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_BIP\"/>
    </mc:Choice>
  </mc:AlternateContent>
  <xr:revisionPtr revIDLastSave="0" documentId="13_ncr:1_{15F8872A-6E61-47F3-B94D-6DC1ABDC74BA}" xr6:coauthVersionLast="47" xr6:coauthVersionMax="47" xr10:uidLastSave="{00000000-0000-0000-0000-000000000000}"/>
  <bookViews>
    <workbookView xWindow="-120" yWindow="-120" windowWidth="29040" windowHeight="15840" xr2:uid="{5BEEFBF1-0295-4AFD-AD02-A3851CC13162}"/>
  </bookViews>
  <sheets>
    <sheet name="Zał.Nr1" sheetId="2" r:id="rId1"/>
    <sheet name="Zał.Nr2" sheetId="3" r:id="rId2"/>
    <sheet name="Zał.Nr3" sheetId="4" r:id="rId3"/>
    <sheet name="Zał.Nr4" sheetId="5" r:id="rId4"/>
    <sheet name="Zał.Nr5" sheetId="6" r:id="rId5"/>
  </sheets>
  <definedNames>
    <definedName name="_xlnm._FilterDatabase" localSheetId="0" hidden="1">Zał.Nr1!$A$10:$H$357</definedName>
    <definedName name="_xlnm.Print_Area" localSheetId="0">Zał.Nr1!$A$1:$H$358</definedName>
    <definedName name="_xlnm.Print_Area" localSheetId="4">Zał.Nr5!$A$1:$G$184</definedName>
    <definedName name="_xlnm.Print_Titles" localSheetId="0">Zał.Nr1!$7:$9</definedName>
    <definedName name="_xlnm.Print_Titles" localSheetId="1">Zał.Nr2!$10:$11</definedName>
    <definedName name="_xlnm.Print_Titles" localSheetId="2">Zał.Nr3!$56:$56</definedName>
    <definedName name="_xlnm.Print_Titles" localSheetId="4">Zał.Nr5!$10:$11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1" i="6" l="1"/>
  <c r="G179" i="6"/>
  <c r="F178" i="6"/>
  <c r="G176" i="6"/>
  <c r="G175" i="6"/>
  <c r="G174" i="6"/>
  <c r="G172" i="6" s="1"/>
  <c r="I172" i="6" s="1"/>
  <c r="F171" i="6"/>
  <c r="G169" i="6"/>
  <c r="G168" i="6" s="1"/>
  <c r="G166" i="6" s="1"/>
  <c r="G164" i="6"/>
  <c r="G163" i="6"/>
  <c r="G161" i="6" s="1"/>
  <c r="G159" i="6"/>
  <c r="G158" i="6"/>
  <c r="G156" i="6"/>
  <c r="G154" i="6"/>
  <c r="G153" i="6"/>
  <c r="G152" i="6"/>
  <c r="G151" i="6"/>
  <c r="G149" i="6" s="1"/>
  <c r="G147" i="6"/>
  <c r="G146" i="6"/>
  <c r="G144" i="6"/>
  <c r="G142" i="6"/>
  <c r="G141" i="6"/>
  <c r="G140" i="6"/>
  <c r="G139" i="6"/>
  <c r="G137" i="6" s="1"/>
  <c r="G135" i="6"/>
  <c r="G134" i="6"/>
  <c r="G132" i="6"/>
  <c r="G130" i="6"/>
  <c r="G129" i="6"/>
  <c r="G128" i="6"/>
  <c r="G127" i="6"/>
  <c r="G125" i="6" s="1"/>
  <c r="G123" i="6"/>
  <c r="G122" i="6"/>
  <c r="G120" i="6"/>
  <c r="G118" i="6"/>
  <c r="G117" i="6"/>
  <c r="G116" i="6"/>
  <c r="G115" i="6"/>
  <c r="G113" i="6" s="1"/>
  <c r="G111" i="6"/>
  <c r="G110" i="6"/>
  <c r="G108" i="6"/>
  <c r="G106" i="6"/>
  <c r="G105" i="6" s="1"/>
  <c r="G103" i="6" s="1"/>
  <c r="G101" i="6"/>
  <c r="G100" i="6" s="1"/>
  <c r="G98" i="6" s="1"/>
  <c r="G96" i="6"/>
  <c r="G95" i="6"/>
  <c r="G94" i="6"/>
  <c r="G93" i="6" s="1"/>
  <c r="G91" i="6" s="1"/>
  <c r="G89" i="6"/>
  <c r="G88" i="6" s="1"/>
  <c r="G86" i="6" s="1"/>
  <c r="G84" i="6"/>
  <c r="G83" i="6"/>
  <c r="G82" i="6"/>
  <c r="G81" i="6" s="1"/>
  <c r="G79" i="6" s="1"/>
  <c r="G77" i="6" s="1"/>
  <c r="I77" i="6" s="1"/>
  <c r="F76" i="6"/>
  <c r="G74" i="6"/>
  <c r="G73" i="6"/>
  <c r="G72" i="6"/>
  <c r="G70" i="6" s="1"/>
  <c r="G68" i="6" s="1"/>
  <c r="G71" i="6"/>
  <c r="F67" i="6"/>
  <c r="G65" i="6"/>
  <c r="G64" i="6"/>
  <c r="G62" i="6"/>
  <c r="F61" i="6"/>
  <c r="G59" i="6"/>
  <c r="G58" i="6"/>
  <c r="G57" i="6"/>
  <c r="G56" i="6"/>
  <c r="G54" i="6" s="1"/>
  <c r="F53" i="6"/>
  <c r="G51" i="6"/>
  <c r="G50" i="6"/>
  <c r="G49" i="6" s="1"/>
  <c r="G44" i="6" s="1"/>
  <c r="G47" i="6"/>
  <c r="G46" i="6"/>
  <c r="F43" i="6"/>
  <c r="G41" i="6"/>
  <c r="G40" i="6"/>
  <c r="G39" i="6"/>
  <c r="G38" i="6" s="1"/>
  <c r="G36" i="6" s="1"/>
  <c r="F35" i="6"/>
  <c r="G33" i="6"/>
  <c r="G30" i="6" s="1"/>
  <c r="G28" i="6" s="1"/>
  <c r="G32" i="6"/>
  <c r="G31" i="6"/>
  <c r="F27" i="6"/>
  <c r="G25" i="6"/>
  <c r="G24" i="6"/>
  <c r="G23" i="6"/>
  <c r="G21" i="6" s="1"/>
  <c r="G19" i="6" s="1"/>
  <c r="G22" i="6"/>
  <c r="F18" i="6"/>
  <c r="G16" i="6"/>
  <c r="G15" i="6"/>
  <c r="G13" i="6"/>
  <c r="F12" i="6"/>
  <c r="F184" i="6" s="1"/>
  <c r="G184" i="6" l="1"/>
  <c r="I187" i="6" s="1"/>
  <c r="I186" i="6"/>
  <c r="G31" i="5" l="1"/>
  <c r="F31" i="5"/>
  <c r="E31" i="5"/>
  <c r="D31" i="5"/>
  <c r="F160" i="4" l="1"/>
  <c r="F161" i="4" s="1"/>
  <c r="F142" i="4"/>
  <c r="F83" i="4"/>
  <c r="F67" i="4"/>
  <c r="F51" i="4"/>
  <c r="F46" i="4"/>
  <c r="F45" i="4"/>
  <c r="F44" i="4"/>
  <c r="F42" i="4"/>
  <c r="F41" i="4"/>
  <c r="F38" i="4"/>
  <c r="F37" i="4"/>
  <c r="F36" i="4" s="1"/>
  <c r="F54" i="4" s="1"/>
  <c r="F34" i="4"/>
  <c r="F30" i="4"/>
  <c r="F28" i="4"/>
  <c r="F26" i="4"/>
  <c r="F19" i="4"/>
  <c r="F17" i="4"/>
  <c r="F15" i="4"/>
  <c r="F43" i="3"/>
  <c r="F42" i="3" s="1"/>
  <c r="F41" i="3"/>
  <c r="F40" i="3"/>
  <c r="F39" i="3"/>
  <c r="F38" i="3" s="1"/>
  <c r="F37" i="3"/>
  <c r="F36" i="3"/>
  <c r="F35" i="3"/>
  <c r="F34" i="3" s="1"/>
  <c r="F30" i="3"/>
  <c r="F32" i="3" s="1"/>
  <c r="F28" i="3"/>
  <c r="F26" i="3"/>
  <c r="F24" i="3"/>
  <c r="F23" i="3"/>
  <c r="F22" i="3"/>
  <c r="F20" i="3"/>
  <c r="F18" i="3"/>
  <c r="F15" i="3"/>
  <c r="F14" i="3"/>
  <c r="F44" i="3" l="1"/>
  <c r="F45" i="3" s="1"/>
  <c r="H357" i="2"/>
  <c r="H356" i="2"/>
  <c r="H355" i="2"/>
  <c r="G354" i="2"/>
  <c r="G353" i="2" s="1"/>
  <c r="G352" i="2" s="1"/>
  <c r="F354" i="2"/>
  <c r="F353" i="2"/>
  <c r="F352" i="2" s="1"/>
  <c r="H351" i="2"/>
  <c r="H350" i="2"/>
  <c r="F349" i="2"/>
  <c r="F347" i="2" s="1"/>
  <c r="F348" i="2"/>
  <c r="H348" i="2" s="1"/>
  <c r="G347" i="2"/>
  <c r="G346" i="2" s="1"/>
  <c r="G345" i="2" s="1"/>
  <c r="H344" i="2"/>
  <c r="H343" i="2"/>
  <c r="H342" i="2"/>
  <c r="H341" i="2"/>
  <c r="H340" i="2"/>
  <c r="G339" i="2"/>
  <c r="G338" i="2" s="1"/>
  <c r="G337" i="2" s="1"/>
  <c r="F339" i="2"/>
  <c r="H339" i="2" s="1"/>
  <c r="H335" i="2"/>
  <c r="H334" i="2"/>
  <c r="G333" i="2"/>
  <c r="G332" i="2" s="1"/>
  <c r="F333" i="2"/>
  <c r="F332" i="2"/>
  <c r="F329" i="2"/>
  <c r="H328" i="2"/>
  <c r="H327" i="2"/>
  <c r="H326" i="2"/>
  <c r="H325" i="2"/>
  <c r="G325" i="2"/>
  <c r="F325" i="2"/>
  <c r="G324" i="2"/>
  <c r="F324" i="2"/>
  <c r="F323" i="2" s="1"/>
  <c r="H322" i="2"/>
  <c r="H321" i="2"/>
  <c r="H320" i="2"/>
  <c r="H319" i="2"/>
  <c r="H318" i="2"/>
  <c r="H317" i="2"/>
  <c r="G316" i="2"/>
  <c r="F316" i="2"/>
  <c r="F315" i="2"/>
  <c r="H314" i="2"/>
  <c r="G313" i="2"/>
  <c r="G312" i="2" s="1"/>
  <c r="F313" i="2"/>
  <c r="H311" i="2"/>
  <c r="H310" i="2"/>
  <c r="H309" i="2"/>
  <c r="H308" i="2"/>
  <c r="G307" i="2"/>
  <c r="G306" i="2" s="1"/>
  <c r="F307" i="2"/>
  <c r="H307" i="2" s="1"/>
  <c r="H304" i="2"/>
  <c r="H303" i="2"/>
  <c r="G302" i="2"/>
  <c r="F302" i="2"/>
  <c r="H301" i="2"/>
  <c r="G300" i="2"/>
  <c r="H300" i="2" s="1"/>
  <c r="F300" i="2"/>
  <c r="H299" i="2"/>
  <c r="G298" i="2"/>
  <c r="F298" i="2"/>
  <c r="F297" i="2" s="1"/>
  <c r="F296" i="2" s="1"/>
  <c r="H294" i="2"/>
  <c r="H293" i="2"/>
  <c r="G292" i="2"/>
  <c r="F292" i="2"/>
  <c r="F291" i="2" s="1"/>
  <c r="H288" i="2"/>
  <c r="G287" i="2"/>
  <c r="F287" i="2"/>
  <c r="H287" i="2" s="1"/>
  <c r="G286" i="2"/>
  <c r="H285" i="2"/>
  <c r="G284" i="2"/>
  <c r="F284" i="2"/>
  <c r="H284" i="2" s="1"/>
  <c r="G283" i="2"/>
  <c r="H281" i="2"/>
  <c r="H280" i="2"/>
  <c r="H279" i="2"/>
  <c r="G278" i="2"/>
  <c r="F278" i="2"/>
  <c r="H278" i="2" s="1"/>
  <c r="H277" i="2"/>
  <c r="H276" i="2"/>
  <c r="H275" i="2"/>
  <c r="H274" i="2"/>
  <c r="G273" i="2"/>
  <c r="F273" i="2"/>
  <c r="F272" i="2"/>
  <c r="H271" i="2"/>
  <c r="H270" i="2"/>
  <c r="H269" i="2"/>
  <c r="H268" i="2"/>
  <c r="G267" i="2"/>
  <c r="F267" i="2"/>
  <c r="H267" i="2" s="1"/>
  <c r="H266" i="2"/>
  <c r="H265" i="2"/>
  <c r="G264" i="2"/>
  <c r="G263" i="2" s="1"/>
  <c r="F264" i="2"/>
  <c r="H261" i="2"/>
  <c r="G260" i="2"/>
  <c r="F260" i="2"/>
  <c r="G259" i="2"/>
  <c r="H258" i="2"/>
  <c r="G257" i="2"/>
  <c r="G256" i="2" s="1"/>
  <c r="F257" i="2"/>
  <c r="H257" i="2" s="1"/>
  <c r="H255" i="2"/>
  <c r="G254" i="2"/>
  <c r="H254" i="2" s="1"/>
  <c r="F254" i="2"/>
  <c r="H253" i="2"/>
  <c r="H252" i="2"/>
  <c r="H251" i="2"/>
  <c r="G251" i="2"/>
  <c r="F251" i="2"/>
  <c r="F250" i="2" s="1"/>
  <c r="H249" i="2"/>
  <c r="H248" i="2"/>
  <c r="H247" i="2"/>
  <c r="H246" i="2"/>
  <c r="G245" i="2"/>
  <c r="G244" i="2" s="1"/>
  <c r="F245" i="2"/>
  <c r="H241" i="2"/>
  <c r="H240" i="2"/>
  <c r="H239" i="2"/>
  <c r="H238" i="2"/>
  <c r="G237" i="2"/>
  <c r="G236" i="2" s="1"/>
  <c r="F237" i="2"/>
  <c r="H237" i="2" s="1"/>
  <c r="H234" i="2"/>
  <c r="G233" i="2"/>
  <c r="G232" i="2" s="1"/>
  <c r="F233" i="2"/>
  <c r="H231" i="2"/>
  <c r="G230" i="2"/>
  <c r="G229" i="2" s="1"/>
  <c r="F230" i="2"/>
  <c r="H226" i="2"/>
  <c r="H225" i="2"/>
  <c r="G224" i="2"/>
  <c r="F224" i="2"/>
  <c r="H224" i="2" s="1"/>
  <c r="H223" i="2"/>
  <c r="H222" i="2"/>
  <c r="H221" i="2"/>
  <c r="H220" i="2"/>
  <c r="G219" i="2"/>
  <c r="F219" i="2"/>
  <c r="H219" i="2" s="1"/>
  <c r="H218" i="2"/>
  <c r="G217" i="2"/>
  <c r="F217" i="2"/>
  <c r="H217" i="2" s="1"/>
  <c r="H216" i="2"/>
  <c r="H215" i="2"/>
  <c r="H214" i="2"/>
  <c r="G213" i="2"/>
  <c r="F213" i="2"/>
  <c r="H211" i="2"/>
  <c r="H210" i="2"/>
  <c r="H209" i="2"/>
  <c r="H208" i="2"/>
  <c r="H207" i="2"/>
  <c r="G206" i="2"/>
  <c r="G205" i="2" s="1"/>
  <c r="F206" i="2"/>
  <c r="H197" i="2"/>
  <c r="H196" i="2"/>
  <c r="G195" i="2"/>
  <c r="G194" i="2" s="1"/>
  <c r="F195" i="2"/>
  <c r="H195" i="2" s="1"/>
  <c r="H193" i="2"/>
  <c r="H192" i="2"/>
  <c r="G191" i="2"/>
  <c r="F191" i="2"/>
  <c r="G190" i="2"/>
  <c r="H187" i="2"/>
  <c r="H186" i="2"/>
  <c r="H185" i="2"/>
  <c r="H184" i="2"/>
  <c r="G183" i="2"/>
  <c r="F183" i="2"/>
  <c r="F182" i="2" s="1"/>
  <c r="H178" i="2"/>
  <c r="H177" i="2"/>
  <c r="H176" i="2"/>
  <c r="G175" i="2"/>
  <c r="G174" i="2" s="1"/>
  <c r="H174" i="2" s="1"/>
  <c r="F175" i="2"/>
  <c r="H175" i="2" s="1"/>
  <c r="F174" i="2"/>
  <c r="H173" i="2"/>
  <c r="G172" i="2"/>
  <c r="F172" i="2"/>
  <c r="F171" i="2" s="1"/>
  <c r="H170" i="2"/>
  <c r="H169" i="2"/>
  <c r="H168" i="2"/>
  <c r="G167" i="2"/>
  <c r="G166" i="2" s="1"/>
  <c r="F167" i="2"/>
  <c r="H167" i="2" s="1"/>
  <c r="F166" i="2"/>
  <c r="H166" i="2" s="1"/>
  <c r="H164" i="2"/>
  <c r="G163" i="2"/>
  <c r="F163" i="2"/>
  <c r="H163" i="2" s="1"/>
  <c r="G162" i="2"/>
  <c r="H161" i="2"/>
  <c r="H160" i="2"/>
  <c r="G160" i="2"/>
  <c r="G159" i="2" s="1"/>
  <c r="H159" i="2" s="1"/>
  <c r="F160" i="2"/>
  <c r="F159" i="2"/>
  <c r="H158" i="2"/>
  <c r="G157" i="2"/>
  <c r="H157" i="2" s="1"/>
  <c r="F157" i="2"/>
  <c r="H156" i="2"/>
  <c r="G155" i="2"/>
  <c r="F155" i="2"/>
  <c r="H155" i="2" s="1"/>
  <c r="H154" i="2"/>
  <c r="H153" i="2"/>
  <c r="H152" i="2"/>
  <c r="H151" i="2"/>
  <c r="H150" i="2"/>
  <c r="G149" i="2"/>
  <c r="F149" i="2"/>
  <c r="H149" i="2" s="1"/>
  <c r="G148" i="2"/>
  <c r="H148" i="2" s="1"/>
  <c r="F148" i="2"/>
  <c r="H147" i="2"/>
  <c r="G146" i="2"/>
  <c r="F146" i="2"/>
  <c r="H145" i="2"/>
  <c r="G144" i="2"/>
  <c r="F144" i="2"/>
  <c r="H144" i="2" s="1"/>
  <c r="H143" i="2"/>
  <c r="H142" i="2"/>
  <c r="G141" i="2"/>
  <c r="F141" i="2"/>
  <c r="H141" i="2" s="1"/>
  <c r="H139" i="2"/>
  <c r="H138" i="2"/>
  <c r="G137" i="2"/>
  <c r="F137" i="2"/>
  <c r="H137" i="2" s="1"/>
  <c r="G136" i="2"/>
  <c r="H135" i="2"/>
  <c r="G134" i="2"/>
  <c r="F134" i="2"/>
  <c r="H134" i="2" s="1"/>
  <c r="H133" i="2"/>
  <c r="G132" i="2"/>
  <c r="F132" i="2"/>
  <c r="H132" i="2" s="1"/>
  <c r="H131" i="2"/>
  <c r="H130" i="2"/>
  <c r="H129" i="2"/>
  <c r="H128" i="2"/>
  <c r="H127" i="2"/>
  <c r="H126" i="2"/>
  <c r="G125" i="2"/>
  <c r="F125" i="2"/>
  <c r="H123" i="2"/>
  <c r="G122" i="2"/>
  <c r="F122" i="2"/>
  <c r="G121" i="2"/>
  <c r="H120" i="2"/>
  <c r="G119" i="2"/>
  <c r="F119" i="2"/>
  <c r="H119" i="2" s="1"/>
  <c r="H118" i="2"/>
  <c r="G117" i="2"/>
  <c r="F117" i="2"/>
  <c r="H116" i="2"/>
  <c r="H115" i="2"/>
  <c r="H114" i="2"/>
  <c r="H113" i="2"/>
  <c r="H112" i="2"/>
  <c r="H111" i="2"/>
  <c r="H110" i="2"/>
  <c r="H109" i="2"/>
  <c r="G108" i="2"/>
  <c r="G105" i="2" s="1"/>
  <c r="F108" i="2"/>
  <c r="H107" i="2"/>
  <c r="G106" i="2"/>
  <c r="F106" i="2"/>
  <c r="H106" i="2" s="1"/>
  <c r="H104" i="2"/>
  <c r="H103" i="2"/>
  <c r="G103" i="2"/>
  <c r="F103" i="2"/>
  <c r="F102" i="2" s="1"/>
  <c r="H102" i="2" s="1"/>
  <c r="G102" i="2"/>
  <c r="H101" i="2"/>
  <c r="G100" i="2"/>
  <c r="F100" i="2"/>
  <c r="H99" i="2"/>
  <c r="H98" i="2"/>
  <c r="H97" i="2"/>
  <c r="G96" i="2"/>
  <c r="F96" i="2"/>
  <c r="G95" i="2"/>
  <c r="H95" i="2" s="1"/>
  <c r="H94" i="2"/>
  <c r="H93" i="2"/>
  <c r="H92" i="2"/>
  <c r="H91" i="2"/>
  <c r="H90" i="2"/>
  <c r="H89" i="2"/>
  <c r="H88" i="2"/>
  <c r="H87" i="2"/>
  <c r="H86" i="2"/>
  <c r="H85" i="2"/>
  <c r="H84" i="2"/>
  <c r="H83" i="2"/>
  <c r="G82" i="2"/>
  <c r="F82" i="2"/>
  <c r="H82" i="2" s="1"/>
  <c r="H79" i="2"/>
  <c r="G78" i="2"/>
  <c r="G77" i="2" s="1"/>
  <c r="F78" i="2"/>
  <c r="F77" i="2" s="1"/>
  <c r="F76" i="2" s="1"/>
  <c r="H75" i="2"/>
  <c r="G74" i="2"/>
  <c r="G73" i="2" s="1"/>
  <c r="G72" i="2" s="1"/>
  <c r="F74" i="2"/>
  <c r="H74" i="2" s="1"/>
  <c r="F73" i="2"/>
  <c r="H69" i="2"/>
  <c r="G68" i="2"/>
  <c r="F68" i="2"/>
  <c r="H68" i="2" s="1"/>
  <c r="G67" i="2"/>
  <c r="G66" i="2" s="1"/>
  <c r="H65" i="2"/>
  <c r="G64" i="2"/>
  <c r="G63" i="2" s="1"/>
  <c r="G62" i="2" s="1"/>
  <c r="F64" i="2"/>
  <c r="H59" i="2"/>
  <c r="G58" i="2"/>
  <c r="F58" i="2"/>
  <c r="H58" i="2" s="1"/>
  <c r="G57" i="2"/>
  <c r="G56" i="2" s="1"/>
  <c r="H55" i="2"/>
  <c r="G54" i="2"/>
  <c r="G53" i="2" s="1"/>
  <c r="F54" i="2"/>
  <c r="H52" i="2"/>
  <c r="H51" i="2"/>
  <c r="G51" i="2"/>
  <c r="F51" i="2"/>
  <c r="H50" i="2"/>
  <c r="G50" i="2"/>
  <c r="F50" i="2"/>
  <c r="F49" i="2"/>
  <c r="G48" i="2"/>
  <c r="G47" i="2" s="1"/>
  <c r="H45" i="2"/>
  <c r="G44" i="2"/>
  <c r="H44" i="2" s="1"/>
  <c r="F44" i="2"/>
  <c r="H43" i="2"/>
  <c r="G42" i="2"/>
  <c r="F42" i="2"/>
  <c r="F41" i="2" s="1"/>
  <c r="H39" i="2"/>
  <c r="F39" i="2"/>
  <c r="G38" i="2"/>
  <c r="G37" i="2" s="1"/>
  <c r="G36" i="2" s="1"/>
  <c r="F38" i="2"/>
  <c r="H34" i="2"/>
  <c r="G33" i="2"/>
  <c r="G32" i="2" s="1"/>
  <c r="G28" i="2" s="1"/>
  <c r="F33" i="2"/>
  <c r="H33" i="2" s="1"/>
  <c r="F32" i="2"/>
  <c r="H32" i="2" s="1"/>
  <c r="H31" i="2"/>
  <c r="G30" i="2"/>
  <c r="F30" i="2"/>
  <c r="H30" i="2" s="1"/>
  <c r="G29" i="2"/>
  <c r="H27" i="2"/>
  <c r="G26" i="2"/>
  <c r="G25" i="2" s="1"/>
  <c r="G24" i="2" s="1"/>
  <c r="F26" i="2"/>
  <c r="H23" i="2"/>
  <c r="G22" i="2"/>
  <c r="G21" i="2" s="1"/>
  <c r="F22" i="2"/>
  <c r="F21" i="2" s="1"/>
  <c r="H20" i="2"/>
  <c r="G19" i="2"/>
  <c r="G18" i="2" s="1"/>
  <c r="F19" i="2"/>
  <c r="F18" i="2" s="1"/>
  <c r="F15" i="2"/>
  <c r="G14" i="2"/>
  <c r="G13" i="2" s="1"/>
  <c r="G12" i="2" s="1"/>
  <c r="G46" i="2" l="1"/>
  <c r="H77" i="2"/>
  <c r="G76" i="2"/>
  <c r="F16" i="2"/>
  <c r="H78" i="2"/>
  <c r="H117" i="2"/>
  <c r="H122" i="2"/>
  <c r="G124" i="2"/>
  <c r="H191" i="2"/>
  <c r="H260" i="2"/>
  <c r="H298" i="2"/>
  <c r="H333" i="2"/>
  <c r="G336" i="2"/>
  <c r="F57" i="2"/>
  <c r="F56" i="2" s="1"/>
  <c r="F67" i="2"/>
  <c r="F105" i="2"/>
  <c r="H105" i="2" s="1"/>
  <c r="F162" i="2"/>
  <c r="H162" i="2" s="1"/>
  <c r="F236" i="2"/>
  <c r="F235" i="2" s="1"/>
  <c r="F256" i="2"/>
  <c r="H256" i="2" s="1"/>
  <c r="F306" i="2"/>
  <c r="F29" i="2"/>
  <c r="H29" i="2" s="1"/>
  <c r="G60" i="2"/>
  <c r="H108" i="2"/>
  <c r="H206" i="2"/>
  <c r="G212" i="2"/>
  <c r="H230" i="2"/>
  <c r="G227" i="2"/>
  <c r="F283" i="2"/>
  <c r="H302" i="2"/>
  <c r="H354" i="2"/>
  <c r="H100" i="2"/>
  <c r="G81" i="2"/>
  <c r="G80" i="2" s="1"/>
  <c r="H273" i="2"/>
  <c r="G272" i="2"/>
  <c r="G262" i="2" s="1"/>
  <c r="H283" i="2"/>
  <c r="G282" i="2"/>
  <c r="H316" i="2"/>
  <c r="G315" i="2"/>
  <c r="G305" i="2" s="1"/>
  <c r="F72" i="2"/>
  <c r="H73" i="2"/>
  <c r="F124" i="2"/>
  <c r="H124" i="2" s="1"/>
  <c r="H125" i="2"/>
  <c r="H146" i="2"/>
  <c r="G140" i="2"/>
  <c r="H172" i="2"/>
  <c r="G171" i="2"/>
  <c r="H183" i="2"/>
  <c r="G182" i="2"/>
  <c r="H182" i="2" s="1"/>
  <c r="F232" i="2"/>
  <c r="H232" i="2" s="1"/>
  <c r="H233" i="2"/>
  <c r="H292" i="2"/>
  <c r="G291" i="2"/>
  <c r="G290" i="2" s="1"/>
  <c r="H324" i="2"/>
  <c r="G323" i="2"/>
  <c r="H347" i="2"/>
  <c r="F346" i="2"/>
  <c r="H353" i="2"/>
  <c r="G16" i="2"/>
  <c r="H16" i="2" s="1"/>
  <c r="H26" i="2"/>
  <c r="F25" i="2"/>
  <c r="H171" i="2"/>
  <c r="F212" i="2"/>
  <c r="H212" i="2" s="1"/>
  <c r="H213" i="2"/>
  <c r="F244" i="2"/>
  <c r="H245" i="2"/>
  <c r="F263" i="2"/>
  <c r="H264" i="2"/>
  <c r="F290" i="2"/>
  <c r="F312" i="2"/>
  <c r="H313" i="2"/>
  <c r="H323" i="2"/>
  <c r="G41" i="2"/>
  <c r="G40" i="2" s="1"/>
  <c r="G35" i="2" s="1"/>
  <c r="H42" i="2"/>
  <c r="F63" i="2"/>
  <c r="H64" i="2"/>
  <c r="F81" i="2"/>
  <c r="H96" i="2"/>
  <c r="H15" i="2"/>
  <c r="H18" i="2"/>
  <c r="H21" i="2"/>
  <c r="H22" i="2"/>
  <c r="H49" i="2"/>
  <c r="F48" i="2"/>
  <c r="H56" i="2"/>
  <c r="F14" i="2"/>
  <c r="H19" i="2"/>
  <c r="F28" i="2"/>
  <c r="H28" i="2" s="1"/>
  <c r="F37" i="2"/>
  <c r="H38" i="2"/>
  <c r="F40" i="2"/>
  <c r="H40" i="2" s="1"/>
  <c r="F53" i="2"/>
  <c r="H53" i="2" s="1"/>
  <c r="H54" i="2"/>
  <c r="H57" i="2"/>
  <c r="H76" i="2"/>
  <c r="H236" i="2"/>
  <c r="G235" i="2"/>
  <c r="G250" i="2"/>
  <c r="H250" i="2" s="1"/>
  <c r="G297" i="2"/>
  <c r="H306" i="2"/>
  <c r="H315" i="2"/>
  <c r="H332" i="2"/>
  <c r="G329" i="2"/>
  <c r="H329" i="2" s="1"/>
  <c r="F121" i="2"/>
  <c r="H121" i="2" s="1"/>
  <c r="F136" i="2"/>
  <c r="H136" i="2" s="1"/>
  <c r="F140" i="2"/>
  <c r="H140" i="2" s="1"/>
  <c r="F190" i="2"/>
  <c r="H190" i="2" s="1"/>
  <c r="F194" i="2"/>
  <c r="H194" i="2" s="1"/>
  <c r="F205" i="2"/>
  <c r="H205" i="2" s="1"/>
  <c r="F229" i="2"/>
  <c r="F259" i="2"/>
  <c r="H259" i="2" s="1"/>
  <c r="F286" i="2"/>
  <c r="F338" i="2"/>
  <c r="H349" i="2"/>
  <c r="H352" i="2"/>
  <c r="H67" i="2" l="1"/>
  <c r="F66" i="2"/>
  <c r="H66" i="2" s="1"/>
  <c r="H272" i="2"/>
  <c r="G11" i="2"/>
  <c r="G10" i="2" s="1"/>
  <c r="H291" i="2"/>
  <c r="G242" i="2"/>
  <c r="G71" i="2" s="1"/>
  <c r="F337" i="2"/>
  <c r="H338" i="2"/>
  <c r="H41" i="2"/>
  <c r="H48" i="2"/>
  <c r="F47" i="2"/>
  <c r="F289" i="2"/>
  <c r="H290" i="2"/>
  <c r="F242" i="2"/>
  <c r="H244" i="2"/>
  <c r="H235" i="2"/>
  <c r="F227" i="2"/>
  <c r="H229" i="2"/>
  <c r="H63" i="2"/>
  <c r="F62" i="2"/>
  <c r="F80" i="2"/>
  <c r="H81" i="2"/>
  <c r="H72" i="2"/>
  <c r="H286" i="2"/>
  <c r="F282" i="2"/>
  <c r="H282" i="2" s="1"/>
  <c r="H14" i="2"/>
  <c r="F13" i="2"/>
  <c r="F24" i="2"/>
  <c r="H24" i="2" s="1"/>
  <c r="H25" i="2"/>
  <c r="H297" i="2"/>
  <c r="G296" i="2"/>
  <c r="H296" i="2" s="1"/>
  <c r="H37" i="2"/>
  <c r="F36" i="2"/>
  <c r="H312" i="2"/>
  <c r="F305" i="2"/>
  <c r="H305" i="2" s="1"/>
  <c r="F262" i="2"/>
  <c r="H263" i="2"/>
  <c r="F345" i="2"/>
  <c r="H345" i="2" s="1"/>
  <c r="H346" i="2"/>
  <c r="H262" i="2" l="1"/>
  <c r="H36" i="2"/>
  <c r="F60" i="2"/>
  <c r="H62" i="2"/>
  <c r="F46" i="2"/>
  <c r="H46" i="2" s="1"/>
  <c r="H47" i="2"/>
  <c r="H337" i="2"/>
  <c r="F336" i="2"/>
  <c r="H13" i="2"/>
  <c r="F12" i="2"/>
  <c r="G289" i="2"/>
  <c r="H289" i="2" s="1"/>
  <c r="H242" i="2"/>
  <c r="F71" i="2"/>
  <c r="H80" i="2"/>
  <c r="H227" i="2"/>
  <c r="G70" i="2"/>
  <c r="H336" i="2" l="1"/>
  <c r="F35" i="2"/>
  <c r="H71" i="2"/>
  <c r="F70" i="2"/>
  <c r="H12" i="2"/>
  <c r="F11" i="2"/>
  <c r="H60" i="2"/>
  <c r="H11" i="2" l="1"/>
  <c r="F10" i="2"/>
  <c r="H35" i="2"/>
  <c r="H70" i="2"/>
  <c r="H10" i="2" l="1"/>
</calcChain>
</file>

<file path=xl/sharedStrings.xml><?xml version="1.0" encoding="utf-8"?>
<sst xmlns="http://schemas.openxmlformats.org/spreadsheetml/2006/main" count="979" uniqueCount="416">
  <si>
    <t>Załącznik Nr 1</t>
  </si>
  <si>
    <t>PREZYDENTA MIASTA WŁOCŁAWEK</t>
  </si>
  <si>
    <t>Zmiany w budżecie miasta Włocławek na 2024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</si>
  <si>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</si>
  <si>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</si>
  <si>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</si>
  <si>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</si>
  <si>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</si>
  <si>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</si>
  <si>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</si>
  <si>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</si>
  <si>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</si>
  <si>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</si>
  <si>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DOCHODY OGÓŁEM:</t>
  </si>
  <si>
    <t>Dochody na zadania własne:</t>
  </si>
  <si>
    <t>Różne rozliczenia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</si>
  <si>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</si>
  <si>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</si>
  <si>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</si>
  <si>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</si>
  <si>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</si>
  <si>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Pomoc społeczna</t>
  </si>
  <si>
    <t xml:space="preserve">Zasiłki okresowe, celowe i pomoc w naturze oraz składki </t>
  </si>
  <si>
    <t>na ubezpieczenia emerytalne i rentowe</t>
  </si>
  <si>
    <t>Organ - Fundusz Pomocy (zasiłki okresowe)</t>
  </si>
  <si>
    <t>Pomoc w zakresie dożywiania</t>
  </si>
  <si>
    <t>Organ - Fundusz Pomocy (zapewnienie posiłku dzieciom i młodzieży)</t>
  </si>
  <si>
    <t>Edukacyjna opieka wychowawcza</t>
  </si>
  <si>
    <t>Pomoc materialna dla uczniów o charakterze socjalnym</t>
  </si>
  <si>
    <t>Organ - Fundusz Pomocy (stypendia i zasiłki dla uczniów z Ukrainy)</t>
  </si>
  <si>
    <t>Rodzina</t>
  </si>
  <si>
    <t>Działalność placówek opiekuńczo - wychowawczych</t>
  </si>
  <si>
    <t>Organ - Fundusz Pomocy (finansowanie pobytu dzieci obywateli Ukrainy umieszczonych w systemie pieczy zastępczej)</t>
  </si>
  <si>
    <t>Pozostała działalność</t>
  </si>
  <si>
    <t>Organ - Fundusz Pomocy (świadczenia rodzinne)</t>
  </si>
  <si>
    <t>Dochody na zadania zlecone:</t>
  </si>
  <si>
    <t>Administracja publiczna</t>
  </si>
  <si>
    <t>Urzędy wojewódzkie</t>
  </si>
  <si>
    <t>Organ - Fundusz Pomocy (nadanie numeru PESEL, potwierdzenie tożsamości obywateli Ukrainy i wprowadzenie danych do rejestru danych kontaktowych na wniosek oraz zarządzanie statusem UKR)</t>
  </si>
  <si>
    <t>Bezpieczeństwo publiczne i ochrona przeciwpożarowa</t>
  </si>
  <si>
    <t>Organ - Fundusz Pomocy (świadczenie pieniężne - 40 zł za osobę dziennie)</t>
  </si>
  <si>
    <t>Organ - Fundusz Pomocy (zapewnienie zakwaterowania i wyżywienia obywatelom Ukrainy)</t>
  </si>
  <si>
    <t>Ośrodki wsparcia</t>
  </si>
  <si>
    <t>Organ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</si>
  <si>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</si>
  <si>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</si>
  <si>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Usługi opiekuńcze i specjalistyczne usługi opiekuńcze</t>
  </si>
  <si>
    <t xml:space="preserve">dotacja celowa otrzymana z budżetu państwa na realizację zadań bieżących z zakresu administracji rządowej oraz innych zadań zleconych gminie (związkom gmin, związkom powiatowo-gminnym) ustawami </t>
  </si>
  <si>
    <t>Świadczenia rodzinne, świadczenie z funduszu alimentacyjnego oraz składki na ubezpieczenia emerytalne i rentowe z ubezpieczenia społecznego</t>
  </si>
  <si>
    <t>2060</t>
  </si>
  <si>
    <t>dotacja celowa otrzymana z budżetu państwa na zadania bieżące z zakresu administracji rządowej zlecone gminom (związkom gmin, związkom powiatowo - gminnym), związane z realizacją świadczenia wychowawczego stanowiącego pomoc państwa w wychowywaniu dzieci</t>
  </si>
  <si>
    <t>Dochody na zadania rządowe:</t>
  </si>
  <si>
    <t xml:space="preserve">Bezpieczeństwo publiczne i ochrona </t>
  </si>
  <si>
    <t>przeciwpożarowa</t>
  </si>
  <si>
    <t>Komendy powiatowe Państwowej Straży Pożarnej</t>
  </si>
  <si>
    <t>dotacja celowa otrzymana z budżetu państwa na zadania bieżące z zakresu administracji rządowej oraz inne zadania zlecone ustawami realizowane przez powiat</t>
  </si>
  <si>
    <t>Pozostałe zadania w zakresie polityki społecznej</t>
  </si>
  <si>
    <t>Zespoły do spraw orzekania o niepełnosprawności</t>
  </si>
  <si>
    <t>Organ - Fundusz Pomocy (realizacja zadań przez Miejski Zespół do Spraw Orzekania o Niepełnosprawności na rzecz obywateli Ukrainy)</t>
  </si>
  <si>
    <t>WYDATKI OGÓŁEM:</t>
  </si>
  <si>
    <t>Wydatki na zadania własne:</t>
  </si>
  <si>
    <t>Gospodarka mieszkaniowa</t>
  </si>
  <si>
    <t>Gospodarka gruntami i nieruchomościami</t>
  </si>
  <si>
    <t>Wydział Gospodarowania Mieniem Komunalnym</t>
  </si>
  <si>
    <t>kary i odszkodowania wypłacane na rzecz osób fizycznych</t>
  </si>
  <si>
    <t>Rezerwy ogólne i celowe</t>
  </si>
  <si>
    <t>4810</t>
  </si>
  <si>
    <t xml:space="preserve">rezerwy </t>
  </si>
  <si>
    <t xml:space="preserve"> - rezerwa ogólna</t>
  </si>
  <si>
    <t>Oświata i wychowanie</t>
  </si>
  <si>
    <t>Szkoły podstawowe</t>
  </si>
  <si>
    <t>Jednostki oświatowe zbiorczo</t>
  </si>
  <si>
    <t>wydatki osobowe niezaliczone do wynagrodzeń</t>
  </si>
  <si>
    <t>dodatkowe wynagrodzenie roczne</t>
  </si>
  <si>
    <t>4210</t>
  </si>
  <si>
    <t>zakup materiałów i wyposażenia</t>
  </si>
  <si>
    <t>zakup środków dydaktycznych i książek</t>
  </si>
  <si>
    <t>zakup usług remontowych</t>
  </si>
  <si>
    <t>zakup usług zdrowotnych</t>
  </si>
  <si>
    <t>zakup usług pozostałych</t>
  </si>
  <si>
    <t xml:space="preserve">różne opłaty i składki </t>
  </si>
  <si>
    <t>opłaty na rzecz budżetu państwa</t>
  </si>
  <si>
    <t>opłaty na rzecz budżetów jednostek samorządu terytorialnego</t>
  </si>
  <si>
    <t xml:space="preserve">szkolenia pracowników  niebędących członkami korpusu służby cywilnej </t>
  </si>
  <si>
    <t>wpłaty na PPK finansowane przez podmiot zatrudniający</t>
  </si>
  <si>
    <t>dodatkowe wynagrodzenie roczne nauczycieli</t>
  </si>
  <si>
    <t>Jednostki oświatowe zbiorczo - Fundusz Pomocy (realizacja dodatkowych zadań oświatowych)</t>
  </si>
  <si>
    <t>4350</t>
  </si>
  <si>
    <t>zakup towarów (w szczególności materiałów, leków, żywności) w związku z pomocą obywatelom Ukrainy</t>
  </si>
  <si>
    <t>wynagrodzenia nauczycieli wypłacane w związku z pomocą obywatelom Ukrainy</t>
  </si>
  <si>
    <t>składki i inne pochodne od wynagrodzeń pracowników wypłacanych w związku z pomocą obywatelom Ukrainy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</si>
  <si>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</si>
  <si>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</si>
  <si>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</si>
  <si>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Szkoły podstawowe specjalne</t>
  </si>
  <si>
    <t>Przedszkola</t>
  </si>
  <si>
    <t>Wydział Edukacji</t>
  </si>
  <si>
    <t>dotacja podmiotowa z budżetu dla niepublicznej jednostki systemu oświaty</t>
  </si>
  <si>
    <t xml:space="preserve">składki na ubezpieczenia społeczne </t>
  </si>
  <si>
    <t xml:space="preserve">składki na Fundusz Pracy oraz Fundusz Solidarnościowy </t>
  </si>
  <si>
    <t>4190</t>
  </si>
  <si>
    <t>nagrody konkursowe</t>
  </si>
  <si>
    <t xml:space="preserve">zakup usług obejmujących wykonanie ekspertyz, analiz i opinii </t>
  </si>
  <si>
    <t>wynagrodzenie osobowe nauczycieli</t>
  </si>
  <si>
    <t>Dowożenie uczniów do szkół</t>
  </si>
  <si>
    <t>Technika</t>
  </si>
  <si>
    <t xml:space="preserve">zakup materiałów i wyposażenia </t>
  </si>
  <si>
    <t>podróże służbowe krajowe</t>
  </si>
  <si>
    <t>Szkoły policealne</t>
  </si>
  <si>
    <t>Branżowe szkoły I i II stopnia</t>
  </si>
  <si>
    <t>Licea ogólnokształcące</t>
  </si>
  <si>
    <t>Szkoły artystyczne</t>
  </si>
  <si>
    <t>Szkoły zawodowe specjalne</t>
  </si>
  <si>
    <t xml:space="preserve">Placówki kształcenia ustawicznego i centra </t>
  </si>
  <si>
    <t xml:space="preserve"> kształcenia zawodowego</t>
  </si>
  <si>
    <t>Ośrodki szkolenia, dokształcania i doskonalenia kadr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</si>
  <si>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</si>
  <si>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</si>
  <si>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</si>
  <si>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</si>
  <si>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</si>
  <si>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</si>
  <si>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</si>
  <si>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</si>
  <si>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</si>
  <si>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</si>
  <si>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</si>
  <si>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</si>
  <si>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</si>
  <si>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</si>
  <si>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Wydział Edukacji - BUDŻET OBYWATELSKI</t>
  </si>
  <si>
    <t>wynagrodzenia bezosobowe</t>
  </si>
  <si>
    <t>Wydział Edukacji - Rządowy program kompleksowego wsparcia dla rodzin "Za życiem"</t>
  </si>
  <si>
    <t>Zespół Szkół Nr 3 - Rządowy program kompleksowego wsparcia dla rodzin "Za życiem"</t>
  </si>
  <si>
    <t>składki na ubezpieczenia społeczne</t>
  </si>
  <si>
    <t>składki na Fundusz Pracy oraz Fundusz Solidarnościowy</t>
  </si>
  <si>
    <t>Zespół Szkół Technicznych - Erasmus+ Akcja KA1 pn. „Wiedza to przyszłość - praktyki zawodowe uczniów ZST w ramach projektu Erasmus+"</t>
  </si>
  <si>
    <t>852</t>
  </si>
  <si>
    <t>Miejski Ośrodek Pomocy Rodzinie - Fundusz Pomocy (zasiłki okresowe)</t>
  </si>
  <si>
    <t>świadczenia społeczne wypłacane obywatelom Ukrainy przebywającym na terytorium RP</t>
  </si>
  <si>
    <t>Miejski Ośrodek Pomocy Rodzinie - Fundusz Pomocy (zapewnienie posiłku dzieciom i młodzieży)</t>
  </si>
  <si>
    <t>Miejska Jadłodajnia "U Świętego Antoniego"</t>
  </si>
  <si>
    <t>zakup środków żywności</t>
  </si>
  <si>
    <t>Poradnie psychologiczno - pedagogiczne, w tym</t>
  </si>
  <si>
    <t>poradnie specjalistyczne</t>
  </si>
  <si>
    <t>Internaty i bursy szkolne</t>
  </si>
  <si>
    <t>Wydział Edukacji - Fundusz Pomocy (stypendia i zasiłki dla uczniów z Ukrainy)</t>
  </si>
  <si>
    <t>Młodzieżowe ośrodki wychowawcze</t>
  </si>
  <si>
    <t xml:space="preserve">Placówka Opiekuńczo - Wychowawcza Nr 2 "Calineczka" </t>
  </si>
  <si>
    <t xml:space="preserve">szkolenia pracowników niebędących członkami korpusu służby cywilnej </t>
  </si>
  <si>
    <t>Centrum Opieki nad Dzieckiem - Fundusz Pomocy (finansowanie pobytu dzieci obywateli Ukrainy umieszczonych w systemie pieczy zastępczej)</t>
  </si>
  <si>
    <t>zakup usług związanych z pomocą obywatelom Ukrainy</t>
  </si>
  <si>
    <t>wynagrodzenia i uposażenia wypłacane w związku z pomocą obywatelom Ukrainy</t>
  </si>
  <si>
    <t>Miejski Ośrodek Pomocy Rodzinie - projekt pn. "Rodzina w Centrum - Etap I"</t>
  </si>
  <si>
    <t>wynagrodzenia osobowe pracowników</t>
  </si>
  <si>
    <t>odpisy na zakładowy fundusz świadczeń socjalnych</t>
  </si>
  <si>
    <t>Miejski Ośrodek Pomocy Rodzinie - Fundusz Pomocy (świadczenia rodzinne)</t>
  </si>
  <si>
    <t xml:space="preserve">Kultura i ochrona dziedzictwa narodowego </t>
  </si>
  <si>
    <t>Galerie i biura wystaw artystycznych</t>
  </si>
  <si>
    <t>Wydział Kultury, Promocji i Komunikacji Społecznej</t>
  </si>
  <si>
    <t>2480</t>
  </si>
  <si>
    <t>dotacja podmiotowa z budżetu dla samorządowej instytucji kultury</t>
  </si>
  <si>
    <t>2360</t>
  </si>
  <si>
    <t>dotacja celowa z budżetu jednostki samorządu terytorialnego, udzielona w trybie art. 221 ustawy, na finansowanie lub dofinansowanie zadań zleconych do realizacji organizacjom prowadzącym działalność pożytku publicznego</t>
  </si>
  <si>
    <t>Wydatki na zadania zlecone:</t>
  </si>
  <si>
    <t>Wydział Organizacyjno - Prawny i Kadr - Fundusz Pomocy (nadanie numeru PESEL, potwierdzenie tożsamości obywateli Ukrainy i wprowadzenie danych do rejestru danych kontaktowych na wniosek oraz zarządzanie statusem UKR)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</si>
  <si>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</si>
  <si>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</si>
  <si>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</si>
  <si>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</si>
  <si>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pozostałe wydatki bieżące na zadania związane z pomocą obywatelom Ukrainy</t>
  </si>
  <si>
    <t xml:space="preserve">Środowiskowy Dom Samopomocy </t>
  </si>
  <si>
    <t>Wydział Polityki Społecznej i Zdrowia Publicznego</t>
  </si>
  <si>
    <t>Miejski Ośrodek Pomocy Rodzinie</t>
  </si>
  <si>
    <t>świadczenia społeczne</t>
  </si>
  <si>
    <t>Miejski Ośrodek Pomocy Rodzinie - Fundusz Pomocy (świadczenie pieniężne w wysokości 300 zł)</t>
  </si>
  <si>
    <t>Świadczenia rodzinne, świadczenie z funduszu</t>
  </si>
  <si>
    <t>alimentacyjnego oraz składki na ubezpieczenia</t>
  </si>
  <si>
    <t>emerytalne i rentowe z ubezpieczenia społecznego</t>
  </si>
  <si>
    <t>Miejski Ośrodek Pomocy Rodzinie - świadczenie wychowawcze</t>
  </si>
  <si>
    <t>Wydatki na zadania rządowe:</t>
  </si>
  <si>
    <t>710</t>
  </si>
  <si>
    <t>Działalność usługowa</t>
  </si>
  <si>
    <t>Nadzór budowlany</t>
  </si>
  <si>
    <t>Powiatowy Inspektorat Nadzoru Budowlanego Miasta Włocławek</t>
  </si>
  <si>
    <t>Komenda Miejska Państwowej Straży Pożarnej</t>
  </si>
  <si>
    <t>wynagrodzenia osobowe członków korpusu służby cywilnej</t>
  </si>
  <si>
    <t>uposażenia żołnierzy zawodowych oraz funkcjonariuszy</t>
  </si>
  <si>
    <t>inne należności żołnierzy zawodowych oraz funkcjonariuszy zaliczane do wynagrodzeń</t>
  </si>
  <si>
    <t>Miejski Zespół do Spraw Orzekania o Niepełnosprawności - Fundusz Pomocy (realizacja zadań przez Miejski Zespół do Spraw Orzekania o Niepełnosprawności na rzecz obywateli Ukrainy)</t>
  </si>
  <si>
    <t>z dnia 31 maja 2024 r.</t>
  </si>
  <si>
    <t xml:space="preserve">                                                                                                 Załącznik Nr 2</t>
  </si>
  <si>
    <t xml:space="preserve">                                                                                                 PREZYDENTA MIASTA WŁOCŁAWEK</t>
  </si>
  <si>
    <t xml:space="preserve">Dotacje udzielane z budżetu jednostki samorządu terytorialnego </t>
  </si>
  <si>
    <t>dla jednostek sektora finansów publicznych na 2024 rok</t>
  </si>
  <si>
    <t>Lp.</t>
  </si>
  <si>
    <t>Dział</t>
  </si>
  <si>
    <t>Rozdział</t>
  </si>
  <si>
    <t xml:space="preserve">§ </t>
  </si>
  <si>
    <t>Nazwa zadania</t>
  </si>
  <si>
    <t>Kwota dotacji</t>
  </si>
  <si>
    <t>dotacje celowe</t>
  </si>
  <si>
    <t>Programy polityki zdrowotnej</t>
  </si>
  <si>
    <t>Przeciwdziałanie alkoholizmowi (dofinansowanie "Niebieskiej linii")</t>
  </si>
  <si>
    <t xml:space="preserve">Powiatowe urzędy pracy </t>
  </si>
  <si>
    <t>Pozostała działalność - Senioralia 2024 – Obchody Święta Seniora (Budżet Obywatelski)</t>
  </si>
  <si>
    <t>Galerie i biura wystaw artystycznych (dotacja na inwestycje)</t>
  </si>
  <si>
    <t xml:space="preserve"> - Galeria Sztuki Współczesnej</t>
  </si>
  <si>
    <t>2006          2007</t>
  </si>
  <si>
    <t>Centra kultury i sztuki</t>
  </si>
  <si>
    <t xml:space="preserve"> - Centrum Kultury Browar B  (realizacja projektu pn. "Włocławek -Miasto Nowych Możliwości. Tutaj mieszkam, pracuję, inwestuję i tu wypoczywam")</t>
  </si>
  <si>
    <t xml:space="preserve"> - Centrum Kultury Browar B</t>
  </si>
  <si>
    <t>Centra kultury i sztuki (dotacja na inwestycje)</t>
  </si>
  <si>
    <t>Pozostałe instytucje kultury (dotacja na inwestycje)</t>
  </si>
  <si>
    <t xml:space="preserve"> - Teatr Impresaryjny</t>
  </si>
  <si>
    <t>Biblioteki</t>
  </si>
  <si>
    <t xml:space="preserve"> - Miejska Biblioteka Publiczna</t>
  </si>
  <si>
    <t>Biblioteki (dotacja na inwestycje)</t>
  </si>
  <si>
    <t>Razem:</t>
  </si>
  <si>
    <t>dotacje podmiotowe</t>
  </si>
  <si>
    <t xml:space="preserve"> - Zakład Aktywności Zawodowej</t>
  </si>
  <si>
    <t>Pozostałe instytucje kultury</t>
  </si>
  <si>
    <t>Ogółem:</t>
  </si>
  <si>
    <t xml:space="preserve">                                                                                                 z dnia 31 maja 2024 r.</t>
  </si>
  <si>
    <t xml:space="preserve">                                                                                                 Załącznik Nr 3</t>
  </si>
  <si>
    <t>dla jednostek spoza sektora finansów publicznych na 2024 rok</t>
  </si>
  <si>
    <t>Dotacja do zakupu rowerów dla mieszkańców Włocławka (dotacja na inwestycje)</t>
  </si>
  <si>
    <t>Dotacje do prac budowlanych w ramach rewitalizacji (dotacja na inwestycje)</t>
  </si>
  <si>
    <t>Pozostała działalność (prowadzenie Kawiarni Obywatelskiej "Śródmieście Cafe")</t>
  </si>
  <si>
    <t>Nieodpłatna pomoc prawna - zadanie rządowe</t>
  </si>
  <si>
    <t>Publiczna Szkoła Podstawowa im. ks. J. Długosza</t>
  </si>
  <si>
    <t>Przedszkole Niepubliczne "Chatka Puchatka"</t>
  </si>
  <si>
    <t>Niepubliczne Przedszkole "Smerfna Chata"</t>
  </si>
  <si>
    <t>Niepubliczne Przedszkole "Skakanka"</t>
  </si>
  <si>
    <t>Przedszkole Niepubliczne "Tęczowa Kraina"</t>
  </si>
  <si>
    <t>Niepubliczne Przedszkole "Domowe Przedszkole"</t>
  </si>
  <si>
    <t>Niepubliczne Przedszkole "Wesoła Biedronka"</t>
  </si>
  <si>
    <t>Akademickie Technikum Wojskowe im. "Obrońców Wisły                           1920 roku" we Włocławku</t>
  </si>
  <si>
    <t>Branżowa Szkoła I Stopnia IMPULS</t>
  </si>
  <si>
    <t>Akademickie Liceum Ogólnokształcące nr 1 im. "Obrońców Wisły 1920 roku" we Włocławku</t>
  </si>
  <si>
    <t>Akademickie Liceum Ogólnokształcące Mistrzostwa Sportowego nr 1 im. "Obrońców Wisły 1920 roku" we Włocławku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</si>
  <si>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</si>
  <si>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</si>
  <si>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</si>
  <si>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ogółem, z tego:</t>
  </si>
  <si>
    <t>13.1</t>
  </si>
  <si>
    <t xml:space="preserve"> - zadania własne</t>
  </si>
  <si>
    <t>13.2</t>
  </si>
  <si>
    <t xml:space="preserve"> - zadania zlecone</t>
  </si>
  <si>
    <t>Zapewnienie schronienia oraz pomocy rzeczowej osobom bezdomnym (pozostała działalność)</t>
  </si>
  <si>
    <t>Pozostała działalność (aktywizacja społeczna seniorów, poprawa warunków funkcjonowania seniorów)</t>
  </si>
  <si>
    <t>2826        2827</t>
  </si>
  <si>
    <t xml:space="preserve">Realizacja projektu unijnego "WŁOCŁAWEK - MIASTO NOWYCH MOŻLIWOŚCI. Tutaj mieszkam, pracuję, inwestuję i tu wypoczywam" </t>
  </si>
  <si>
    <t>Dofinansowanie przyłączy kanalizacyjnych do nieruchomości (dotacja na inwestycje)</t>
  </si>
  <si>
    <t>Wymiana źródeł ciepła zasilanych paliwami stałymi ogółem, z tego:</t>
  </si>
  <si>
    <t>19.1</t>
  </si>
  <si>
    <t>- program dla osób fizycznych (dotacja na inwestycje)</t>
  </si>
  <si>
    <t>19.2</t>
  </si>
  <si>
    <t>- wymiana w budynkach wielorodzinnych (dotacja na inwestycje)</t>
  </si>
  <si>
    <t>Program priorytetowy "Ciepłe mieszkanie" (dotacja na inwestycje)</t>
  </si>
  <si>
    <t>Utylizacja wyrobów zawierających azbest (dotacja na inwestycje)</t>
  </si>
  <si>
    <t>Ochrona zabytków i opieka nad zabytkami</t>
  </si>
  <si>
    <t>Ochrona zabytków i opieka nad zabytkami - dotacja celowa dla Bazyliki Katedralnej Wniebowzięcia NMP we Włocławku na realizację zadania z Rządowego Programu Odbudowy Zabytków (dotacja na inwestycje)</t>
  </si>
  <si>
    <t>Upowszechnianie kultury, sztuki, ochrony dóbr kultury i tradycji przez organizacje prowadzące działalność pożytku publicznego (pozostała działalność)</t>
  </si>
  <si>
    <t>Zadania w zakresie kultury fizycznej</t>
  </si>
  <si>
    <t>2816    2817     2826        2827</t>
  </si>
  <si>
    <t xml:space="preserve">Zadania w zakresie kultury fizycznej - realizacja projektu pn. "WŁOCŁAWEK - MIASTO NOWYCH MOŻLIWOŚCI. Tutaj mieszkam, pracuję, inwestuję i tu wypoczywam" </t>
  </si>
  <si>
    <t>Razem</t>
  </si>
  <si>
    <t>Nazwa placówki/nazwa podmiotu</t>
  </si>
  <si>
    <t>2540        2590</t>
  </si>
  <si>
    <t>Publiczna Szkoła Podstawowa im. Ks. J. Długosza</t>
  </si>
  <si>
    <t xml:space="preserve">Szkoła Podstawowa Nr 24 w Zespole Szkół WSO "Cogito" </t>
  </si>
  <si>
    <t>Akademicka Szkoła Podstawowa Nr 1 im. Obrońców Wisły 1920 roku we Włocławku</t>
  </si>
  <si>
    <t>Akademicka Szkoła Podstawowa Mistrzostwa Sportowego Nr 1          im. Obrońców Wisły 1920 roku we Włocławku</t>
  </si>
  <si>
    <t>Prywatna Szkoła Podstawowa Zespołu Edukacji "Wiedza"</t>
  </si>
  <si>
    <t>Szkoła Podstawowa z oddziałami dwujęzycznymi Monttessori-     Schule</t>
  </si>
  <si>
    <t>Oddziały przedszkolne w szkołach podstawowych</t>
  </si>
  <si>
    <t>Niepubliczne Przedszkole "Na Wspólnej"</t>
  </si>
  <si>
    <t>Centrum Malucha - "Piotruś Pan"- Przedszkole Niepubliczne</t>
  </si>
  <si>
    <t>Niepubliczne Przedszkole "Bajeczka" Kinga Mizak Aneta Kryczka s.c.</t>
  </si>
  <si>
    <t>Przedszkole Niepubliczne "Happy Kids"</t>
  </si>
  <si>
    <t>Przedszkole Niepubliczne "Kujawiaczek"</t>
  </si>
  <si>
    <t>Przedszkole Niepubliczne "Megamocni" we Włocławku</t>
  </si>
  <si>
    <t>Niepubliczne Przedszkole Leśne "Gniazdko Wilgi"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</si>
  <si>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</si>
  <si>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</si>
  <si>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</si>
  <si>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</si>
  <si>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</si>
  <si>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Policealna Szkoła "Cosinus Plus" we Włocławku</t>
  </si>
  <si>
    <t>Policealna Szkoła Techników Ochrony Fizycznej Osób i Mienia Elitarne Studium Służb Ochrony "Delta"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</si>
  <si>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</si>
  <si>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</si>
  <si>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</si>
  <si>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Policealna Szkoła Medyczna "Pascal"</t>
  </si>
  <si>
    <t>Policealna Szkoła Centrum Nauki i Biznesu "Żak"</t>
  </si>
  <si>
    <t xml:space="preserve">Szkoła Policealna "Spectrum" </t>
  </si>
  <si>
    <t>Policealna Szkoła Futuro</t>
  </si>
  <si>
    <t>Szkoła Policealna Opieki Medycznej "Żak"</t>
  </si>
  <si>
    <t>Akademicka Szkoła Policealna przy Kujawskiej Szkole Wyższej we Włocławku</t>
  </si>
  <si>
    <t xml:space="preserve">Branżowa Szkoła I Stopnia nr 9 w Zespole Szkół Włocławskiego Stowarzyszenia Oświatowego "Cogito" 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</si>
  <si>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</si>
  <si>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</si>
  <si>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</si>
  <si>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</si>
  <si>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</si>
  <si>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</si>
  <si>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</si>
  <si>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</si>
  <si>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Liceum Ogólnokształcące Montessorii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</si>
  <si>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</si>
  <si>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</si>
  <si>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</si>
  <si>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</si>
  <si>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</si>
  <si>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Niepubliczne Przedszkole "Na wspólnej"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</si>
  <si>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</si>
  <si>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</si>
  <si>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</si>
  <si>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</si>
  <si>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Rehabilitacja zawodowa i społeczna osób niepełnosprawnych</t>
  </si>
  <si>
    <t>Warsztaty Terapii Zajęciowej</t>
  </si>
  <si>
    <t>Specjalne ośrodki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</si>
  <si>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</si>
  <si>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</si>
  <si>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</si>
  <si>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</si>
  <si>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</si>
  <si>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Załącznik Nr 4</t>
  </si>
  <si>
    <t xml:space="preserve">Plan </t>
  </si>
  <si>
    <t xml:space="preserve"> dochodów i wydatków wydzielonych rachunków dochodów oświatowych jednostek budżetowych na 2024 rok</t>
  </si>
  <si>
    <t>(zbiorczo)</t>
  </si>
  <si>
    <t>Wyszczególnienie</t>
  </si>
  <si>
    <t>Stan środków pieniężnych na początek roku</t>
  </si>
  <si>
    <t>Stan środków pieniężnych na koniec roku</t>
  </si>
  <si>
    <t>Dochody</t>
  </si>
  <si>
    <t>Wydatki</t>
  </si>
  <si>
    <t>1.</t>
  </si>
  <si>
    <t>2.</t>
  </si>
  <si>
    <t>3.</t>
  </si>
  <si>
    <t>4.</t>
  </si>
  <si>
    <t>5.</t>
  </si>
  <si>
    <t>6.</t>
  </si>
  <si>
    <t xml:space="preserve">Szkoły artystyczne </t>
  </si>
  <si>
    <t>7.</t>
  </si>
  <si>
    <t>Placówki kształcenia ustawicznego i centra kształcenia zawodowego</t>
  </si>
  <si>
    <t>8.</t>
  </si>
  <si>
    <t>9.</t>
  </si>
  <si>
    <t>Inne formy kształcenia osobno niewymienione</t>
  </si>
  <si>
    <t>10.</t>
  </si>
  <si>
    <t xml:space="preserve">Kolonie i obozy oraz inne formy wypoczynku dzieci i młodzieży szkolnej , a także szkolenia młodzieży </t>
  </si>
  <si>
    <t>Szkolne schroniska młodzieżowe</t>
  </si>
  <si>
    <t xml:space="preserve">Ogółem </t>
  </si>
  <si>
    <t>Załącznik Nr 5</t>
  </si>
  <si>
    <t>Plan dochodów i wydatków na wydzielonym rachunku Funduszu Pomocy</t>
  </si>
  <si>
    <t>dotyczącym realizacji zadań na rzecz pomocy Ukrainie</t>
  </si>
  <si>
    <t xml:space="preserve">Dział </t>
  </si>
  <si>
    <t>Dochody na 2024 rok</t>
  </si>
  <si>
    <t>Wydatki na 2024 rok</t>
  </si>
  <si>
    <t>x</t>
  </si>
  <si>
    <t>Zapewnienie posiłku dzieciom i młodzieży</t>
  </si>
  <si>
    <t>85230</t>
  </si>
  <si>
    <t>Miejski Ośrodek Pomocy Rodznie</t>
  </si>
  <si>
    <t>3290</t>
  </si>
  <si>
    <t>Świadczenia rodzinne</t>
  </si>
  <si>
    <t>855</t>
  </si>
  <si>
    <t>85595</t>
  </si>
  <si>
    <t>4740</t>
  </si>
  <si>
    <t>4850</t>
  </si>
  <si>
    <t>4860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</si>
  <si>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</si>
  <si>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</si>
  <si>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</si>
  <si>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</si>
  <si>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</si>
  <si>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</si>
  <si>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</si>
  <si>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</si>
  <si>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Wydział Zarządzania Kryzysowego i Bezpieczeństwa</t>
  </si>
  <si>
    <t>4370</t>
  </si>
  <si>
    <t>Administracja Zasobów Komunalnych</t>
  </si>
  <si>
    <t>Realizacja zadań przez Miejski Zespół do Spraw Orzekania o Niepełnosprawności na rzecz obywateli Ukrainy</t>
  </si>
  <si>
    <t>85321</t>
  </si>
  <si>
    <t xml:space="preserve">Miejski Zespół do Spraw Orzekania o Niepełnosprawności </t>
  </si>
  <si>
    <t>Zasiłki okresowe</t>
  </si>
  <si>
    <t>85214</t>
  </si>
  <si>
    <t>Finansowanie pobytu dzieci obywateli Ukrainy umieszczonych w systemie pieczy zastępczej</t>
  </si>
  <si>
    <t>85510</t>
  </si>
  <si>
    <t>Centrum Opieki nad Dzieckiem</t>
  </si>
  <si>
    <t>758</t>
  </si>
  <si>
    <t>Realizacja dodatkowych zadań oświatowych</t>
  </si>
  <si>
    <t>801</t>
  </si>
  <si>
    <t>80101</t>
  </si>
  <si>
    <t>4750</t>
  </si>
  <si>
    <t>80102</t>
  </si>
  <si>
    <t>80104</t>
  </si>
  <si>
    <t>80105</t>
  </si>
  <si>
    <t>80115</t>
  </si>
  <si>
    <t>80117</t>
  </si>
  <si>
    <t>80120</t>
  </si>
  <si>
    <t>80132</t>
  </si>
  <si>
    <t>80134</t>
  </si>
  <si>
    <t>854</t>
  </si>
  <si>
    <t>85410</t>
  </si>
  <si>
    <t>85420</t>
  </si>
  <si>
    <t>Nadanie numeru PESEL, potwierdzenie tożsamości obywateli Ukrainy i wprowadzenie danych do rejestru danych kontaktowych na wniosek oraz zarządzanie statusem UKR</t>
  </si>
  <si>
    <t>750</t>
  </si>
  <si>
    <t>75011</t>
  </si>
  <si>
    <t>Wydział Organizacyjno - Prawny i Kadr</t>
  </si>
  <si>
    <t>11.</t>
  </si>
  <si>
    <t>Stypendia i zasiłki dla uczniów z Ukrainy</t>
  </si>
  <si>
    <t>85415</t>
  </si>
  <si>
    <r>
      <t>Usługi opiekuńcze i specjalistyczne usługi opiekuńcze</t>
    </r>
    <r>
      <rPr>
        <sz val="8"/>
        <rFont val="Arial CE"/>
        <charset val="238"/>
      </rPr>
      <t xml:space="preserve"> </t>
    </r>
  </si>
  <si>
    <t>do Zarządzenia NR 257/2024</t>
  </si>
  <si>
    <t xml:space="preserve">                                                                                                 do Zarządzenia NR 257/2024</t>
  </si>
  <si>
    <t>do ZARZĄDZENIA NR 257/2024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</si>
</sst>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6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7"/>
      <color rgb="FFFF0000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7"/>
      <color rgb="FFFF0000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5" fillId="0" borderId="0"/>
  </cellStyleXfs>
  <cellXfs count="473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3" fillId="0" borderId="3" xfId="0" applyNumberFormat="1" applyFont="1" applyBorder="1"/>
    <xf numFmtId="49" fontId="3" fillId="0" borderId="3" xfId="0" applyNumberFormat="1" applyFont="1" applyBorder="1" applyAlignment="1">
      <alignment horizontal="right"/>
    </xf>
    <xf numFmtId="0" fontId="6" fillId="0" borderId="7" xfId="0" applyFont="1" applyBorder="1"/>
    <xf numFmtId="4" fontId="6" fillId="0" borderId="8" xfId="0" applyNumberFormat="1" applyFont="1" applyBorder="1"/>
    <xf numFmtId="0" fontId="6" fillId="0" borderId="9" xfId="0" applyFont="1" applyBorder="1"/>
    <xf numFmtId="4" fontId="6" fillId="0" borderId="10" xfId="0" applyNumberFormat="1" applyFont="1" applyBorder="1"/>
    <xf numFmtId="0" fontId="6" fillId="0" borderId="3" xfId="0" applyFont="1" applyBorder="1"/>
    <xf numFmtId="0" fontId="6" fillId="0" borderId="4" xfId="0" applyFont="1" applyBorder="1"/>
    <xf numFmtId="4" fontId="6" fillId="0" borderId="1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4" fontId="3" fillId="0" borderId="5" xfId="0" applyNumberFormat="1" applyFont="1" applyBorder="1"/>
    <xf numFmtId="4" fontId="3" fillId="0" borderId="5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right"/>
    </xf>
    <xf numFmtId="3" fontId="6" fillId="0" borderId="3" xfId="0" applyNumberFormat="1" applyFont="1" applyBorder="1"/>
    <xf numFmtId="49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4" fontId="6" fillId="0" borderId="3" xfId="0" applyNumberFormat="1" applyFont="1" applyBorder="1"/>
    <xf numFmtId="4" fontId="6" fillId="0" borderId="3" xfId="0" applyNumberFormat="1" applyFont="1" applyBorder="1" applyAlignment="1">
      <alignment horizontal="right"/>
    </xf>
    <xf numFmtId="4" fontId="11" fillId="0" borderId="0" xfId="0" applyNumberFormat="1" applyFont="1"/>
    <xf numFmtId="3" fontId="9" fillId="0" borderId="6" xfId="0" applyNumberFormat="1" applyFont="1" applyBorder="1"/>
    <xf numFmtId="0" fontId="3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/>
    <xf numFmtId="49" fontId="3" fillId="0" borderId="5" xfId="0" applyNumberFormat="1" applyFont="1" applyBorder="1" applyAlignment="1">
      <alignment horizontal="right" vertical="top"/>
    </xf>
    <xf numFmtId="0" fontId="3" fillId="0" borderId="6" xfId="0" applyFont="1" applyBorder="1" applyAlignment="1">
      <alignment vertical="top" wrapText="1"/>
    </xf>
    <xf numFmtId="3" fontId="3" fillId="0" borderId="6" xfId="0" applyNumberFormat="1" applyFont="1" applyBorder="1"/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9" fillId="0" borderId="13" xfId="0" applyNumberFormat="1" applyFont="1" applyBorder="1" applyAlignment="1">
      <alignment horizontal="right"/>
    </xf>
    <xf numFmtId="4" fontId="3" fillId="0" borderId="13" xfId="0" applyNumberFormat="1" applyFont="1" applyBorder="1"/>
    <xf numFmtId="3" fontId="3" fillId="0" borderId="5" xfId="0" applyNumberFormat="1" applyFont="1" applyBorder="1"/>
    <xf numFmtId="4" fontId="9" fillId="0" borderId="5" xfId="0" applyNumberFormat="1" applyFont="1" applyBorder="1" applyAlignment="1">
      <alignment horizontal="right"/>
    </xf>
    <xf numFmtId="0" fontId="9" fillId="0" borderId="3" xfId="2" applyFont="1" applyBorder="1" applyAlignment="1">
      <alignment horizontal="right"/>
    </xf>
    <xf numFmtId="0" fontId="9" fillId="0" borderId="5" xfId="2" applyFont="1" applyBorder="1"/>
    <xf numFmtId="0" fontId="9" fillId="0" borderId="3" xfId="2" applyFont="1" applyBorder="1" applyAlignment="1">
      <alignment horizontal="center"/>
    </xf>
    <xf numFmtId="0" fontId="3" fillId="0" borderId="4" xfId="0" applyFont="1" applyBorder="1"/>
    <xf numFmtId="4" fontId="9" fillId="0" borderId="3" xfId="0" applyNumberFormat="1" applyFont="1" applyBorder="1"/>
    <xf numFmtId="4" fontId="9" fillId="0" borderId="1" xfId="0" applyNumberFormat="1" applyFont="1" applyBorder="1"/>
    <xf numFmtId="0" fontId="9" fillId="0" borderId="4" xfId="0" applyFont="1" applyBorder="1"/>
    <xf numFmtId="4" fontId="13" fillId="0" borderId="10" xfId="2" applyNumberFormat="1" applyFont="1" applyBorder="1"/>
    <xf numFmtId="49" fontId="9" fillId="0" borderId="3" xfId="0" applyNumberFormat="1" applyFont="1" applyBorder="1" applyAlignment="1">
      <alignment horizontal="right"/>
    </xf>
    <xf numFmtId="4" fontId="9" fillId="0" borderId="3" xfId="2" applyNumberFormat="1" applyFont="1" applyBorder="1"/>
    <xf numFmtId="0" fontId="3" fillId="0" borderId="3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horizontal="right"/>
    </xf>
    <xf numFmtId="0" fontId="10" fillId="0" borderId="0" xfId="0" applyFont="1"/>
    <xf numFmtId="49" fontId="9" fillId="0" borderId="3" xfId="0" applyNumberFormat="1" applyFont="1" applyBorder="1" applyAlignment="1">
      <alignment horizontal="right" vertical="top"/>
    </xf>
    <xf numFmtId="0" fontId="9" fillId="0" borderId="4" xfId="0" applyFont="1" applyBorder="1" applyAlignment="1">
      <alignment wrapText="1"/>
    </xf>
    <xf numFmtId="0" fontId="3" fillId="0" borderId="5" xfId="0" applyFont="1" applyBorder="1"/>
    <xf numFmtId="0" fontId="9" fillId="0" borderId="5" xfId="0" applyFont="1" applyBorder="1" applyAlignment="1">
      <alignment horizontal="right"/>
    </xf>
    <xf numFmtId="0" fontId="10" fillId="0" borderId="14" xfId="0" applyFont="1" applyBorder="1"/>
    <xf numFmtId="4" fontId="9" fillId="0" borderId="3" xfId="2" applyNumberFormat="1" applyFont="1" applyBorder="1" applyAlignment="1">
      <alignment horizontal="right"/>
    </xf>
    <xf numFmtId="0" fontId="9" fillId="0" borderId="5" xfId="0" applyFont="1" applyBorder="1"/>
    <xf numFmtId="0" fontId="9" fillId="0" borderId="3" xfId="2" applyFont="1" applyBorder="1"/>
    <xf numFmtId="4" fontId="9" fillId="0" borderId="5" xfId="0" applyNumberFormat="1" applyFont="1" applyBorder="1"/>
    <xf numFmtId="0" fontId="9" fillId="0" borderId="3" xfId="0" applyFont="1" applyBorder="1" applyAlignment="1">
      <alignment horizontal="center"/>
    </xf>
    <xf numFmtId="49" fontId="9" fillId="0" borderId="5" xfId="0" applyNumberFormat="1" applyFont="1" applyBorder="1" applyAlignment="1">
      <alignment horizontal="right" vertical="top"/>
    </xf>
    <xf numFmtId="0" fontId="9" fillId="0" borderId="6" xfId="0" applyFont="1" applyBorder="1" applyAlignment="1">
      <alignment wrapText="1"/>
    </xf>
    <xf numFmtId="3" fontId="9" fillId="0" borderId="4" xfId="0" applyNumberFormat="1" applyFont="1" applyBorder="1"/>
    <xf numFmtId="0" fontId="10" fillId="0" borderId="0" xfId="2" applyFont="1"/>
    <xf numFmtId="0" fontId="9" fillId="0" borderId="3" xfId="0" applyFont="1" applyBorder="1"/>
    <xf numFmtId="0" fontId="3" fillId="0" borderId="5" xfId="0" applyFont="1" applyBorder="1" applyAlignment="1">
      <alignment horizontal="right"/>
    </xf>
    <xf numFmtId="4" fontId="14" fillId="0" borderId="3" xfId="2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 vertical="top"/>
    </xf>
    <xf numFmtId="0" fontId="9" fillId="0" borderId="6" xfId="0" applyFont="1" applyBorder="1"/>
    <xf numFmtId="3" fontId="9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wrapText="1"/>
    </xf>
    <xf numFmtId="3" fontId="9" fillId="0" borderId="3" xfId="0" applyNumberFormat="1" applyFont="1" applyBorder="1"/>
    <xf numFmtId="0" fontId="13" fillId="0" borderId="3" xfId="2" applyFont="1" applyBorder="1" applyAlignment="1">
      <alignment horizontal="right"/>
    </xf>
    <xf numFmtId="4" fontId="9" fillId="0" borderId="3" xfId="0" applyNumberFormat="1" applyFont="1" applyBorder="1" applyAlignment="1">
      <alignment horizontal="center"/>
    </xf>
    <xf numFmtId="49" fontId="6" fillId="0" borderId="3" xfId="0" applyNumberFormat="1" applyFont="1" applyBorder="1"/>
    <xf numFmtId="49" fontId="3" fillId="0" borderId="3" xfId="2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43" fontId="6" fillId="0" borderId="3" xfId="3" applyFont="1" applyBorder="1" applyAlignment="1">
      <alignment horizontal="right"/>
    </xf>
    <xf numFmtId="43" fontId="6" fillId="0" borderId="3" xfId="3" applyFont="1" applyBorder="1"/>
    <xf numFmtId="0" fontId="8" fillId="0" borderId="5" xfId="0" applyFont="1" applyBorder="1"/>
    <xf numFmtId="49" fontId="8" fillId="0" borderId="5" xfId="0" applyNumberFormat="1" applyFont="1" applyBorder="1" applyAlignment="1">
      <alignment horizontal="right"/>
    </xf>
    <xf numFmtId="0" fontId="8" fillId="0" borderId="6" xfId="0" applyFont="1" applyBorder="1"/>
    <xf numFmtId="0" fontId="16" fillId="0" borderId="0" xfId="4" applyFont="1"/>
    <xf numFmtId="0" fontId="16" fillId="0" borderId="0" xfId="4" applyFont="1" applyAlignment="1">
      <alignment horizontal="center" vertical="top"/>
    </xf>
    <xf numFmtId="0" fontId="3" fillId="0" borderId="0" xfId="4" applyFont="1" applyAlignment="1">
      <alignment horizontal="left"/>
    </xf>
    <xf numFmtId="0" fontId="3" fillId="0" borderId="0" xfId="4" applyFont="1"/>
    <xf numFmtId="0" fontId="17" fillId="0" borderId="0" xfId="4" applyFont="1" applyAlignment="1">
      <alignment horizontal="left"/>
    </xf>
    <xf numFmtId="0" fontId="18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7" fillId="0" borderId="0" xfId="4" applyFont="1" applyAlignment="1">
      <alignment horizontal="right"/>
    </xf>
    <xf numFmtId="0" fontId="18" fillId="0" borderId="16" xfId="4" applyFont="1" applyBorder="1" applyAlignment="1">
      <alignment horizontal="center" vertical="center"/>
    </xf>
    <xf numFmtId="0" fontId="18" fillId="3" borderId="16" xfId="4" applyFont="1" applyFill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top"/>
    </xf>
    <xf numFmtId="0" fontId="7" fillId="0" borderId="0" xfId="4" applyFont="1"/>
    <xf numFmtId="0" fontId="19" fillId="0" borderId="17" xfId="4" applyFont="1" applyBorder="1" applyAlignment="1">
      <alignment horizontal="left" vertical="center"/>
    </xf>
    <xf numFmtId="0" fontId="19" fillId="0" borderId="18" xfId="4" applyFont="1" applyBorder="1" applyAlignment="1">
      <alignment horizontal="left" vertical="center"/>
    </xf>
    <xf numFmtId="0" fontId="19" fillId="0" borderId="18" xfId="4" applyFont="1" applyBorder="1" applyAlignment="1">
      <alignment horizontal="center" vertical="top"/>
    </xf>
    <xf numFmtId="0" fontId="19" fillId="0" borderId="19" xfId="4" applyFont="1" applyBorder="1" applyAlignment="1">
      <alignment horizontal="left" vertical="center"/>
    </xf>
    <xf numFmtId="0" fontId="20" fillId="0" borderId="16" xfId="4" applyFont="1" applyBorder="1" applyAlignment="1">
      <alignment horizontal="center" vertical="center"/>
    </xf>
    <xf numFmtId="0" fontId="17" fillId="0" borderId="16" xfId="4" applyFont="1" applyBorder="1" applyAlignment="1">
      <alignment vertical="center" wrapText="1"/>
    </xf>
    <xf numFmtId="4" fontId="17" fillId="0" borderId="16" xfId="4" applyNumberFormat="1" applyFont="1" applyBorder="1" applyAlignment="1">
      <alignment vertical="center"/>
    </xf>
    <xf numFmtId="4" fontId="16" fillId="0" borderId="0" xfId="4" applyNumberFormat="1" applyFont="1"/>
    <xf numFmtId="0" fontId="20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7" fillId="0" borderId="16" xfId="4" applyFont="1" applyBorder="1" applyAlignment="1">
      <alignment horizontal="center" vertical="center"/>
    </xf>
    <xf numFmtId="0" fontId="17" fillId="0" borderId="16" xfId="4" applyFont="1" applyBorder="1" applyAlignment="1">
      <alignment vertical="center"/>
    </xf>
    <xf numFmtId="0" fontId="17" fillId="4" borderId="16" xfId="4" applyFont="1" applyFill="1" applyBorder="1" applyAlignment="1">
      <alignment vertical="center"/>
    </xf>
    <xf numFmtId="0" fontId="17" fillId="4" borderId="16" xfId="4" applyFont="1" applyFill="1" applyBorder="1" applyAlignment="1">
      <alignment horizontal="center" vertical="center"/>
    </xf>
    <xf numFmtId="0" fontId="16" fillId="4" borderId="17" xfId="1" applyFont="1" applyFill="1" applyBorder="1" applyAlignment="1">
      <alignment horizontal="center" vertical="center"/>
    </xf>
    <xf numFmtId="0" fontId="17" fillId="0" borderId="17" xfId="4" applyFont="1" applyBorder="1" applyAlignment="1">
      <alignment vertical="center" wrapText="1"/>
    </xf>
    <xf numFmtId="0" fontId="9" fillId="0" borderId="17" xfId="4" applyFont="1" applyBorder="1" applyAlignment="1">
      <alignment horizontal="center" vertical="center"/>
    </xf>
    <xf numFmtId="0" fontId="3" fillId="4" borderId="18" xfId="4" applyFont="1" applyFill="1" applyBorder="1" applyAlignment="1">
      <alignment vertical="center"/>
    </xf>
    <xf numFmtId="0" fontId="3" fillId="4" borderId="18" xfId="4" applyFont="1" applyFill="1" applyBorder="1" applyAlignment="1">
      <alignment horizontal="center" vertical="center"/>
    </xf>
    <xf numFmtId="0" fontId="14" fillId="4" borderId="18" xfId="1" applyFont="1" applyFill="1" applyBorder="1" applyAlignment="1">
      <alignment horizontal="center" vertical="center"/>
    </xf>
    <xf numFmtId="0" fontId="3" fillId="0" borderId="20" xfId="4" applyFont="1" applyBorder="1" applyAlignment="1">
      <alignment vertical="center"/>
    </xf>
    <xf numFmtId="4" fontId="3" fillId="0" borderId="16" xfId="4" applyNumberFormat="1" applyFont="1" applyBorder="1" applyAlignment="1">
      <alignment vertical="center"/>
    </xf>
    <xf numFmtId="0" fontId="14" fillId="0" borderId="0" xfId="4" applyFont="1"/>
    <xf numFmtId="3" fontId="17" fillId="0" borderId="16" xfId="4" applyNumberFormat="1" applyFont="1" applyBorder="1" applyAlignment="1">
      <alignment horizontal="center" vertical="center" wrapText="1"/>
    </xf>
    <xf numFmtId="0" fontId="17" fillId="0" borderId="16" xfId="4" applyFont="1" applyBorder="1" applyAlignment="1">
      <alignment horizontal="left" vertical="center"/>
    </xf>
    <xf numFmtId="4" fontId="17" fillId="0" borderId="16" xfId="4" applyNumberFormat="1" applyFont="1" applyBorder="1" applyAlignment="1">
      <alignment horizontal="right" vertical="center"/>
    </xf>
    <xf numFmtId="0" fontId="9" fillId="0" borderId="6" xfId="4" applyFont="1" applyBorder="1" applyAlignment="1">
      <alignment horizontal="center"/>
    </xf>
    <xf numFmtId="0" fontId="3" fillId="0" borderId="14" xfId="4" applyFont="1" applyBorder="1" applyAlignment="1">
      <alignment horizontal="center"/>
    </xf>
    <xf numFmtId="0" fontId="3" fillId="0" borderId="18" xfId="4" applyFont="1" applyBorder="1" applyAlignment="1">
      <alignment horizontal="center"/>
    </xf>
    <xf numFmtId="0" fontId="3" fillId="0" borderId="19" xfId="4" applyFont="1" applyBorder="1" applyAlignment="1">
      <alignment horizontal="center" vertical="top"/>
    </xf>
    <xf numFmtId="0" fontId="3" fillId="0" borderId="16" xfId="4" applyFont="1" applyBorder="1" applyAlignment="1">
      <alignment wrapText="1"/>
    </xf>
    <xf numFmtId="4" fontId="3" fillId="0" borderId="20" xfId="4" applyNumberFormat="1" applyFont="1" applyBorder="1" applyAlignment="1">
      <alignment horizontal="right" vertical="center"/>
    </xf>
    <xf numFmtId="0" fontId="3" fillId="0" borderId="16" xfId="4" applyFont="1" applyBorder="1" applyAlignment="1">
      <alignment vertical="center"/>
    </xf>
    <xf numFmtId="4" fontId="3" fillId="0" borderId="20" xfId="4" applyNumberFormat="1" applyFont="1" applyBorder="1" applyAlignment="1">
      <alignment vertical="center"/>
    </xf>
    <xf numFmtId="0" fontId="3" fillId="0" borderId="14" xfId="4" applyFont="1" applyBorder="1" applyAlignment="1">
      <alignment horizontal="center" vertical="top"/>
    </xf>
    <xf numFmtId="0" fontId="3" fillId="0" borderId="16" xfId="4" applyFont="1" applyBorder="1"/>
    <xf numFmtId="4" fontId="3" fillId="0" borderId="20" xfId="4" applyNumberFormat="1" applyFont="1" applyBorder="1"/>
    <xf numFmtId="0" fontId="3" fillId="0" borderId="19" xfId="4" applyFont="1" applyBorder="1"/>
    <xf numFmtId="4" fontId="17" fillId="0" borderId="19" xfId="4" applyNumberFormat="1" applyFont="1" applyBorder="1" applyAlignment="1">
      <alignment vertical="center"/>
    </xf>
    <xf numFmtId="0" fontId="3" fillId="0" borderId="19" xfId="4" applyFont="1" applyBorder="1" applyAlignment="1">
      <alignment horizontal="center"/>
    </xf>
    <xf numFmtId="0" fontId="3" fillId="0" borderId="20" xfId="4" applyFont="1" applyBorder="1"/>
    <xf numFmtId="0" fontId="9" fillId="0" borderId="17" xfId="4" applyFont="1" applyBorder="1" applyAlignment="1">
      <alignment horizontal="center"/>
    </xf>
    <xf numFmtId="4" fontId="3" fillId="0" borderId="19" xfId="4" applyNumberFormat="1" applyFont="1" applyBorder="1"/>
    <xf numFmtId="0" fontId="3" fillId="0" borderId="14" xfId="4" applyFont="1" applyBorder="1"/>
    <xf numFmtId="0" fontId="16" fillId="0" borderId="0" xfId="4" applyFont="1" applyAlignment="1">
      <alignment horizontal="center"/>
    </xf>
    <xf numFmtId="0" fontId="18" fillId="0" borderId="0" xfId="4" applyFont="1" applyAlignment="1">
      <alignment horizontal="centerContinuous" vertical="center" wrapText="1"/>
    </xf>
    <xf numFmtId="0" fontId="21" fillId="0" borderId="0" xfId="4" applyFont="1" applyAlignment="1">
      <alignment horizontal="centerContinuous" wrapText="1"/>
    </xf>
    <xf numFmtId="0" fontId="16" fillId="4" borderId="0" xfId="4" applyFont="1" applyFill="1"/>
    <xf numFmtId="0" fontId="16" fillId="4" borderId="0" xfId="4" applyFont="1" applyFill="1" applyAlignment="1">
      <alignment horizontal="center"/>
    </xf>
    <xf numFmtId="0" fontId="7" fillId="4" borderId="0" xfId="4" applyFont="1" applyFill="1" applyAlignment="1">
      <alignment horizontal="right" vertical="center"/>
    </xf>
    <xf numFmtId="0" fontId="18" fillId="4" borderId="16" xfId="4" applyFont="1" applyFill="1" applyBorder="1" applyAlignment="1">
      <alignment horizontal="center" vertical="center"/>
    </xf>
    <xf numFmtId="0" fontId="18" fillId="4" borderId="17" xfId="4" applyFont="1" applyFill="1" applyBorder="1" applyAlignment="1">
      <alignment horizontal="centerContinuous" vertical="center"/>
    </xf>
    <xf numFmtId="0" fontId="7" fillId="4" borderId="16" xfId="4" applyFont="1" applyFill="1" applyBorder="1" applyAlignment="1">
      <alignment horizontal="center" vertical="center"/>
    </xf>
    <xf numFmtId="0" fontId="22" fillId="4" borderId="17" xfId="1" applyFont="1" applyFill="1" applyBorder="1" applyAlignment="1">
      <alignment horizontal="center" vertical="top"/>
    </xf>
    <xf numFmtId="0" fontId="7" fillId="4" borderId="17" xfId="4" applyFont="1" applyFill="1" applyBorder="1" applyAlignment="1">
      <alignment horizontal="centerContinuous" vertical="center"/>
    </xf>
    <xf numFmtId="0" fontId="16" fillId="4" borderId="18" xfId="1" applyFont="1" applyFill="1" applyBorder="1" applyAlignment="1">
      <alignment horizontal="center" vertical="top"/>
    </xf>
    <xf numFmtId="0" fontId="16" fillId="0" borderId="16" xfId="1" applyFont="1" applyFill="1" applyBorder="1" applyAlignment="1">
      <alignment horizontal="center" vertical="center"/>
    </xf>
    <xf numFmtId="0" fontId="20" fillId="0" borderId="16" xfId="4" applyFont="1" applyBorder="1" applyAlignment="1">
      <alignment horizontal="left" vertical="center" wrapText="1"/>
    </xf>
    <xf numFmtId="4" fontId="17" fillId="0" borderId="16" xfId="4" applyNumberFormat="1" applyFont="1" applyBorder="1"/>
    <xf numFmtId="0" fontId="17" fillId="4" borderId="16" xfId="4" applyFont="1" applyFill="1" applyBorder="1" applyAlignment="1">
      <alignment vertical="top"/>
    </xf>
    <xf numFmtId="0" fontId="16" fillId="4" borderId="16" xfId="1" applyFont="1" applyFill="1" applyBorder="1" applyAlignment="1">
      <alignment horizontal="center" vertical="top"/>
    </xf>
    <xf numFmtId="0" fontId="20" fillId="4" borderId="16" xfId="4" applyFont="1" applyFill="1" applyBorder="1" applyAlignment="1">
      <alignment horizontal="left" vertical="center" wrapText="1"/>
    </xf>
    <xf numFmtId="4" fontId="17" fillId="4" borderId="16" xfId="4" applyNumberFormat="1" applyFont="1" applyFill="1" applyBorder="1" applyAlignment="1">
      <alignment vertical="center"/>
    </xf>
    <xf numFmtId="0" fontId="23" fillId="0" borderId="0" xfId="4" applyFont="1"/>
    <xf numFmtId="0" fontId="16" fillId="0" borderId="17" xfId="1" applyFont="1" applyFill="1" applyBorder="1" applyAlignment="1">
      <alignment horizontal="center" vertical="top"/>
    </xf>
    <xf numFmtId="0" fontId="17" fillId="4" borderId="17" xfId="4" applyFont="1" applyFill="1" applyBorder="1" applyAlignment="1">
      <alignment vertical="top" wrapText="1"/>
    </xf>
    <xf numFmtId="0" fontId="16" fillId="4" borderId="17" xfId="1" applyFont="1" applyFill="1" applyBorder="1" applyAlignment="1">
      <alignment horizontal="center" vertical="top"/>
    </xf>
    <xf numFmtId="4" fontId="17" fillId="4" borderId="16" xfId="4" applyNumberFormat="1" applyFont="1" applyFill="1" applyBorder="1"/>
    <xf numFmtId="0" fontId="16" fillId="0" borderId="5" xfId="1" applyFont="1" applyFill="1" applyBorder="1" applyAlignment="1">
      <alignment horizontal="center" vertical="center" wrapText="1"/>
    </xf>
    <xf numFmtId="0" fontId="17" fillId="0" borderId="17" xfId="4" applyFont="1" applyBorder="1" applyAlignment="1">
      <alignment vertical="center"/>
    </xf>
    <xf numFmtId="0" fontId="17" fillId="0" borderId="4" xfId="4" applyFont="1" applyBorder="1"/>
    <xf numFmtId="0" fontId="17" fillId="0" borderId="0" xfId="4" applyFont="1"/>
    <xf numFmtId="0" fontId="17" fillId="0" borderId="0" xfId="4" applyFont="1" applyAlignment="1">
      <alignment vertical="center"/>
    </xf>
    <xf numFmtId="0" fontId="16" fillId="0" borderId="16" xfId="1" applyFont="1" applyFill="1" applyBorder="1" applyAlignment="1">
      <alignment horizontal="center" vertical="top" wrapText="1"/>
    </xf>
    <xf numFmtId="0" fontId="17" fillId="0" borderId="17" xfId="4" applyFont="1" applyBorder="1" applyAlignment="1">
      <alignment horizontal="left" vertical="center" wrapText="1"/>
    </xf>
    <xf numFmtId="0" fontId="17" fillId="0" borderId="2" xfId="4" applyFont="1" applyBorder="1"/>
    <xf numFmtId="0" fontId="17" fillId="0" borderId="21" xfId="4" applyFont="1" applyBorder="1"/>
    <xf numFmtId="0" fontId="16" fillId="4" borderId="1" xfId="1" applyFont="1" applyFill="1" applyBorder="1" applyAlignment="1">
      <alignment horizontal="center" vertical="top"/>
    </xf>
    <xf numFmtId="0" fontId="17" fillId="0" borderId="22" xfId="4" applyFont="1" applyBorder="1" applyAlignment="1">
      <alignment vertical="center" wrapText="1"/>
    </xf>
    <xf numFmtId="4" fontId="17" fillId="0" borderId="15" xfId="4" applyNumberFormat="1" applyFont="1" applyBorder="1"/>
    <xf numFmtId="0" fontId="16" fillId="4" borderId="3" xfId="1" applyFont="1" applyFill="1" applyBorder="1" applyAlignment="1">
      <alignment horizontal="center" vertical="top"/>
    </xf>
    <xf numFmtId="0" fontId="17" fillId="0" borderId="23" xfId="4" applyFont="1" applyBorder="1" applyAlignment="1">
      <alignment vertical="center" wrapText="1"/>
    </xf>
    <xf numFmtId="4" fontId="17" fillId="0" borderId="24" xfId="4" applyNumberFormat="1" applyFont="1" applyBorder="1"/>
    <xf numFmtId="0" fontId="17" fillId="0" borderId="24" xfId="4" applyFont="1" applyBorder="1" applyAlignment="1">
      <alignment vertical="center" wrapText="1"/>
    </xf>
    <xf numFmtId="0" fontId="17" fillId="0" borderId="22" xfId="4" applyFont="1" applyBorder="1"/>
    <xf numFmtId="0" fontId="17" fillId="0" borderId="11" xfId="4" applyFont="1" applyBorder="1" applyAlignment="1">
      <alignment wrapText="1"/>
    </xf>
    <xf numFmtId="0" fontId="17" fillId="0" borderId="6" xfId="4" applyFont="1" applyBorder="1"/>
    <xf numFmtId="0" fontId="17" fillId="0" borderId="14" xfId="4" applyFont="1" applyBorder="1"/>
    <xf numFmtId="0" fontId="16" fillId="4" borderId="5" xfId="1" applyFont="1" applyFill="1" applyBorder="1" applyAlignment="1">
      <alignment horizontal="center" vertical="top"/>
    </xf>
    <xf numFmtId="4" fontId="17" fillId="0" borderId="25" xfId="4" applyNumberFormat="1" applyFont="1" applyBorder="1"/>
    <xf numFmtId="0" fontId="17" fillId="0" borderId="17" xfId="4" applyFont="1" applyBorder="1"/>
    <xf numFmtId="0" fontId="17" fillId="0" borderId="18" xfId="4" applyFont="1" applyBorder="1"/>
    <xf numFmtId="0" fontId="17" fillId="0" borderId="18" xfId="4" applyFont="1" applyBorder="1" applyAlignment="1">
      <alignment vertical="center"/>
    </xf>
    <xf numFmtId="0" fontId="16" fillId="4" borderId="16" xfId="1" applyFont="1" applyFill="1" applyBorder="1" applyAlignment="1">
      <alignment horizontal="center" vertical="center"/>
    </xf>
    <xf numFmtId="0" fontId="17" fillId="4" borderId="11" xfId="4" applyFont="1" applyFill="1" applyBorder="1" applyAlignment="1">
      <alignment horizontal="left" wrapText="1"/>
    </xf>
    <xf numFmtId="0" fontId="17" fillId="0" borderId="11" xfId="4" applyFont="1" applyBorder="1" applyAlignment="1">
      <alignment horizontal="left" vertical="center" wrapText="1"/>
    </xf>
    <xf numFmtId="0" fontId="17" fillId="0" borderId="26" xfId="4" applyFont="1" applyBorder="1" applyAlignment="1">
      <alignment horizontal="left" vertical="center" wrapText="1"/>
    </xf>
    <xf numFmtId="0" fontId="17" fillId="4" borderId="5" xfId="4" applyFont="1" applyFill="1" applyBorder="1" applyAlignment="1">
      <alignment vertical="top"/>
    </xf>
    <xf numFmtId="0" fontId="16" fillId="4" borderId="6" xfId="1" applyFont="1" applyFill="1" applyBorder="1" applyAlignment="1">
      <alignment horizontal="center" vertical="top"/>
    </xf>
    <xf numFmtId="0" fontId="17" fillId="4" borderId="6" xfId="4" applyFont="1" applyFill="1" applyBorder="1" applyAlignment="1">
      <alignment vertical="top"/>
    </xf>
    <xf numFmtId="4" fontId="17" fillId="4" borderId="5" xfId="4" applyNumberFormat="1" applyFont="1" applyFill="1" applyBorder="1"/>
    <xf numFmtId="0" fontId="17" fillId="4" borderId="1" xfId="4" applyFont="1" applyFill="1" applyBorder="1" applyAlignment="1">
      <alignment vertical="top"/>
    </xf>
    <xf numFmtId="0" fontId="17" fillId="4" borderId="27" xfId="4" applyFont="1" applyFill="1" applyBorder="1" applyAlignment="1">
      <alignment vertical="top"/>
    </xf>
    <xf numFmtId="0" fontId="16" fillId="4" borderId="21" xfId="1" applyFont="1" applyFill="1" applyBorder="1" applyAlignment="1">
      <alignment horizontal="center" vertical="top"/>
    </xf>
    <xf numFmtId="0" fontId="17" fillId="0" borderId="17" xfId="4" applyFont="1" applyBorder="1" applyAlignment="1">
      <alignment vertical="top" wrapText="1"/>
    </xf>
    <xf numFmtId="0" fontId="17" fillId="4" borderId="1" xfId="4" applyFont="1" applyFill="1" applyBorder="1" applyAlignment="1">
      <alignment horizontal="right" vertical="top"/>
    </xf>
    <xf numFmtId="0" fontId="17" fillId="4" borderId="27" xfId="4" applyFont="1" applyFill="1" applyBorder="1" applyAlignment="1">
      <alignment horizontal="right" vertical="top"/>
    </xf>
    <xf numFmtId="0" fontId="17" fillId="4" borderId="17" xfId="4" applyFont="1" applyFill="1" applyBorder="1" applyAlignment="1">
      <alignment wrapText="1"/>
    </xf>
    <xf numFmtId="49" fontId="3" fillId="4" borderId="1" xfId="4" applyNumberFormat="1" applyFont="1" applyFill="1" applyBorder="1" applyAlignment="1">
      <alignment horizontal="right"/>
    </xf>
    <xf numFmtId="0" fontId="3" fillId="4" borderId="1" xfId="4" applyFont="1" applyFill="1" applyBorder="1" applyAlignment="1">
      <alignment horizontal="right" vertical="top"/>
    </xf>
    <xf numFmtId="0" fontId="3" fillId="4" borderId="27" xfId="4" applyFont="1" applyFill="1" applyBorder="1" applyAlignment="1">
      <alignment horizontal="right" vertical="top"/>
    </xf>
    <xf numFmtId="0" fontId="14" fillId="4" borderId="21" xfId="1" applyFont="1" applyFill="1" applyBorder="1" applyAlignment="1">
      <alignment horizontal="center" vertical="top"/>
    </xf>
    <xf numFmtId="0" fontId="3" fillId="4" borderId="17" xfId="4" applyFont="1" applyFill="1" applyBorder="1" applyAlignment="1">
      <alignment wrapText="1"/>
    </xf>
    <xf numFmtId="4" fontId="3" fillId="4" borderId="16" xfId="4" applyNumberFormat="1" applyFont="1" applyFill="1" applyBorder="1" applyAlignment="1">
      <alignment vertical="center"/>
    </xf>
    <xf numFmtId="0" fontId="16" fillId="4" borderId="17" xfId="1" applyFont="1" applyFill="1" applyBorder="1" applyAlignment="1">
      <alignment horizontal="center" vertical="top" wrapText="1"/>
    </xf>
    <xf numFmtId="0" fontId="17" fillId="4" borderId="16" xfId="4" applyFont="1" applyFill="1" applyBorder="1"/>
    <xf numFmtId="0" fontId="16" fillId="4" borderId="17" xfId="1" applyFont="1" applyFill="1" applyBorder="1" applyAlignment="1">
      <alignment horizontal="center"/>
    </xf>
    <xf numFmtId="0" fontId="17" fillId="0" borderId="17" xfId="4" applyFont="1" applyBorder="1" applyAlignment="1">
      <alignment wrapText="1"/>
    </xf>
    <xf numFmtId="0" fontId="3" fillId="4" borderId="16" xfId="4" quotePrefix="1" applyFont="1" applyFill="1" applyBorder="1" applyAlignment="1">
      <alignment horizontal="right" vertical="top"/>
    </xf>
    <xf numFmtId="0" fontId="3" fillId="4" borderId="16" xfId="4" applyFont="1" applyFill="1" applyBorder="1" applyAlignment="1">
      <alignment vertical="top"/>
    </xf>
    <xf numFmtId="0" fontId="14" fillId="4" borderId="17" xfId="1" applyFont="1" applyFill="1" applyBorder="1" applyAlignment="1">
      <alignment horizontal="center" vertical="top"/>
    </xf>
    <xf numFmtId="0" fontId="3" fillId="0" borderId="17" xfId="4" quotePrefix="1" applyFont="1" applyBorder="1" applyAlignment="1">
      <alignment vertical="top" wrapText="1"/>
    </xf>
    <xf numFmtId="4" fontId="3" fillId="4" borderId="16" xfId="4" applyNumberFormat="1" applyFont="1" applyFill="1" applyBorder="1" applyAlignment="1">
      <alignment horizontal="right" vertical="center"/>
    </xf>
    <xf numFmtId="0" fontId="17" fillId="4" borderId="16" xfId="4" quotePrefix="1" applyFont="1" applyFill="1" applyBorder="1" applyAlignment="1">
      <alignment horizontal="right" vertical="top"/>
    </xf>
    <xf numFmtId="0" fontId="17" fillId="0" borderId="17" xfId="4" quotePrefix="1" applyFont="1" applyBorder="1" applyAlignment="1">
      <alignment vertical="top" wrapText="1"/>
    </xf>
    <xf numFmtId="4" fontId="17" fillId="4" borderId="16" xfId="4" applyNumberFormat="1" applyFont="1" applyFill="1" applyBorder="1" applyAlignment="1">
      <alignment horizontal="right" vertical="center"/>
    </xf>
    <xf numFmtId="0" fontId="17" fillId="4" borderId="17" xfId="4" applyFont="1" applyFill="1" applyBorder="1"/>
    <xf numFmtId="0" fontId="17" fillId="4" borderId="17" xfId="4" applyFont="1" applyFill="1" applyBorder="1" applyAlignment="1">
      <alignment vertical="center" wrapText="1"/>
    </xf>
    <xf numFmtId="0" fontId="17" fillId="4" borderId="17" xfId="4" applyFont="1" applyFill="1" applyBorder="1" applyAlignment="1">
      <alignment vertical="top"/>
    </xf>
    <xf numFmtId="0" fontId="16" fillId="4" borderId="18" xfId="1" applyFont="1" applyFill="1" applyBorder="1" applyAlignment="1">
      <alignment horizontal="center" vertical="center"/>
    </xf>
    <xf numFmtId="4" fontId="16" fillId="0" borderId="0" xfId="4" applyNumberFormat="1" applyFont="1" applyAlignment="1">
      <alignment vertical="center"/>
    </xf>
    <xf numFmtId="0" fontId="16" fillId="4" borderId="17" xfId="1" applyFont="1" applyFill="1" applyBorder="1" applyAlignment="1">
      <alignment horizontal="center" vertical="center" wrapText="1"/>
    </xf>
    <xf numFmtId="0" fontId="17" fillId="4" borderId="2" xfId="4" applyFont="1" applyFill="1" applyBorder="1"/>
    <xf numFmtId="0" fontId="17" fillId="4" borderId="21" xfId="4" applyFont="1" applyFill="1" applyBorder="1"/>
    <xf numFmtId="0" fontId="17" fillId="4" borderId="27" xfId="4" applyFont="1" applyFill="1" applyBorder="1"/>
    <xf numFmtId="0" fontId="17" fillId="4" borderId="28" xfId="4" applyFont="1" applyFill="1" applyBorder="1" applyAlignment="1">
      <alignment vertical="center" wrapText="1"/>
    </xf>
    <xf numFmtId="4" fontId="17" fillId="4" borderId="15" xfId="4" applyNumberFormat="1" applyFont="1" applyFill="1" applyBorder="1"/>
    <xf numFmtId="0" fontId="17" fillId="4" borderId="4" xfId="4" applyFont="1" applyFill="1" applyBorder="1"/>
    <xf numFmtId="0" fontId="17" fillId="4" borderId="0" xfId="4" applyFont="1" applyFill="1"/>
    <xf numFmtId="0" fontId="17" fillId="4" borderId="29" xfId="4" applyFont="1" applyFill="1" applyBorder="1"/>
    <xf numFmtId="0" fontId="16" fillId="4" borderId="29" xfId="1" applyFont="1" applyFill="1" applyBorder="1" applyAlignment="1">
      <alignment horizontal="center" vertical="top"/>
    </xf>
    <xf numFmtId="0" fontId="17" fillId="4" borderId="22" xfId="4" applyFont="1" applyFill="1" applyBorder="1" applyAlignment="1">
      <alignment horizontal="left" wrapText="1"/>
    </xf>
    <xf numFmtId="4" fontId="17" fillId="4" borderId="24" xfId="4" applyNumberFormat="1" applyFont="1" applyFill="1" applyBorder="1"/>
    <xf numFmtId="0" fontId="24" fillId="0" borderId="0" xfId="4" applyFont="1"/>
    <xf numFmtId="0" fontId="16" fillId="4" borderId="0" xfId="1" applyFont="1" applyFill="1" applyBorder="1" applyAlignment="1">
      <alignment horizontal="center" vertical="top"/>
    </xf>
    <xf numFmtId="0" fontId="17" fillId="4" borderId="11" xfId="4" applyFont="1" applyFill="1" applyBorder="1" applyAlignment="1">
      <alignment horizontal="left" vertical="center" wrapText="1"/>
    </xf>
    <xf numFmtId="4" fontId="17" fillId="4" borderId="12" xfId="4" applyNumberFormat="1" applyFont="1" applyFill="1" applyBorder="1"/>
    <xf numFmtId="0" fontId="17" fillId="4" borderId="22" xfId="4" applyFont="1" applyFill="1" applyBorder="1" applyAlignment="1">
      <alignment horizontal="left" vertical="center" wrapText="1"/>
    </xf>
    <xf numFmtId="0" fontId="17" fillId="4" borderId="22" xfId="4" applyFont="1" applyFill="1" applyBorder="1"/>
    <xf numFmtId="0" fontId="17" fillId="4" borderId="6" xfId="4" applyFont="1" applyFill="1" applyBorder="1"/>
    <xf numFmtId="0" fontId="17" fillId="4" borderId="14" xfId="4" applyFont="1" applyFill="1" applyBorder="1"/>
    <xf numFmtId="0" fontId="17" fillId="4" borderId="20" xfId="4" applyFont="1" applyFill="1" applyBorder="1"/>
    <xf numFmtId="0" fontId="16" fillId="4" borderId="14" xfId="1" applyFont="1" applyFill="1" applyBorder="1" applyAlignment="1">
      <alignment horizontal="center" vertical="top"/>
    </xf>
    <xf numFmtId="0" fontId="17" fillId="4" borderId="6" xfId="4" applyFont="1" applyFill="1" applyBorder="1" applyAlignment="1">
      <alignment horizontal="left" wrapText="1"/>
    </xf>
    <xf numFmtId="0" fontId="17" fillId="4" borderId="28" xfId="4" applyFont="1" applyFill="1" applyBorder="1" applyAlignment="1">
      <alignment horizontal="left" vertical="center" wrapText="1"/>
    </xf>
    <xf numFmtId="0" fontId="17" fillId="4" borderId="22" xfId="4" applyFont="1" applyFill="1" applyBorder="1" applyAlignment="1">
      <alignment vertical="center" wrapText="1"/>
    </xf>
    <xf numFmtId="0" fontId="17" fillId="4" borderId="26" xfId="4" applyFont="1" applyFill="1" applyBorder="1" applyAlignment="1">
      <alignment vertical="center" wrapText="1"/>
    </xf>
    <xf numFmtId="4" fontId="17" fillId="4" borderId="25" xfId="4" applyNumberFormat="1" applyFont="1" applyFill="1" applyBorder="1"/>
    <xf numFmtId="0" fontId="17" fillId="4" borderId="6" xfId="4" applyFont="1" applyFill="1" applyBorder="1" applyAlignment="1">
      <alignment vertical="center" wrapText="1"/>
    </xf>
    <xf numFmtId="0" fontId="17" fillId="4" borderId="30" xfId="4" applyFont="1" applyFill="1" applyBorder="1" applyAlignment="1">
      <alignment vertical="center" wrapText="1"/>
    </xf>
    <xf numFmtId="4" fontId="17" fillId="4" borderId="31" xfId="4" applyNumberFormat="1" applyFont="1" applyFill="1" applyBorder="1"/>
    <xf numFmtId="0" fontId="16" fillId="4" borderId="16" xfId="1" applyFont="1" applyFill="1" applyBorder="1" applyAlignment="1">
      <alignment horizontal="center"/>
    </xf>
    <xf numFmtId="0" fontId="17" fillId="4" borderId="18" xfId="4" applyFont="1" applyFill="1" applyBorder="1"/>
    <xf numFmtId="0" fontId="17" fillId="4" borderId="19" xfId="4" applyFont="1" applyFill="1" applyBorder="1"/>
    <xf numFmtId="0" fontId="17" fillId="4" borderId="18" xfId="4" applyFont="1" applyFill="1" applyBorder="1" applyAlignment="1">
      <alignment horizontal="left" vertical="center" wrapText="1"/>
    </xf>
    <xf numFmtId="0" fontId="20" fillId="0" borderId="28" xfId="4" applyFont="1" applyBorder="1"/>
    <xf numFmtId="0" fontId="16" fillId="4" borderId="0" xfId="1" quotePrefix="1" applyFont="1" applyFill="1" applyBorder="1" applyAlignment="1">
      <alignment horizontal="center" vertical="top"/>
    </xf>
    <xf numFmtId="0" fontId="20" fillId="4" borderId="11" xfId="4" applyFont="1" applyFill="1" applyBorder="1"/>
    <xf numFmtId="0" fontId="20" fillId="4" borderId="22" xfId="4" applyFont="1" applyFill="1" applyBorder="1"/>
    <xf numFmtId="0" fontId="16" fillId="4" borderId="29" xfId="1" quotePrefix="1" applyFont="1" applyFill="1" applyBorder="1" applyAlignment="1">
      <alignment horizontal="center" vertical="top"/>
    </xf>
    <xf numFmtId="0" fontId="17" fillId="4" borderId="11" xfId="4" applyFont="1" applyFill="1" applyBorder="1"/>
    <xf numFmtId="0" fontId="17" fillId="4" borderId="22" xfId="4" applyFont="1" applyFill="1" applyBorder="1" applyAlignment="1">
      <alignment wrapText="1"/>
    </xf>
    <xf numFmtId="0" fontId="17" fillId="4" borderId="11" xfId="4" applyFont="1" applyFill="1" applyBorder="1" applyAlignment="1">
      <alignment vertical="center" wrapText="1"/>
    </xf>
    <xf numFmtId="0" fontId="14" fillId="4" borderId="0" xfId="1" quotePrefix="1" applyFont="1" applyFill="1" applyBorder="1" applyAlignment="1">
      <alignment horizontal="center" vertical="top"/>
    </xf>
    <xf numFmtId="0" fontId="17" fillId="4" borderId="6" xfId="4" applyFont="1" applyFill="1" applyBorder="1" applyAlignment="1">
      <alignment horizontal="left" vertical="center" wrapText="1"/>
    </xf>
    <xf numFmtId="0" fontId="14" fillId="4" borderId="14" xfId="1" applyFont="1" applyFill="1" applyBorder="1" applyAlignment="1">
      <alignment horizontal="center" vertical="top"/>
    </xf>
    <xf numFmtId="0" fontId="17" fillId="4" borderId="26" xfId="4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horizontal="center" vertical="top"/>
    </xf>
    <xf numFmtId="0" fontId="16" fillId="4" borderId="21" xfId="1" quotePrefix="1" applyFont="1" applyFill="1" applyBorder="1" applyAlignment="1">
      <alignment horizontal="center" vertical="top"/>
    </xf>
    <xf numFmtId="0" fontId="20" fillId="4" borderId="28" xfId="4" applyFont="1" applyFill="1" applyBorder="1"/>
    <xf numFmtId="0" fontId="16" fillId="4" borderId="14" xfId="1" quotePrefix="1" applyFont="1" applyFill="1" applyBorder="1" applyAlignment="1">
      <alignment horizontal="center" vertical="top"/>
    </xf>
    <xf numFmtId="0" fontId="17" fillId="4" borderId="24" xfId="4" applyFont="1" applyFill="1" applyBorder="1" applyAlignment="1">
      <alignment horizontal="left" vertical="center" wrapText="1"/>
    </xf>
    <xf numFmtId="0" fontId="17" fillId="0" borderId="6" xfId="4" applyFont="1" applyBorder="1" applyAlignment="1">
      <alignment horizontal="left" wrapText="1"/>
    </xf>
    <xf numFmtId="0" fontId="17" fillId="4" borderId="5" xfId="4" applyFont="1" applyFill="1" applyBorder="1"/>
    <xf numFmtId="0" fontId="17" fillId="4" borderId="18" xfId="4" applyFont="1" applyFill="1" applyBorder="1" applyAlignment="1">
      <alignment vertical="top" wrapText="1"/>
    </xf>
    <xf numFmtId="0" fontId="17" fillId="4" borderId="25" xfId="4" applyFont="1" applyFill="1" applyBorder="1" applyAlignment="1">
      <alignment vertical="center" wrapText="1"/>
    </xf>
    <xf numFmtId="0" fontId="17" fillId="4" borderId="32" xfId="4" applyFont="1" applyFill="1" applyBorder="1" applyAlignment="1">
      <alignment vertical="center" wrapText="1"/>
    </xf>
    <xf numFmtId="0" fontId="17" fillId="4" borderId="17" xfId="4" applyFont="1" applyFill="1" applyBorder="1" applyAlignment="1">
      <alignment horizontal="left" vertical="top" wrapText="1"/>
    </xf>
    <xf numFmtId="0" fontId="17" fillId="4" borderId="33" xfId="4" applyFont="1" applyFill="1" applyBorder="1" applyAlignment="1">
      <alignment vertical="top" wrapText="1"/>
    </xf>
    <xf numFmtId="0" fontId="18" fillId="4" borderId="17" xfId="4" applyFont="1" applyFill="1" applyBorder="1" applyAlignment="1">
      <alignment horizontal="center" vertical="center"/>
    </xf>
    <xf numFmtId="0" fontId="18" fillId="4" borderId="18" xfId="4" applyFont="1" applyFill="1" applyBorder="1" applyAlignment="1">
      <alignment horizontal="center" vertical="center"/>
    </xf>
    <xf numFmtId="4" fontId="19" fillId="4" borderId="16" xfId="4" applyNumberFormat="1" applyFont="1" applyFill="1" applyBorder="1" applyAlignment="1">
      <alignment vertical="center"/>
    </xf>
    <xf numFmtId="3" fontId="16" fillId="0" borderId="0" xfId="4" applyNumberFormat="1" applyFont="1"/>
    <xf numFmtId="0" fontId="15" fillId="0" borderId="0" xfId="0" applyFont="1"/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horizontal="left" vertical="center" indent="2"/>
    </xf>
    <xf numFmtId="0" fontId="15" fillId="0" borderId="3" xfId="0" applyFont="1" applyBorder="1" applyAlignment="1">
      <alignment horizontal="left" vertical="center" indent="2"/>
    </xf>
    <xf numFmtId="0" fontId="15" fillId="0" borderId="3" xfId="0" applyFont="1" applyBorder="1" applyAlignment="1">
      <alignment vertical="top"/>
    </xf>
    <xf numFmtId="0" fontId="15" fillId="0" borderId="3" xfId="0" applyFont="1" applyBorder="1" applyAlignment="1">
      <alignment horizontal="left" vertical="top" wrapText="1" indent="2"/>
    </xf>
    <xf numFmtId="0" fontId="26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left" vertical="center" indent="2"/>
    </xf>
    <xf numFmtId="0" fontId="15" fillId="0" borderId="3" xfId="0" applyFont="1" applyBorder="1" applyAlignment="1">
      <alignment horizontal="left" vertical="center" wrapText="1" indent="2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left" vertical="center" indent="2"/>
    </xf>
    <xf numFmtId="0" fontId="14" fillId="0" borderId="0" xfId="0" applyFont="1"/>
    <xf numFmtId="0" fontId="4" fillId="0" borderId="0" xfId="0" applyFont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5" xfId="0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vertical="center"/>
    </xf>
    <xf numFmtId="4" fontId="16" fillId="0" borderId="5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49" fontId="16" fillId="0" borderId="16" xfId="0" applyNumberFormat="1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vertical="center"/>
    </xf>
    <xf numFmtId="0" fontId="28" fillId="0" borderId="0" xfId="0" applyFont="1"/>
    <xf numFmtId="4" fontId="16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49" fontId="16" fillId="0" borderId="20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49" fontId="16" fillId="0" borderId="29" xfId="0" applyNumberFormat="1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4" fontId="29" fillId="0" borderId="0" xfId="0" applyNumberFormat="1" applyFont="1"/>
    <xf numFmtId="4" fontId="30" fillId="0" borderId="0" xfId="0" applyNumberFormat="1" applyFont="1"/>
    <xf numFmtId="0" fontId="0" fillId="0" borderId="0" xfId="0" applyAlignment="1">
      <alignment horizontal="centerContinuous"/>
    </xf>
    <xf numFmtId="0" fontId="9" fillId="0" borderId="11" xfId="0" applyFont="1" applyBorder="1" applyAlignment="1">
      <alignment vertical="center" wrapText="1"/>
    </xf>
    <xf numFmtId="4" fontId="9" fillId="0" borderId="12" xfId="0" applyNumberFormat="1" applyFont="1" applyBorder="1"/>
    <xf numFmtId="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9" fillId="0" borderId="12" xfId="2" applyFont="1" applyBorder="1"/>
    <xf numFmtId="4" fontId="3" fillId="0" borderId="12" xfId="0" applyNumberFormat="1" applyFont="1" applyBorder="1"/>
    <xf numFmtId="0" fontId="3" fillId="0" borderId="11" xfId="0" applyFont="1" applyBorder="1"/>
    <xf numFmtId="0" fontId="9" fillId="0" borderId="11" xfId="0" applyFont="1" applyBorder="1"/>
    <xf numFmtId="4" fontId="9" fillId="0" borderId="12" xfId="2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14" fillId="0" borderId="11" xfId="2" applyFont="1" applyBorder="1"/>
    <xf numFmtId="0" fontId="3" fillId="0" borderId="11" xfId="0" applyFont="1" applyBorder="1" applyAlignment="1">
      <alignment wrapText="1"/>
    </xf>
    <xf numFmtId="4" fontId="9" fillId="0" borderId="15" xfId="0" applyNumberFormat="1" applyFont="1" applyBorder="1"/>
    <xf numFmtId="0" fontId="3" fillId="0" borderId="12" xfId="0" applyFont="1" applyBorder="1"/>
    <xf numFmtId="0" fontId="3" fillId="0" borderId="12" xfId="2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9" fillId="0" borderId="15" xfId="0" applyFont="1" applyBorder="1"/>
    <xf numFmtId="0" fontId="3" fillId="0" borderId="11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2" xfId="2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3" fillId="0" borderId="12" xfId="2" applyFont="1" applyBorder="1" applyAlignment="1">
      <alignment horizontal="left" wrapText="1"/>
    </xf>
    <xf numFmtId="0" fontId="20" fillId="0" borderId="17" xfId="4" applyFont="1" applyBorder="1" applyAlignment="1">
      <alignment horizontal="left"/>
    </xf>
    <xf numFmtId="0" fontId="20" fillId="0" borderId="18" xfId="4" applyFont="1" applyBorder="1" applyAlignment="1">
      <alignment horizontal="centerContinuous"/>
    </xf>
    <xf numFmtId="0" fontId="20" fillId="0" borderId="18" xfId="4" applyFont="1" applyBorder="1" applyAlignment="1">
      <alignment horizontal="center" vertical="top"/>
    </xf>
    <xf numFmtId="0" fontId="20" fillId="0" borderId="18" xfId="4" applyFont="1" applyBorder="1" applyAlignment="1">
      <alignment horizontal="center"/>
    </xf>
    <xf numFmtId="4" fontId="20" fillId="0" borderId="16" xfId="4" applyNumberFormat="1" applyFont="1" applyBorder="1"/>
    <xf numFmtId="0" fontId="18" fillId="0" borderId="18" xfId="4" applyFont="1" applyBorder="1" applyAlignment="1">
      <alignment horizontal="centerContinuous" vertical="center"/>
    </xf>
    <xf numFmtId="0" fontId="18" fillId="0" borderId="18" xfId="4" applyFont="1" applyBorder="1" applyAlignment="1">
      <alignment horizontal="center" vertical="top"/>
    </xf>
    <xf numFmtId="0" fontId="19" fillId="0" borderId="18" xfId="4" applyFont="1" applyBorder="1" applyAlignment="1">
      <alignment horizontal="center" vertical="center"/>
    </xf>
    <xf numFmtId="4" fontId="19" fillId="0" borderId="16" xfId="4" applyNumberFormat="1" applyFont="1" applyBorder="1" applyAlignment="1">
      <alignment vertical="center"/>
    </xf>
    <xf numFmtId="0" fontId="20" fillId="0" borderId="0" xfId="4" applyFont="1" applyAlignment="1">
      <alignment vertical="center"/>
    </xf>
    <xf numFmtId="0" fontId="19" fillId="4" borderId="17" xfId="4" applyFont="1" applyFill="1" applyBorder="1" applyAlignment="1">
      <alignment horizontal="left" vertical="center"/>
    </xf>
    <xf numFmtId="0" fontId="19" fillId="4" borderId="18" xfId="4" applyFont="1" applyFill="1" applyBorder="1" applyAlignment="1">
      <alignment horizontal="left" vertical="center"/>
    </xf>
    <xf numFmtId="0" fontId="19" fillId="4" borderId="19" xfId="4" applyFont="1" applyFill="1" applyBorder="1" applyAlignment="1">
      <alignment horizontal="left" vertical="center"/>
    </xf>
    <xf numFmtId="0" fontId="20" fillId="4" borderId="17" xfId="4" applyFont="1" applyFill="1" applyBorder="1" applyAlignment="1">
      <alignment horizontal="center" vertical="center"/>
    </xf>
    <xf numFmtId="0" fontId="20" fillId="4" borderId="18" xfId="4" applyFont="1" applyFill="1" applyBorder="1" applyAlignment="1">
      <alignment horizontal="center" vertical="center"/>
    </xf>
    <xf numFmtId="4" fontId="20" fillId="4" borderId="16" xfId="4" applyNumberFormat="1" applyFont="1" applyFill="1" applyBorder="1" applyAlignment="1">
      <alignment vertical="center"/>
    </xf>
    <xf numFmtId="0" fontId="20" fillId="4" borderId="17" xfId="4" applyFont="1" applyFill="1" applyBorder="1" applyAlignment="1">
      <alignment horizontal="center"/>
    </xf>
    <xf numFmtId="0" fontId="20" fillId="4" borderId="18" xfId="4" applyFont="1" applyFill="1" applyBorder="1" applyAlignment="1">
      <alignment horizontal="center"/>
    </xf>
    <xf numFmtId="4" fontId="20" fillId="4" borderId="16" xfId="4" applyNumberFormat="1" applyFont="1" applyFill="1" applyBorder="1"/>
    <xf numFmtId="0" fontId="0" fillId="0" borderId="0" xfId="0" applyAlignment="1">
      <alignment vertical="center"/>
    </xf>
    <xf numFmtId="0" fontId="26" fillId="0" borderId="31" xfId="0" applyFont="1" applyBorder="1" applyAlignment="1">
      <alignment vertical="center" wrapText="1"/>
    </xf>
    <xf numFmtId="3" fontId="0" fillId="0" borderId="31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vertical="top"/>
    </xf>
    <xf numFmtId="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4" fontId="0" fillId="0" borderId="3" xfId="0" applyNumberFormat="1" applyBorder="1"/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26" fillId="4" borderId="16" xfId="0" applyFont="1" applyFill="1" applyBorder="1" applyAlignment="1">
      <alignment horizontal="left" vertical="center" indent="2"/>
    </xf>
    <xf numFmtId="4" fontId="26" fillId="4" borderId="5" xfId="0" applyNumberFormat="1" applyFont="1" applyFill="1" applyBorder="1" applyAlignment="1">
      <alignment vertical="center"/>
    </xf>
    <xf numFmtId="0" fontId="0" fillId="4" borderId="0" xfId="0" applyFill="1"/>
    <xf numFmtId="0" fontId="9" fillId="0" borderId="0" xfId="0" applyFont="1"/>
    <xf numFmtId="0" fontId="14" fillId="0" borderId="0" xfId="0" applyFont="1" applyAlignment="1">
      <alignment vertical="center"/>
    </xf>
    <xf numFmtId="4" fontId="31" fillId="0" borderId="3" xfId="0" applyNumberFormat="1" applyFont="1" applyBorder="1" applyAlignment="1">
      <alignment vertical="center"/>
    </xf>
    <xf numFmtId="0" fontId="16" fillId="0" borderId="3" xfId="0" applyFont="1" applyBorder="1"/>
    <xf numFmtId="0" fontId="16" fillId="0" borderId="3" xfId="0" applyFont="1" applyBorder="1" applyAlignment="1">
      <alignment wrapText="1"/>
    </xf>
    <xf numFmtId="0" fontId="16" fillId="0" borderId="5" xfId="0" applyFont="1" applyBorder="1"/>
    <xf numFmtId="4" fontId="31" fillId="0" borderId="5" xfId="0" applyNumberFormat="1" applyFont="1" applyBorder="1" applyAlignment="1">
      <alignment vertical="center"/>
    </xf>
    <xf numFmtId="4" fontId="32" fillId="0" borderId="0" xfId="0" applyNumberFormat="1" applyFont="1"/>
    <xf numFmtId="4" fontId="14" fillId="0" borderId="0" xfId="0" applyNumberFormat="1" applyFont="1"/>
    <xf numFmtId="4" fontId="22" fillId="0" borderId="0" xfId="0" applyNumberFormat="1" applyFont="1"/>
    <xf numFmtId="0" fontId="18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4" fontId="18" fillId="0" borderId="19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" fontId="0" fillId="0" borderId="0" xfId="0" applyNumberFormat="1"/>
    <xf numFmtId="0" fontId="18" fillId="0" borderId="0" xfId="4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5">
    <cellStyle name="Dziesiętny 2" xfId="3" xr:uid="{2D9FB92D-317A-4508-B1C2-D7D0E45CBA24}"/>
    <cellStyle name="Normalny" xfId="0" builtinId="0"/>
    <cellStyle name="Normalny 2" xfId="2" xr:uid="{296CB319-E369-4540-B773-D99BB665E485}"/>
    <cellStyle name="Normalny 3 2" xfId="4" xr:uid="{FE43DF91-E96B-4A5C-9285-A5E31110F21C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84AE-E23A-43C4-96D9-84BFEBE2873E}">
  <sheetPr>
    <tabColor rgb="FF9933FF"/>
  </sheetPr>
  <dimension ref="A1:H573"/>
  <sheetViews>
    <sheetView tabSelected="1" zoomScale="150" zoomScaleNormal="150" workbookViewId="0"/>
  </sheetViews>
  <sheetFormatPr defaultRowHeight="15" x14ac:dyDescent="0.25"/>
  <cols>
    <col min="1" max="1" width="3.7109375" customWidth="1"/>
    <col min="2" max="2" width="5.5703125" customWidth="1"/>
    <col min="3" max="3" width="5" customWidth="1"/>
    <col min="4" max="4" width="39.5703125" customWidth="1"/>
    <col min="5" max="5" width="12.7109375" customWidth="1"/>
    <col min="6" max="6" width="10.5703125" customWidth="1"/>
    <col min="7" max="7" width="10.85546875" customWidth="1"/>
    <col min="8" max="8" width="12.7109375" customWidth="1"/>
  </cols>
  <sheetData>
    <row r="1" spans="1:8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413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1" t="s">
        <v>1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190</v>
      </c>
      <c r="G4" s="1"/>
      <c r="H4" s="1"/>
    </row>
    <row r="5" spans="1:8" ht="24" customHeight="1" x14ac:dyDescent="0.25">
      <c r="A5" s="4" t="s">
        <v>2</v>
      </c>
      <c r="B5" s="386"/>
      <c r="C5" s="5"/>
      <c r="D5" s="5"/>
      <c r="E5" s="386"/>
      <c r="F5" s="386"/>
      <c r="G5" s="6"/>
      <c r="H5" s="386"/>
    </row>
    <row r="6" spans="1:8" ht="16.5" customHeight="1" x14ac:dyDescent="0.25">
      <c r="A6" s="1"/>
      <c r="B6" s="1"/>
      <c r="C6" s="2"/>
      <c r="D6" s="2"/>
      <c r="E6" s="7"/>
      <c r="F6" s="1"/>
      <c r="G6" s="8"/>
      <c r="H6" s="9" t="s">
        <v>3</v>
      </c>
    </row>
    <row r="7" spans="1:8" s="16" customFormat="1" ht="11.25" x14ac:dyDescent="0.2">
      <c r="A7" s="10"/>
      <c r="B7" s="10"/>
      <c r="C7" s="11"/>
      <c r="D7" s="12"/>
      <c r="E7" s="13" t="s">
        <v>4</v>
      </c>
      <c r="F7" s="14"/>
      <c r="G7" s="15"/>
      <c r="H7" s="13" t="s">
        <v>4</v>
      </c>
    </row>
    <row r="8" spans="1:8" s="16" customFormat="1" ht="11.25" x14ac:dyDescent="0.2">
      <c r="A8" s="17" t="s">
        <v>5</v>
      </c>
      <c r="B8" s="17" t="s">
        <v>6</v>
      </c>
      <c r="C8" s="18" t="s">
        <v>7</v>
      </c>
      <c r="D8" s="19" t="s">
        <v>8</v>
      </c>
      <c r="E8" s="17" t="s">
        <v>9</v>
      </c>
      <c r="F8" s="20" t="s">
        <v>10</v>
      </c>
      <c r="G8" s="17" t="s">
        <v>11</v>
      </c>
      <c r="H8" s="17" t="s">
        <v>12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18" customHeight="1" thickBot="1" x14ac:dyDescent="0.25">
      <c r="A10" s="25"/>
      <c r="B10" s="25"/>
      <c r="C10" s="26"/>
      <c r="D10" s="27" t="s">
        <v>13</v>
      </c>
      <c r="E10" s="28">
        <v>1027445828.85</v>
      </c>
      <c r="F10" s="28">
        <f>SUM(F11,F35,F60)</f>
        <v>3361898.25</v>
      </c>
      <c r="G10" s="28">
        <f>SUM(G11,G35,G60)</f>
        <v>0</v>
      </c>
      <c r="H10" s="28">
        <f t="shared" ref="H10:H15" si="0">SUM(E10+F10-G10)</f>
        <v>1030807727.1</v>
      </c>
    </row>
    <row r="11" spans="1:8" s="16" customFormat="1" ht="17.25" customHeight="1" thickBot="1" x14ac:dyDescent="0.25">
      <c r="A11" s="25"/>
      <c r="B11" s="25"/>
      <c r="C11" s="26"/>
      <c r="D11" s="29" t="s">
        <v>14</v>
      </c>
      <c r="E11" s="30">
        <v>956605506.03999984</v>
      </c>
      <c r="F11" s="30">
        <f>SUM(F12,F16,F24,F28)</f>
        <v>390825</v>
      </c>
      <c r="G11" s="30">
        <f>SUM(G12,G16,G24,G28)</f>
        <v>0</v>
      </c>
      <c r="H11" s="30">
        <f t="shared" si="0"/>
        <v>956996331.03999984</v>
      </c>
    </row>
    <row r="12" spans="1:8" s="16" customFormat="1" ht="16.5" customHeight="1" thickTop="1" thickBot="1" x14ac:dyDescent="0.25">
      <c r="A12" s="31">
        <v>758</v>
      </c>
      <c r="B12" s="17"/>
      <c r="C12" s="17"/>
      <c r="D12" s="32" t="s">
        <v>15</v>
      </c>
      <c r="E12" s="30">
        <v>292547223.63</v>
      </c>
      <c r="F12" s="33">
        <f>SUM(F13)</f>
        <v>343078</v>
      </c>
      <c r="G12" s="33">
        <f t="shared" ref="G12:G13" si="1">SUM(G13)</f>
        <v>0</v>
      </c>
      <c r="H12" s="30">
        <f t="shared" si="0"/>
        <v>292890301.63</v>
      </c>
    </row>
    <row r="13" spans="1:8" s="16" customFormat="1" ht="12" customHeight="1" thickTop="1" x14ac:dyDescent="0.2">
      <c r="A13" s="31"/>
      <c r="B13" s="26" t="s">
        <v>16</v>
      </c>
      <c r="C13" s="34"/>
      <c r="D13" s="35" t="s">
        <v>17</v>
      </c>
      <c r="E13" s="36">
        <v>1672141</v>
      </c>
      <c r="F13" s="37">
        <f>SUM(F14)</f>
        <v>343078</v>
      </c>
      <c r="G13" s="37">
        <f t="shared" si="1"/>
        <v>0</v>
      </c>
      <c r="H13" s="36">
        <f t="shared" si="0"/>
        <v>2015219</v>
      </c>
    </row>
    <row r="14" spans="1:8" s="16" customFormat="1" ht="20.25" customHeight="1" x14ac:dyDescent="0.2">
      <c r="A14" s="25"/>
      <c r="B14" s="38"/>
      <c r="C14" s="26"/>
      <c r="D14" s="387" t="s">
        <v>18</v>
      </c>
      <c r="E14" s="388">
        <v>1372141</v>
      </c>
      <c r="F14" s="389">
        <f>SUM(F15)</f>
        <v>343078</v>
      </c>
      <c r="G14" s="389">
        <f>SUM(G15:G15)</f>
        <v>0</v>
      </c>
      <c r="H14" s="388">
        <f t="shared" si="0"/>
        <v>1715219</v>
      </c>
    </row>
    <row r="15" spans="1:8" s="16" customFormat="1" ht="36" customHeight="1" x14ac:dyDescent="0.2">
      <c r="A15" s="25"/>
      <c r="B15" s="38"/>
      <c r="C15" s="39" t="s">
        <v>19</v>
      </c>
      <c r="D15" s="40" t="s">
        <v>20</v>
      </c>
      <c r="E15" s="41">
        <v>1372141</v>
      </c>
      <c r="F15" s="41">
        <f>224633+118445</f>
        <v>343078</v>
      </c>
      <c r="G15" s="42"/>
      <c r="H15" s="41">
        <f t="shared" si="0"/>
        <v>1715219</v>
      </c>
    </row>
    <row r="16" spans="1:8" s="16" customFormat="1" ht="12.75" customHeight="1" thickBot="1" x14ac:dyDescent="0.25">
      <c r="A16" s="43">
        <v>852</v>
      </c>
      <c r="B16" s="43"/>
      <c r="C16" s="44"/>
      <c r="D16" s="45" t="s">
        <v>21</v>
      </c>
      <c r="E16" s="33">
        <v>20260251.330000002</v>
      </c>
      <c r="F16" s="33">
        <f>SUM(F18,F21)</f>
        <v>2197</v>
      </c>
      <c r="G16" s="33">
        <f>SUM(G18,G21)</f>
        <v>0</v>
      </c>
      <c r="H16" s="33">
        <f>SUM(E16+F16-G16)</f>
        <v>20262448.330000002</v>
      </c>
    </row>
    <row r="17" spans="1:8" s="16" customFormat="1" ht="12.75" customHeight="1" thickTop="1" x14ac:dyDescent="0.2">
      <c r="A17" s="43"/>
      <c r="B17" s="46">
        <v>85214</v>
      </c>
      <c r="C17" s="26"/>
      <c r="D17" s="47" t="s">
        <v>22</v>
      </c>
      <c r="E17" s="48"/>
      <c r="F17" s="49"/>
      <c r="G17" s="49"/>
      <c r="H17" s="48"/>
    </row>
    <row r="18" spans="1:8" s="16" customFormat="1" ht="12" customHeight="1" x14ac:dyDescent="0.2">
      <c r="A18" s="43"/>
      <c r="B18" s="46"/>
      <c r="C18" s="26"/>
      <c r="D18" s="51" t="s">
        <v>23</v>
      </c>
      <c r="E18" s="36">
        <v>5952015</v>
      </c>
      <c r="F18" s="37">
        <f>SUM(F19)</f>
        <v>1514</v>
      </c>
      <c r="G18" s="37">
        <f>SUM(G19)</f>
        <v>0</v>
      </c>
      <c r="H18" s="36">
        <f>SUM(E18+F18-G18)</f>
        <v>5953529</v>
      </c>
    </row>
    <row r="19" spans="1:8" s="16" customFormat="1" ht="12.75" customHeight="1" x14ac:dyDescent="0.2">
      <c r="A19" s="43"/>
      <c r="B19" s="46"/>
      <c r="C19" s="78"/>
      <c r="D19" s="390" t="s">
        <v>24</v>
      </c>
      <c r="E19" s="388">
        <v>3290</v>
      </c>
      <c r="F19" s="389">
        <f>SUM(F20)</f>
        <v>1514</v>
      </c>
      <c r="G19" s="389">
        <f>SUM(G20)</f>
        <v>0</v>
      </c>
      <c r="H19" s="388">
        <f t="shared" ref="H19:H20" si="2">SUM(E19+F19-G19)</f>
        <v>4804</v>
      </c>
    </row>
    <row r="20" spans="1:8" s="16" customFormat="1" ht="34.5" customHeight="1" x14ac:dyDescent="0.2">
      <c r="A20" s="43"/>
      <c r="B20" s="46"/>
      <c r="C20" s="39" t="s">
        <v>19</v>
      </c>
      <c r="D20" s="52" t="s">
        <v>20</v>
      </c>
      <c r="E20" s="53">
        <v>3290</v>
      </c>
      <c r="F20" s="42">
        <v>1514</v>
      </c>
      <c r="G20" s="42"/>
      <c r="H20" s="53">
        <f t="shared" si="2"/>
        <v>4804</v>
      </c>
    </row>
    <row r="21" spans="1:8" s="16" customFormat="1" ht="12" customHeight="1" x14ac:dyDescent="0.2">
      <c r="A21" s="43"/>
      <c r="B21" s="46">
        <v>85230</v>
      </c>
      <c r="C21" s="26"/>
      <c r="D21" s="35" t="s">
        <v>25</v>
      </c>
      <c r="E21" s="36">
        <v>3347058</v>
      </c>
      <c r="F21" s="37">
        <f>SUM(F22)</f>
        <v>683</v>
      </c>
      <c r="G21" s="37">
        <f>SUM(G22)</f>
        <v>0</v>
      </c>
      <c r="H21" s="36">
        <f>SUM(E21+F21-G21)</f>
        <v>3347741</v>
      </c>
    </row>
    <row r="22" spans="1:8" s="16" customFormat="1" ht="24" customHeight="1" x14ac:dyDescent="0.2">
      <c r="A22" s="43"/>
      <c r="B22" s="43"/>
      <c r="C22" s="78"/>
      <c r="D22" s="390" t="s">
        <v>26</v>
      </c>
      <c r="E22" s="388">
        <v>4275</v>
      </c>
      <c r="F22" s="389">
        <f>SUM(F23:F23)</f>
        <v>683</v>
      </c>
      <c r="G22" s="389">
        <f>SUM(G23:G23)</f>
        <v>0</v>
      </c>
      <c r="H22" s="388">
        <f t="shared" ref="H22:H39" si="3">SUM(E22+F22-G22)</f>
        <v>4958</v>
      </c>
    </row>
    <row r="23" spans="1:8" s="16" customFormat="1" ht="36.75" customHeight="1" x14ac:dyDescent="0.2">
      <c r="A23" s="43"/>
      <c r="B23" s="43"/>
      <c r="C23" s="39" t="s">
        <v>19</v>
      </c>
      <c r="D23" s="40" t="s">
        <v>20</v>
      </c>
      <c r="E23" s="41">
        <v>4275</v>
      </c>
      <c r="F23" s="41">
        <v>683</v>
      </c>
      <c r="G23" s="42"/>
      <c r="H23" s="41">
        <f t="shared" si="3"/>
        <v>4958</v>
      </c>
    </row>
    <row r="24" spans="1:8" s="16" customFormat="1" ht="12" customHeight="1" thickBot="1" x14ac:dyDescent="0.25">
      <c r="A24" s="54">
        <v>854</v>
      </c>
      <c r="B24" s="43"/>
      <c r="C24" s="44"/>
      <c r="D24" s="45" t="s">
        <v>27</v>
      </c>
      <c r="E24" s="33">
        <v>591261.92999999993</v>
      </c>
      <c r="F24" s="33">
        <f t="shared" ref="F24:G26" si="4">SUM(F25)</f>
        <v>10000</v>
      </c>
      <c r="G24" s="33">
        <f t="shared" si="4"/>
        <v>0</v>
      </c>
      <c r="H24" s="33">
        <f>SUM(E24+F24-G24)</f>
        <v>601261.92999999993</v>
      </c>
    </row>
    <row r="25" spans="1:8" s="16" customFormat="1" ht="12" customHeight="1" thickTop="1" x14ac:dyDescent="0.2">
      <c r="A25" s="54"/>
      <c r="B25" s="46">
        <v>85415</v>
      </c>
      <c r="C25" s="26"/>
      <c r="D25" s="35" t="s">
        <v>28</v>
      </c>
      <c r="E25" s="36">
        <v>205400</v>
      </c>
      <c r="F25" s="37">
        <f t="shared" si="4"/>
        <v>10000</v>
      </c>
      <c r="G25" s="37">
        <f t="shared" si="4"/>
        <v>0</v>
      </c>
      <c r="H25" s="36">
        <f>SUM(E25+F25-G25)</f>
        <v>215400</v>
      </c>
    </row>
    <row r="26" spans="1:8" s="16" customFormat="1" ht="21.75" customHeight="1" x14ac:dyDescent="0.2">
      <c r="A26" s="55"/>
      <c r="B26" s="43"/>
      <c r="C26" s="78"/>
      <c r="D26" s="390" t="s">
        <v>29</v>
      </c>
      <c r="E26" s="388">
        <v>0</v>
      </c>
      <c r="F26" s="389">
        <f t="shared" si="4"/>
        <v>10000</v>
      </c>
      <c r="G26" s="389">
        <f t="shared" si="4"/>
        <v>0</v>
      </c>
      <c r="H26" s="388">
        <f>SUM(E26+F26-G26)</f>
        <v>10000</v>
      </c>
    </row>
    <row r="27" spans="1:8" s="16" customFormat="1" ht="34.5" customHeight="1" x14ac:dyDescent="0.2">
      <c r="A27" s="55"/>
      <c r="B27" s="43"/>
      <c r="C27" s="39" t="s">
        <v>19</v>
      </c>
      <c r="D27" s="40" t="s">
        <v>20</v>
      </c>
      <c r="E27" s="41">
        <v>0</v>
      </c>
      <c r="F27" s="41">
        <v>10000</v>
      </c>
      <c r="G27" s="42"/>
      <c r="H27" s="41">
        <f t="shared" ref="H27" si="5">SUM(E27+F27-G27)</f>
        <v>10000</v>
      </c>
    </row>
    <row r="28" spans="1:8" s="16" customFormat="1" ht="12" customHeight="1" thickBot="1" x14ac:dyDescent="0.25">
      <c r="A28" s="43">
        <v>855</v>
      </c>
      <c r="B28" s="43"/>
      <c r="C28" s="44"/>
      <c r="D28" s="45" t="s">
        <v>30</v>
      </c>
      <c r="E28" s="33">
        <v>4221511.2</v>
      </c>
      <c r="F28" s="33">
        <f>SUM(F29,F32)</f>
        <v>35550</v>
      </c>
      <c r="G28" s="33">
        <f>SUM(G32)</f>
        <v>0</v>
      </c>
      <c r="H28" s="33">
        <f t="shared" si="3"/>
        <v>4257061.2</v>
      </c>
    </row>
    <row r="29" spans="1:8" s="16" customFormat="1" ht="12" customHeight="1" thickTop="1" x14ac:dyDescent="0.2">
      <c r="A29" s="43"/>
      <c r="B29" s="56">
        <v>85510</v>
      </c>
      <c r="C29" s="26"/>
      <c r="D29" s="35" t="s">
        <v>31</v>
      </c>
      <c r="E29" s="36">
        <v>207017</v>
      </c>
      <c r="F29" s="37">
        <f t="shared" ref="F29:G29" si="6">SUM(F30)</f>
        <v>8476</v>
      </c>
      <c r="G29" s="37">
        <f t="shared" si="6"/>
        <v>0</v>
      </c>
      <c r="H29" s="36">
        <f t="shared" si="3"/>
        <v>215493</v>
      </c>
    </row>
    <row r="30" spans="1:8" s="16" customFormat="1" ht="33.75" customHeight="1" x14ac:dyDescent="0.2">
      <c r="A30" s="43"/>
      <c r="B30" s="43"/>
      <c r="C30" s="78"/>
      <c r="D30" s="390" t="s">
        <v>32</v>
      </c>
      <c r="E30" s="388">
        <v>57507</v>
      </c>
      <c r="F30" s="389">
        <f>SUM(F31:F31)</f>
        <v>8476</v>
      </c>
      <c r="G30" s="389">
        <f>SUM(G31:G31)</f>
        <v>0</v>
      </c>
      <c r="H30" s="388">
        <f t="shared" si="3"/>
        <v>65983</v>
      </c>
    </row>
    <row r="31" spans="1:8" s="16" customFormat="1" ht="34.5" customHeight="1" x14ac:dyDescent="0.2">
      <c r="A31" s="43"/>
      <c r="B31" s="43"/>
      <c r="C31" s="39" t="s">
        <v>19</v>
      </c>
      <c r="D31" s="40" t="s">
        <v>20</v>
      </c>
      <c r="E31" s="41">
        <v>57507</v>
      </c>
      <c r="F31" s="41">
        <v>8476</v>
      </c>
      <c r="G31" s="42"/>
      <c r="H31" s="41">
        <f t="shared" si="3"/>
        <v>65983</v>
      </c>
    </row>
    <row r="32" spans="1:8" s="16" customFormat="1" ht="12" customHeight="1" x14ac:dyDescent="0.2">
      <c r="A32" s="57"/>
      <c r="B32" s="56">
        <v>85595</v>
      </c>
      <c r="C32" s="26"/>
      <c r="D32" s="35" t="s">
        <v>33</v>
      </c>
      <c r="E32" s="36">
        <v>602436</v>
      </c>
      <c r="F32" s="37">
        <f t="shared" ref="F32:G32" si="7">SUM(F33)</f>
        <v>27074</v>
      </c>
      <c r="G32" s="37">
        <f t="shared" si="7"/>
        <v>0</v>
      </c>
      <c r="H32" s="36">
        <f t="shared" si="3"/>
        <v>629510</v>
      </c>
    </row>
    <row r="33" spans="1:8" s="16" customFormat="1" ht="12" customHeight="1" x14ac:dyDescent="0.2">
      <c r="A33" s="55"/>
      <c r="B33" s="43"/>
      <c r="C33" s="78"/>
      <c r="D33" s="390" t="s">
        <v>34</v>
      </c>
      <c r="E33" s="388">
        <v>118080</v>
      </c>
      <c r="F33" s="389">
        <f>SUM(F34:F34)</f>
        <v>27074</v>
      </c>
      <c r="G33" s="389">
        <f>SUM(G34:G34)</f>
        <v>0</v>
      </c>
      <c r="H33" s="388">
        <f t="shared" si="3"/>
        <v>145154</v>
      </c>
    </row>
    <row r="34" spans="1:8" s="16" customFormat="1" ht="35.25" customHeight="1" x14ac:dyDescent="0.2">
      <c r="A34" s="55"/>
      <c r="B34" s="43"/>
      <c r="C34" s="39" t="s">
        <v>19</v>
      </c>
      <c r="D34" s="40" t="s">
        <v>20</v>
      </c>
      <c r="E34" s="41">
        <v>118080</v>
      </c>
      <c r="F34" s="41">
        <v>27074</v>
      </c>
      <c r="G34" s="42"/>
      <c r="H34" s="41">
        <f t="shared" si="3"/>
        <v>145154</v>
      </c>
    </row>
    <row r="35" spans="1:8" s="16" customFormat="1" ht="18" customHeight="1" thickBot="1" x14ac:dyDescent="0.25">
      <c r="A35" s="25"/>
      <c r="B35" s="25"/>
      <c r="C35" s="26"/>
      <c r="D35" s="29" t="s">
        <v>35</v>
      </c>
      <c r="E35" s="30">
        <v>48547947.809999995</v>
      </c>
      <c r="F35" s="33">
        <f>SUM(F36,F40,F46,F56)</f>
        <v>2025034.25</v>
      </c>
      <c r="G35" s="33">
        <f>SUM(G36,G40,G46,G56)</f>
        <v>0</v>
      </c>
      <c r="H35" s="30">
        <f t="shared" si="3"/>
        <v>50572982.059999995</v>
      </c>
    </row>
    <row r="36" spans="1:8" s="16" customFormat="1" ht="15.75" customHeight="1" thickTop="1" thickBot="1" x14ac:dyDescent="0.25">
      <c r="A36" s="54">
        <v>750</v>
      </c>
      <c r="B36" s="43"/>
      <c r="C36" s="44"/>
      <c r="D36" s="45" t="s">
        <v>36</v>
      </c>
      <c r="E36" s="33">
        <v>2377959.96</v>
      </c>
      <c r="F36" s="33">
        <f t="shared" ref="F36:G36" si="8">SUM(F37)</f>
        <v>364.25</v>
      </c>
      <c r="G36" s="33">
        <f t="shared" si="8"/>
        <v>0</v>
      </c>
      <c r="H36" s="33">
        <f t="shared" si="3"/>
        <v>2378324.21</v>
      </c>
    </row>
    <row r="37" spans="1:8" s="16" customFormat="1" ht="12" customHeight="1" thickTop="1" x14ac:dyDescent="0.2">
      <c r="A37" s="54"/>
      <c r="B37" s="34">
        <v>75011</v>
      </c>
      <c r="C37" s="34"/>
      <c r="D37" s="58" t="s">
        <v>37</v>
      </c>
      <c r="E37" s="36">
        <v>2377959.96</v>
      </c>
      <c r="F37" s="37">
        <f>SUM(F38)</f>
        <v>364.25</v>
      </c>
      <c r="G37" s="37">
        <f>SUM(G38)</f>
        <v>0</v>
      </c>
      <c r="H37" s="36">
        <f t="shared" si="3"/>
        <v>2378324.21</v>
      </c>
    </row>
    <row r="38" spans="1:8" s="16" customFormat="1" ht="45" customHeight="1" x14ac:dyDescent="0.2">
      <c r="A38" s="54"/>
      <c r="B38" s="43"/>
      <c r="C38" s="26"/>
      <c r="D38" s="390" t="s">
        <v>38</v>
      </c>
      <c r="E38" s="388">
        <v>366.67</v>
      </c>
      <c r="F38" s="389">
        <f>SUM(F39:F39)</f>
        <v>364.25</v>
      </c>
      <c r="G38" s="389">
        <f>SUM(G39:G39)</f>
        <v>0</v>
      </c>
      <c r="H38" s="388">
        <f t="shared" si="3"/>
        <v>730.92000000000007</v>
      </c>
    </row>
    <row r="39" spans="1:8" s="16" customFormat="1" ht="35.25" customHeight="1" x14ac:dyDescent="0.2">
      <c r="A39" s="59"/>
      <c r="B39" s="60"/>
      <c r="C39" s="61" t="s">
        <v>19</v>
      </c>
      <c r="D39" s="62" t="s">
        <v>20</v>
      </c>
      <c r="E39" s="36">
        <v>366.67</v>
      </c>
      <c r="F39" s="36">
        <f>254.55+109.7</f>
        <v>364.25</v>
      </c>
      <c r="G39" s="37"/>
      <c r="H39" s="36">
        <f t="shared" si="3"/>
        <v>730.92000000000007</v>
      </c>
    </row>
    <row r="40" spans="1:8" s="16" customFormat="1" ht="12.75" customHeight="1" thickBot="1" x14ac:dyDescent="0.25">
      <c r="A40" s="43">
        <v>754</v>
      </c>
      <c r="B40" s="43"/>
      <c r="C40" s="44"/>
      <c r="D40" s="45" t="s">
        <v>39</v>
      </c>
      <c r="E40" s="33">
        <v>487740</v>
      </c>
      <c r="F40" s="33">
        <f>SUM(F41)</f>
        <v>119360</v>
      </c>
      <c r="G40" s="33">
        <f>SUM(G41)</f>
        <v>0</v>
      </c>
      <c r="H40" s="33">
        <f>SUM(E40+F40-G40)</f>
        <v>607100</v>
      </c>
    </row>
    <row r="41" spans="1:8" s="16" customFormat="1" ht="12" customHeight="1" thickTop="1" x14ac:dyDescent="0.2">
      <c r="A41" s="46"/>
      <c r="B41" s="46">
        <v>75495</v>
      </c>
      <c r="C41" s="26"/>
      <c r="D41" s="35" t="s">
        <v>33</v>
      </c>
      <c r="E41" s="36">
        <v>487740</v>
      </c>
      <c r="F41" s="37">
        <f>SUM(F42,F44)</f>
        <v>119360</v>
      </c>
      <c r="G41" s="37">
        <f>SUM(G42,G44)</f>
        <v>0</v>
      </c>
      <c r="H41" s="36">
        <f>SUM(E41+F41-G41)</f>
        <v>607100</v>
      </c>
    </row>
    <row r="42" spans="1:8" s="16" customFormat="1" ht="22.5" customHeight="1" x14ac:dyDescent="0.2">
      <c r="A42" s="46"/>
      <c r="B42" s="46"/>
      <c r="C42" s="78"/>
      <c r="D42" s="390" t="s">
        <v>40</v>
      </c>
      <c r="E42" s="388">
        <v>63960</v>
      </c>
      <c r="F42" s="389">
        <f>SUM(F43:F43)</f>
        <v>16640</v>
      </c>
      <c r="G42" s="389">
        <f>SUM(G43:G43)</f>
        <v>0</v>
      </c>
      <c r="H42" s="388">
        <f t="shared" ref="H42:H60" si="9">SUM(E42+F42-G42)</f>
        <v>80600</v>
      </c>
    </row>
    <row r="43" spans="1:8" s="16" customFormat="1" ht="35.25" customHeight="1" x14ac:dyDescent="0.2">
      <c r="A43" s="46"/>
      <c r="B43" s="46"/>
      <c r="C43" s="39" t="s">
        <v>19</v>
      </c>
      <c r="D43" s="40" t="s">
        <v>20</v>
      </c>
      <c r="E43" s="41">
        <v>63960</v>
      </c>
      <c r="F43" s="41">
        <v>16640</v>
      </c>
      <c r="G43" s="42"/>
      <c r="H43" s="41">
        <f t="shared" si="9"/>
        <v>80600</v>
      </c>
    </row>
    <row r="44" spans="1:8" s="16" customFormat="1" ht="21.75" customHeight="1" x14ac:dyDescent="0.2">
      <c r="A44" s="46"/>
      <c r="B44" s="46"/>
      <c r="C44" s="39"/>
      <c r="D44" s="390" t="s">
        <v>41</v>
      </c>
      <c r="E44" s="388">
        <v>423780</v>
      </c>
      <c r="F44" s="389">
        <f>SUM(F45:F45)</f>
        <v>102720</v>
      </c>
      <c r="G44" s="389">
        <f>SUM(G45:G45)</f>
        <v>0</v>
      </c>
      <c r="H44" s="388">
        <f t="shared" si="9"/>
        <v>526500</v>
      </c>
    </row>
    <row r="45" spans="1:8" s="16" customFormat="1" ht="33.75" customHeight="1" x14ac:dyDescent="0.2">
      <c r="A45" s="46"/>
      <c r="B45" s="46"/>
      <c r="C45" s="39" t="s">
        <v>19</v>
      </c>
      <c r="D45" s="40" t="s">
        <v>20</v>
      </c>
      <c r="E45" s="41">
        <v>423780</v>
      </c>
      <c r="F45" s="41">
        <v>102720</v>
      </c>
      <c r="G45" s="42"/>
      <c r="H45" s="41">
        <f t="shared" si="9"/>
        <v>526500</v>
      </c>
    </row>
    <row r="46" spans="1:8" s="16" customFormat="1" ht="12" customHeight="1" thickBot="1" x14ac:dyDescent="0.25">
      <c r="A46" s="43">
        <v>852</v>
      </c>
      <c r="B46" s="43"/>
      <c r="C46" s="44"/>
      <c r="D46" s="45" t="s">
        <v>21</v>
      </c>
      <c r="E46" s="33">
        <v>5981109</v>
      </c>
      <c r="F46" s="33">
        <f>SUM(F47,F50,F53)</f>
        <v>1869562</v>
      </c>
      <c r="G46" s="33">
        <f>SUM(G47,G53)</f>
        <v>0</v>
      </c>
      <c r="H46" s="33">
        <f>SUM(E46+F46-G46)</f>
        <v>7850671</v>
      </c>
    </row>
    <row r="47" spans="1:8" s="16" customFormat="1" ht="12" customHeight="1" thickTop="1" x14ac:dyDescent="0.2">
      <c r="A47" s="43"/>
      <c r="B47" s="46">
        <v>85203</v>
      </c>
      <c r="C47" s="26"/>
      <c r="D47" s="63" t="s">
        <v>42</v>
      </c>
      <c r="E47" s="36">
        <v>1236075</v>
      </c>
      <c r="F47" s="37">
        <f t="shared" ref="F47:G48" si="10">SUM(F48)</f>
        <v>10802</v>
      </c>
      <c r="G47" s="37">
        <f t="shared" si="10"/>
        <v>0</v>
      </c>
      <c r="H47" s="36">
        <f t="shared" ref="H47:H55" si="11">SUM(E47+F47-G47)</f>
        <v>1246877</v>
      </c>
    </row>
    <row r="48" spans="1:8" s="16" customFormat="1" ht="12" customHeight="1" x14ac:dyDescent="0.2">
      <c r="A48" s="43"/>
      <c r="B48" s="46"/>
      <c r="C48" s="26"/>
      <c r="D48" s="391" t="s">
        <v>43</v>
      </c>
      <c r="E48" s="388">
        <v>1236075</v>
      </c>
      <c r="F48" s="389">
        <f t="shared" si="10"/>
        <v>10802</v>
      </c>
      <c r="G48" s="389">
        <f t="shared" si="10"/>
        <v>0</v>
      </c>
      <c r="H48" s="388">
        <f t="shared" si="11"/>
        <v>1246877</v>
      </c>
    </row>
    <row r="49" spans="1:8" s="16" customFormat="1" ht="46.5" customHeight="1" x14ac:dyDescent="0.2">
      <c r="A49" s="43"/>
      <c r="B49" s="43"/>
      <c r="C49" s="39" t="s">
        <v>44</v>
      </c>
      <c r="D49" s="52" t="s">
        <v>45</v>
      </c>
      <c r="E49" s="53">
        <v>1236075</v>
      </c>
      <c r="F49" s="41">
        <f>5401+5401</f>
        <v>10802</v>
      </c>
      <c r="G49" s="41"/>
      <c r="H49" s="53">
        <f t="shared" si="11"/>
        <v>1246877</v>
      </c>
    </row>
    <row r="50" spans="1:8" s="16" customFormat="1" ht="12" customHeight="1" x14ac:dyDescent="0.2">
      <c r="A50" s="43"/>
      <c r="B50" s="46">
        <v>85228</v>
      </c>
      <c r="C50" s="26"/>
      <c r="D50" s="63" t="s">
        <v>46</v>
      </c>
      <c r="E50" s="36">
        <v>2641360</v>
      </c>
      <c r="F50" s="37">
        <f t="shared" ref="F50:G51" si="12">SUM(F51)</f>
        <v>532760</v>
      </c>
      <c r="G50" s="37">
        <f t="shared" si="12"/>
        <v>0</v>
      </c>
      <c r="H50" s="36">
        <f t="shared" si="11"/>
        <v>3174120</v>
      </c>
    </row>
    <row r="51" spans="1:8" s="16" customFormat="1" ht="12" customHeight="1" x14ac:dyDescent="0.2">
      <c r="A51" s="43"/>
      <c r="B51" s="46"/>
      <c r="C51" s="26"/>
      <c r="D51" s="391" t="s">
        <v>43</v>
      </c>
      <c r="E51" s="388">
        <v>2641360</v>
      </c>
      <c r="F51" s="389">
        <f t="shared" si="12"/>
        <v>532760</v>
      </c>
      <c r="G51" s="389">
        <f t="shared" si="12"/>
        <v>0</v>
      </c>
      <c r="H51" s="388">
        <f t="shared" si="11"/>
        <v>3174120</v>
      </c>
    </row>
    <row r="52" spans="1:8" s="16" customFormat="1" ht="46.5" customHeight="1" x14ac:dyDescent="0.2">
      <c r="A52" s="43"/>
      <c r="B52" s="43"/>
      <c r="C52" s="39" t="s">
        <v>44</v>
      </c>
      <c r="D52" s="52" t="s">
        <v>45</v>
      </c>
      <c r="E52" s="53">
        <v>2641360</v>
      </c>
      <c r="F52" s="41">
        <v>532760</v>
      </c>
      <c r="G52" s="41"/>
      <c r="H52" s="53">
        <f t="shared" si="11"/>
        <v>3174120</v>
      </c>
    </row>
    <row r="53" spans="1:8" s="16" customFormat="1" ht="12" customHeight="1" x14ac:dyDescent="0.2">
      <c r="A53" s="43"/>
      <c r="B53" s="46">
        <v>85295</v>
      </c>
      <c r="C53" s="26"/>
      <c r="D53" s="35" t="s">
        <v>33</v>
      </c>
      <c r="E53" s="36">
        <v>2065874</v>
      </c>
      <c r="F53" s="37">
        <f t="shared" ref="F53:G54" si="13">SUM(F54)</f>
        <v>1326000</v>
      </c>
      <c r="G53" s="37">
        <f t="shared" si="13"/>
        <v>0</v>
      </c>
      <c r="H53" s="36">
        <f t="shared" si="11"/>
        <v>3391874</v>
      </c>
    </row>
    <row r="54" spans="1:8" s="16" customFormat="1" ht="12" customHeight="1" x14ac:dyDescent="0.2">
      <c r="A54" s="43"/>
      <c r="B54" s="46"/>
      <c r="C54" s="26"/>
      <c r="D54" s="391" t="s">
        <v>43</v>
      </c>
      <c r="E54" s="388">
        <v>2065874</v>
      </c>
      <c r="F54" s="389">
        <f t="shared" si="13"/>
        <v>1326000</v>
      </c>
      <c r="G54" s="389">
        <f t="shared" si="13"/>
        <v>0</v>
      </c>
      <c r="H54" s="388">
        <f t="shared" si="11"/>
        <v>3391874</v>
      </c>
    </row>
    <row r="55" spans="1:8" s="16" customFormat="1" ht="45.75" customHeight="1" x14ac:dyDescent="0.2">
      <c r="A55" s="43"/>
      <c r="B55" s="43"/>
      <c r="C55" s="39" t="s">
        <v>44</v>
      </c>
      <c r="D55" s="52" t="s">
        <v>47</v>
      </c>
      <c r="E55" s="53">
        <v>2065874</v>
      </c>
      <c r="F55" s="41">
        <v>1326000</v>
      </c>
      <c r="G55" s="41"/>
      <c r="H55" s="53">
        <f t="shared" si="11"/>
        <v>3391874</v>
      </c>
    </row>
    <row r="56" spans="1:8" s="16" customFormat="1" ht="12" customHeight="1" thickBot="1" x14ac:dyDescent="0.25">
      <c r="A56" s="43">
        <v>855</v>
      </c>
      <c r="B56" s="43"/>
      <c r="C56" s="44"/>
      <c r="D56" s="45" t="s">
        <v>30</v>
      </c>
      <c r="E56" s="33">
        <v>38154224</v>
      </c>
      <c r="F56" s="33">
        <f>SUM(F57)</f>
        <v>35748</v>
      </c>
      <c r="G56" s="33">
        <f>SUM(G57)</f>
        <v>0</v>
      </c>
      <c r="H56" s="33">
        <f>SUM(E56+F56-G56)</f>
        <v>38189972</v>
      </c>
    </row>
    <row r="57" spans="1:8" s="16" customFormat="1" ht="34.5" customHeight="1" thickTop="1" x14ac:dyDescent="0.2">
      <c r="A57" s="43"/>
      <c r="B57" s="56">
        <v>85502</v>
      </c>
      <c r="C57" s="26"/>
      <c r="D57" s="64" t="s">
        <v>48</v>
      </c>
      <c r="E57" s="36">
        <v>37652697</v>
      </c>
      <c r="F57" s="37">
        <f t="shared" ref="F57:G57" si="14">SUM(F58)</f>
        <v>35748</v>
      </c>
      <c r="G57" s="37">
        <f t="shared" si="14"/>
        <v>0</v>
      </c>
      <c r="H57" s="36">
        <f>SUM(E57+F57-G57)</f>
        <v>37688445</v>
      </c>
    </row>
    <row r="58" spans="1:8" s="16" customFormat="1" ht="12" customHeight="1" x14ac:dyDescent="0.2">
      <c r="A58" s="43"/>
      <c r="B58" s="46"/>
      <c r="C58" s="26"/>
      <c r="D58" s="391" t="s">
        <v>43</v>
      </c>
      <c r="E58" s="388">
        <v>37652697</v>
      </c>
      <c r="F58" s="389">
        <f>SUM(F59:F59)</f>
        <v>35748</v>
      </c>
      <c r="G58" s="389">
        <f>SUM(G59:G59)</f>
        <v>0</v>
      </c>
      <c r="H58" s="388">
        <f>SUM(E58+F58-G58)</f>
        <v>37688445</v>
      </c>
    </row>
    <row r="59" spans="1:8" s="16" customFormat="1" ht="57.75" customHeight="1" x14ac:dyDescent="0.2">
      <c r="A59" s="43"/>
      <c r="B59" s="43"/>
      <c r="C59" s="39" t="s">
        <v>49</v>
      </c>
      <c r="D59" s="40" t="s">
        <v>50</v>
      </c>
      <c r="E59" s="53">
        <v>95597</v>
      </c>
      <c r="F59" s="42">
        <v>35748</v>
      </c>
      <c r="G59" s="42"/>
      <c r="H59" s="53">
        <f>SUM(E59+F59-G59)</f>
        <v>131345</v>
      </c>
    </row>
    <row r="60" spans="1:8" s="16" customFormat="1" ht="18.75" customHeight="1" thickBot="1" x14ac:dyDescent="0.25">
      <c r="A60" s="25"/>
      <c r="B60" s="25"/>
      <c r="C60" s="26"/>
      <c r="D60" s="29" t="s">
        <v>51</v>
      </c>
      <c r="E60" s="30">
        <v>22292375</v>
      </c>
      <c r="F60" s="30">
        <f>SUM(F62,F66)</f>
        <v>946039</v>
      </c>
      <c r="G60" s="30">
        <f>SUM(G62,G66)</f>
        <v>0</v>
      </c>
      <c r="H60" s="30">
        <f t="shared" si="9"/>
        <v>23238414</v>
      </c>
    </row>
    <row r="61" spans="1:8" s="16" customFormat="1" ht="18" customHeight="1" thickTop="1" x14ac:dyDescent="0.2">
      <c r="A61" s="54">
        <v>754</v>
      </c>
      <c r="B61" s="43"/>
      <c r="C61" s="44"/>
      <c r="D61" s="45" t="s">
        <v>52</v>
      </c>
      <c r="E61" s="48"/>
      <c r="F61" s="48"/>
      <c r="G61" s="48"/>
      <c r="H61" s="48"/>
    </row>
    <row r="62" spans="1:8" s="16" customFormat="1" ht="12" customHeight="1" thickBot="1" x14ac:dyDescent="0.25">
      <c r="A62" s="54"/>
      <c r="B62" s="43"/>
      <c r="C62" s="44"/>
      <c r="D62" s="45" t="s">
        <v>53</v>
      </c>
      <c r="E62" s="30">
        <v>18801346</v>
      </c>
      <c r="F62" s="30">
        <f t="shared" ref="F62:G64" si="15">SUM(F63)</f>
        <v>945809</v>
      </c>
      <c r="G62" s="30">
        <f t="shared" si="15"/>
        <v>0</v>
      </c>
      <c r="H62" s="30">
        <f>SUM(E62+F62-G62)</f>
        <v>19747155</v>
      </c>
    </row>
    <row r="63" spans="1:8" s="16" customFormat="1" ht="12" customHeight="1" thickTop="1" x14ac:dyDescent="0.2">
      <c r="A63" s="43"/>
      <c r="B63" s="46">
        <v>75411</v>
      </c>
      <c r="C63" s="26"/>
      <c r="D63" s="63" t="s">
        <v>54</v>
      </c>
      <c r="E63" s="36">
        <v>18801346</v>
      </c>
      <c r="F63" s="36">
        <f t="shared" si="15"/>
        <v>945809</v>
      </c>
      <c r="G63" s="36">
        <f t="shared" si="15"/>
        <v>0</v>
      </c>
      <c r="H63" s="36">
        <f>SUM(E63+F63-G63)</f>
        <v>19747155</v>
      </c>
    </row>
    <row r="64" spans="1:8" s="16" customFormat="1" ht="12" customHeight="1" x14ac:dyDescent="0.2">
      <c r="A64" s="25"/>
      <c r="B64" s="46"/>
      <c r="C64" s="26"/>
      <c r="D64" s="391" t="s">
        <v>43</v>
      </c>
      <c r="E64" s="388">
        <v>18801346</v>
      </c>
      <c r="F64" s="389">
        <f t="shared" si="15"/>
        <v>945809</v>
      </c>
      <c r="G64" s="389">
        <f t="shared" si="15"/>
        <v>0</v>
      </c>
      <c r="H64" s="388">
        <f>SUM(E64+F64-G64)</f>
        <v>19747155</v>
      </c>
    </row>
    <row r="65" spans="1:8" s="16" customFormat="1" ht="33.75" customHeight="1" x14ac:dyDescent="0.2">
      <c r="A65" s="43"/>
      <c r="B65" s="25"/>
      <c r="C65" s="56">
        <v>2110</v>
      </c>
      <c r="D65" s="65" t="s">
        <v>55</v>
      </c>
      <c r="E65" s="66">
        <v>18801346</v>
      </c>
      <c r="F65" s="67">
        <v>945809</v>
      </c>
      <c r="G65" s="67"/>
      <c r="H65" s="66">
        <f t="shared" ref="H65" si="16">SUM(E65+F65-G65)</f>
        <v>19747155</v>
      </c>
    </row>
    <row r="66" spans="1:8" s="16" customFormat="1" ht="12" customHeight="1" thickBot="1" x14ac:dyDescent="0.25">
      <c r="A66" s="54">
        <v>853</v>
      </c>
      <c r="B66" s="43"/>
      <c r="C66" s="44"/>
      <c r="D66" s="45" t="s">
        <v>56</v>
      </c>
      <c r="E66" s="30">
        <v>498420</v>
      </c>
      <c r="F66" s="30">
        <f>SUM(F67)</f>
        <v>230</v>
      </c>
      <c r="G66" s="30">
        <f t="shared" ref="F66:G68" si="17">SUM(G67)</f>
        <v>0</v>
      </c>
      <c r="H66" s="30">
        <f>SUM(E66+F66-G66)</f>
        <v>498650</v>
      </c>
    </row>
    <row r="67" spans="1:8" s="16" customFormat="1" ht="12" customHeight="1" thickTop="1" x14ac:dyDescent="0.2">
      <c r="A67" s="54"/>
      <c r="B67" s="46">
        <v>85321</v>
      </c>
      <c r="C67" s="26"/>
      <c r="D67" s="35" t="s">
        <v>57</v>
      </c>
      <c r="E67" s="36">
        <v>498420</v>
      </c>
      <c r="F67" s="36">
        <f>SUM(F68)</f>
        <v>230</v>
      </c>
      <c r="G67" s="36">
        <f>SUM(G68)</f>
        <v>0</v>
      </c>
      <c r="H67" s="36">
        <f>SUM(E67+F67-G67)</f>
        <v>498650</v>
      </c>
    </row>
    <row r="68" spans="1:8" s="16" customFormat="1" ht="34.5" customHeight="1" x14ac:dyDescent="0.2">
      <c r="A68" s="25"/>
      <c r="B68" s="46"/>
      <c r="C68" s="26"/>
      <c r="D68" s="392" t="s">
        <v>58</v>
      </c>
      <c r="E68" s="388">
        <v>920</v>
      </c>
      <c r="F68" s="389">
        <f t="shared" si="17"/>
        <v>230</v>
      </c>
      <c r="G68" s="389">
        <f>SUM(G69)</f>
        <v>0</v>
      </c>
      <c r="H68" s="388">
        <f>SUM(E68+F68-G68)</f>
        <v>1150</v>
      </c>
    </row>
    <row r="69" spans="1:8" s="16" customFormat="1" ht="35.25" customHeight="1" x14ac:dyDescent="0.2">
      <c r="A69" s="60"/>
      <c r="B69" s="68"/>
      <c r="C69" s="61" t="s">
        <v>19</v>
      </c>
      <c r="D69" s="62" t="s">
        <v>20</v>
      </c>
      <c r="E69" s="69">
        <v>920</v>
      </c>
      <c r="F69" s="36">
        <v>230</v>
      </c>
      <c r="G69" s="36"/>
      <c r="H69" s="69">
        <f t="shared" ref="H69:H71" si="18">SUM(E69+F69-G69)</f>
        <v>1150</v>
      </c>
    </row>
    <row r="70" spans="1:8" s="16" customFormat="1" ht="20.25" customHeight="1" thickBot="1" x14ac:dyDescent="0.25">
      <c r="A70" s="46"/>
      <c r="B70" s="46"/>
      <c r="C70" s="26"/>
      <c r="D70" s="27" t="s">
        <v>59</v>
      </c>
      <c r="E70" s="28">
        <v>1211268853.7700002</v>
      </c>
      <c r="F70" s="28">
        <f>SUM(F71,F289,F336)</f>
        <v>4316011.4000000004</v>
      </c>
      <c r="G70" s="28">
        <f>SUM(G71,G289,G336)</f>
        <v>954113.15</v>
      </c>
      <c r="H70" s="28">
        <f t="shared" si="18"/>
        <v>1214630752.0200002</v>
      </c>
    </row>
    <row r="71" spans="1:8" s="16" customFormat="1" ht="17.25" customHeight="1" thickBot="1" x14ac:dyDescent="0.25">
      <c r="A71" s="46"/>
      <c r="B71" s="46"/>
      <c r="C71" s="26"/>
      <c r="D71" s="29" t="s">
        <v>60</v>
      </c>
      <c r="E71" s="30">
        <v>1140428673.26</v>
      </c>
      <c r="F71" s="30">
        <f>SUM(F72,F76,F80,F227,F235,F242,F262,F282)</f>
        <v>1310559.73</v>
      </c>
      <c r="G71" s="30">
        <f>SUM(G72,G76,G80,G227,G235,G242,G262,G282)</f>
        <v>919734.73</v>
      </c>
      <c r="H71" s="30">
        <f t="shared" si="18"/>
        <v>1140819498.26</v>
      </c>
    </row>
    <row r="72" spans="1:8" s="16" customFormat="1" ht="19.5" customHeight="1" thickTop="1" thickBot="1" x14ac:dyDescent="0.25">
      <c r="A72" s="54">
        <v>700</v>
      </c>
      <c r="B72" s="54"/>
      <c r="C72" s="44"/>
      <c r="D72" s="45" t="s">
        <v>61</v>
      </c>
      <c r="E72" s="30">
        <v>95198043.74000001</v>
      </c>
      <c r="F72" s="33">
        <f>SUM(F73)</f>
        <v>219276.93</v>
      </c>
      <c r="G72" s="33">
        <f>SUM(G73)</f>
        <v>0</v>
      </c>
      <c r="H72" s="30">
        <f t="shared" ref="H72:H73" si="19">SUM(E72+F72-G72)</f>
        <v>95417320.670000017</v>
      </c>
    </row>
    <row r="73" spans="1:8" s="16" customFormat="1" ht="12" customHeight="1" thickTop="1" x14ac:dyDescent="0.2">
      <c r="A73" s="43"/>
      <c r="B73" s="70">
        <v>70005</v>
      </c>
      <c r="C73" s="70"/>
      <c r="D73" s="71" t="s">
        <v>62</v>
      </c>
      <c r="E73" s="36">
        <v>4593244.9800000004</v>
      </c>
      <c r="F73" s="37">
        <f>SUM(F74)</f>
        <v>219276.93</v>
      </c>
      <c r="G73" s="37">
        <f>SUM(G74)</f>
        <v>0</v>
      </c>
      <c r="H73" s="36">
        <f t="shared" si="19"/>
        <v>4812521.91</v>
      </c>
    </row>
    <row r="74" spans="1:8" s="16" customFormat="1" ht="12" customHeight="1" x14ac:dyDescent="0.2">
      <c r="A74" s="43"/>
      <c r="B74" s="72"/>
      <c r="C74" s="70"/>
      <c r="D74" s="393" t="s">
        <v>63</v>
      </c>
      <c r="E74" s="394">
        <v>4576744.9800000004</v>
      </c>
      <c r="F74" s="389">
        <f>SUM(F75:F75)</f>
        <v>219276.93</v>
      </c>
      <c r="G74" s="389">
        <f>SUM(G75:G75)</f>
        <v>0</v>
      </c>
      <c r="H74" s="388">
        <f>SUM(E74+F74-G74)</f>
        <v>4796021.91</v>
      </c>
    </row>
    <row r="75" spans="1:8" s="16" customFormat="1" ht="12" customHeight="1" x14ac:dyDescent="0.2">
      <c r="A75" s="43"/>
      <c r="B75" s="57"/>
      <c r="C75" s="57">
        <v>4590</v>
      </c>
      <c r="D75" s="73" t="s">
        <v>64</v>
      </c>
      <c r="E75" s="74">
        <v>632688.78</v>
      </c>
      <c r="F75" s="74">
        <v>219276.93</v>
      </c>
      <c r="G75" s="74"/>
      <c r="H75" s="41">
        <f t="shared" ref="H75" si="20">SUM(E75+F75-G75)</f>
        <v>851965.71</v>
      </c>
    </row>
    <row r="76" spans="1:8" s="16" customFormat="1" ht="12" customHeight="1" thickBot="1" x14ac:dyDescent="0.25">
      <c r="A76" s="43">
        <v>758</v>
      </c>
      <c r="B76" s="43"/>
      <c r="C76" s="44"/>
      <c r="D76" s="45" t="s">
        <v>15</v>
      </c>
      <c r="E76" s="30">
        <v>18312661.780000001</v>
      </c>
      <c r="F76" s="33">
        <f>SUM(F77)</f>
        <v>0</v>
      </c>
      <c r="G76" s="33">
        <f>SUM(G77)</f>
        <v>219276.93</v>
      </c>
      <c r="H76" s="30">
        <f>SUM(E76+F76-G76)</f>
        <v>18093384.850000001</v>
      </c>
    </row>
    <row r="77" spans="1:8" s="16" customFormat="1" ht="12" customHeight="1" thickTop="1" x14ac:dyDescent="0.2">
      <c r="A77" s="25"/>
      <c r="B77" s="46">
        <v>75818</v>
      </c>
      <c r="C77" s="26"/>
      <c r="D77" s="63" t="s">
        <v>65</v>
      </c>
      <c r="E77" s="36">
        <v>18312661.780000001</v>
      </c>
      <c r="F77" s="37">
        <f>SUM(F78)</f>
        <v>0</v>
      </c>
      <c r="G77" s="37">
        <f>SUM(G78)</f>
        <v>219276.93</v>
      </c>
      <c r="H77" s="36">
        <f>SUM(E77+F77-G77)</f>
        <v>18093384.850000001</v>
      </c>
    </row>
    <row r="78" spans="1:8" s="16" customFormat="1" ht="12" customHeight="1" x14ac:dyDescent="0.2">
      <c r="A78" s="25"/>
      <c r="B78" s="46"/>
      <c r="C78" s="26" t="s">
        <v>66</v>
      </c>
      <c r="D78" s="47" t="s">
        <v>67</v>
      </c>
      <c r="E78" s="75">
        <v>18072661.780000001</v>
      </c>
      <c r="F78" s="75">
        <f>SUM(F79:F79)</f>
        <v>0</v>
      </c>
      <c r="G78" s="75">
        <f>SUM(G79:G79)</f>
        <v>219276.93</v>
      </c>
      <c r="H78" s="75">
        <f>SUM(E78+F78-G78)</f>
        <v>17853384.850000001</v>
      </c>
    </row>
    <row r="79" spans="1:8" s="16" customFormat="1" ht="12" customHeight="1" x14ac:dyDescent="0.2">
      <c r="A79" s="25"/>
      <c r="B79" s="46"/>
      <c r="C79" s="26"/>
      <c r="D79" s="76" t="s">
        <v>68</v>
      </c>
      <c r="E79" s="74">
        <v>975953.78</v>
      </c>
      <c r="F79" s="74"/>
      <c r="G79" s="74">
        <v>219276.93</v>
      </c>
      <c r="H79" s="74">
        <f t="shared" ref="H79" si="21">SUM(E79+F79-G79)</f>
        <v>756676.85000000009</v>
      </c>
    </row>
    <row r="80" spans="1:8" s="16" customFormat="1" ht="12" customHeight="1" thickBot="1" x14ac:dyDescent="0.25">
      <c r="A80" s="43">
        <v>801</v>
      </c>
      <c r="B80" s="43"/>
      <c r="C80" s="44"/>
      <c r="D80" s="45" t="s">
        <v>69</v>
      </c>
      <c r="E80" s="77">
        <v>389820965.61000001</v>
      </c>
      <c r="F80" s="33">
        <f>SUM(F81,F102,F105,F121,F124,F136,F140,F148,F159,F162,F166,F171,F174,F182,F190,F194,F205,F212)</f>
        <v>909207</v>
      </c>
      <c r="G80" s="33">
        <f>SUM(G81,G102,G105,G121,G124,G136,G140,G148,G159,G162,G166,G171,G174,G182,G190,G194,G205,G212)</f>
        <v>579355</v>
      </c>
      <c r="H80" s="30">
        <f>SUM(E80+F80-G80)</f>
        <v>390150817.61000001</v>
      </c>
    </row>
    <row r="81" spans="1:8" s="16" customFormat="1" ht="12" customHeight="1" thickTop="1" x14ac:dyDescent="0.2">
      <c r="A81" s="43"/>
      <c r="B81" s="46">
        <v>80101</v>
      </c>
      <c r="C81" s="26"/>
      <c r="D81" s="35" t="s">
        <v>70</v>
      </c>
      <c r="E81" s="36">
        <v>104204622.74000001</v>
      </c>
      <c r="F81" s="37">
        <f>SUM(F82,F96,F100)</f>
        <v>229566</v>
      </c>
      <c r="G81" s="37">
        <f>SUM(G82,G96,G100)</f>
        <v>43473</v>
      </c>
      <c r="H81" s="36">
        <f>SUM(E81+F81-G81)</f>
        <v>104390715.74000001</v>
      </c>
    </row>
    <row r="82" spans="1:8" s="16" customFormat="1" ht="12" customHeight="1" x14ac:dyDescent="0.2">
      <c r="A82" s="43"/>
      <c r="B82" s="46"/>
      <c r="C82" s="26"/>
      <c r="D82" s="395" t="s">
        <v>71</v>
      </c>
      <c r="E82" s="394">
        <v>93250384</v>
      </c>
      <c r="F82" s="394">
        <f>SUM(F83:F95)</f>
        <v>43473</v>
      </c>
      <c r="G82" s="394">
        <f>SUM(G83:G95)</f>
        <v>43473</v>
      </c>
      <c r="H82" s="388">
        <f>SUM(E82+F82-G82)</f>
        <v>93250384</v>
      </c>
    </row>
    <row r="83" spans="1:8" s="16" customFormat="1" ht="12" customHeight="1" x14ac:dyDescent="0.2">
      <c r="A83" s="43"/>
      <c r="B83" s="46"/>
      <c r="C83" s="57">
        <v>3020</v>
      </c>
      <c r="D83" s="73" t="s">
        <v>72</v>
      </c>
      <c r="E83" s="74">
        <v>157818</v>
      </c>
      <c r="F83" s="74">
        <v>1100</v>
      </c>
      <c r="G83" s="74"/>
      <c r="H83" s="41">
        <f t="shared" ref="H83:H95" si="22">SUM(E83+F83-G83)</f>
        <v>158918</v>
      </c>
    </row>
    <row r="84" spans="1:8" s="16" customFormat="1" ht="12" customHeight="1" x14ac:dyDescent="0.2">
      <c r="A84" s="43"/>
      <c r="B84" s="46"/>
      <c r="C84" s="57">
        <v>4040</v>
      </c>
      <c r="D84" s="73" t="s">
        <v>73</v>
      </c>
      <c r="E84" s="74">
        <v>953516</v>
      </c>
      <c r="F84" s="74"/>
      <c r="G84" s="74">
        <v>4000</v>
      </c>
      <c r="H84" s="41">
        <f t="shared" si="22"/>
        <v>949516</v>
      </c>
    </row>
    <row r="85" spans="1:8" s="16" customFormat="1" ht="12" customHeight="1" x14ac:dyDescent="0.2">
      <c r="A85" s="43"/>
      <c r="B85" s="46"/>
      <c r="C85" s="78" t="s">
        <v>74</v>
      </c>
      <c r="D85" s="76" t="s">
        <v>75</v>
      </c>
      <c r="E85" s="74">
        <v>597583</v>
      </c>
      <c r="F85" s="74">
        <v>11100</v>
      </c>
      <c r="G85" s="74"/>
      <c r="H85" s="41">
        <f t="shared" si="22"/>
        <v>608683</v>
      </c>
    </row>
    <row r="86" spans="1:8" s="16" customFormat="1" ht="12" customHeight="1" x14ac:dyDescent="0.2">
      <c r="A86" s="43"/>
      <c r="B86" s="46"/>
      <c r="C86" s="57">
        <v>4240</v>
      </c>
      <c r="D86" s="73" t="s">
        <v>76</v>
      </c>
      <c r="E86" s="74">
        <v>400981</v>
      </c>
      <c r="F86" s="74"/>
      <c r="G86" s="74">
        <v>12000</v>
      </c>
      <c r="H86" s="41">
        <f t="shared" si="22"/>
        <v>388981</v>
      </c>
    </row>
    <row r="87" spans="1:8" s="16" customFormat="1" ht="12" customHeight="1" x14ac:dyDescent="0.2">
      <c r="A87" s="43"/>
      <c r="B87" s="46"/>
      <c r="C87" s="57">
        <v>4270</v>
      </c>
      <c r="D87" s="73" t="s">
        <v>77</v>
      </c>
      <c r="E87" s="74">
        <v>287850</v>
      </c>
      <c r="F87" s="74">
        <v>3000</v>
      </c>
      <c r="G87" s="74"/>
      <c r="H87" s="41">
        <f t="shared" si="22"/>
        <v>290850</v>
      </c>
    </row>
    <row r="88" spans="1:8" s="16" customFormat="1" ht="12" customHeight="1" x14ac:dyDescent="0.2">
      <c r="A88" s="43"/>
      <c r="B88" s="46"/>
      <c r="C88" s="57">
        <v>4280</v>
      </c>
      <c r="D88" s="73" t="s">
        <v>78</v>
      </c>
      <c r="E88" s="74">
        <v>112779</v>
      </c>
      <c r="F88" s="74">
        <v>3000</v>
      </c>
      <c r="G88" s="74"/>
      <c r="H88" s="41">
        <f t="shared" si="22"/>
        <v>115779</v>
      </c>
    </row>
    <row r="89" spans="1:8" s="16" customFormat="1" ht="12" customHeight="1" x14ac:dyDescent="0.2">
      <c r="A89" s="43"/>
      <c r="B89" s="46"/>
      <c r="C89" s="57">
        <v>4300</v>
      </c>
      <c r="D89" s="73" t="s">
        <v>79</v>
      </c>
      <c r="E89" s="74">
        <v>969464</v>
      </c>
      <c r="F89" s="74">
        <v>17900</v>
      </c>
      <c r="G89" s="74"/>
      <c r="H89" s="41">
        <f t="shared" si="22"/>
        <v>987364</v>
      </c>
    </row>
    <row r="90" spans="1:8" s="16" customFormat="1" ht="12" customHeight="1" x14ac:dyDescent="0.2">
      <c r="A90" s="43"/>
      <c r="B90" s="46"/>
      <c r="C90" s="57">
        <v>4430</v>
      </c>
      <c r="D90" s="73" t="s">
        <v>80</v>
      </c>
      <c r="E90" s="74">
        <v>9290</v>
      </c>
      <c r="F90" s="74"/>
      <c r="G90" s="74">
        <v>285</v>
      </c>
      <c r="H90" s="41">
        <f t="shared" si="22"/>
        <v>9005</v>
      </c>
    </row>
    <row r="91" spans="1:8" s="16" customFormat="1" ht="12" customHeight="1" x14ac:dyDescent="0.2">
      <c r="A91" s="43"/>
      <c r="B91" s="46"/>
      <c r="C91" s="57">
        <v>4510</v>
      </c>
      <c r="D91" s="73" t="s">
        <v>81</v>
      </c>
      <c r="E91" s="79">
        <v>300</v>
      </c>
      <c r="F91" s="53">
        <v>588</v>
      </c>
      <c r="G91" s="53"/>
      <c r="H91" s="41">
        <f t="shared" si="22"/>
        <v>888</v>
      </c>
    </row>
    <row r="92" spans="1:8" s="16" customFormat="1" ht="11.25" customHeight="1" x14ac:dyDescent="0.2">
      <c r="A92" s="43"/>
      <c r="B92" s="46"/>
      <c r="C92" s="56">
        <v>4520</v>
      </c>
      <c r="D92" s="80" t="s">
        <v>82</v>
      </c>
      <c r="E92" s="79">
        <v>0</v>
      </c>
      <c r="F92" s="53">
        <v>285</v>
      </c>
      <c r="G92" s="53"/>
      <c r="H92" s="41">
        <f t="shared" si="22"/>
        <v>285</v>
      </c>
    </row>
    <row r="93" spans="1:8" s="16" customFormat="1" ht="22.5" customHeight="1" x14ac:dyDescent="0.2">
      <c r="A93" s="43"/>
      <c r="B93" s="46"/>
      <c r="C93" s="56">
        <v>4700</v>
      </c>
      <c r="D93" s="81" t="s">
        <v>83</v>
      </c>
      <c r="E93" s="79">
        <v>80886</v>
      </c>
      <c r="F93" s="53">
        <v>6500</v>
      </c>
      <c r="G93" s="53"/>
      <c r="H93" s="41">
        <f t="shared" si="22"/>
        <v>87386</v>
      </c>
    </row>
    <row r="94" spans="1:8" s="16" customFormat="1" ht="12" customHeight="1" x14ac:dyDescent="0.2">
      <c r="A94" s="43"/>
      <c r="B94" s="46"/>
      <c r="C94" s="57">
        <v>4710</v>
      </c>
      <c r="D94" s="73" t="s">
        <v>84</v>
      </c>
      <c r="E94" s="53">
        <v>341298</v>
      </c>
      <c r="F94" s="53"/>
      <c r="G94" s="53">
        <v>3600</v>
      </c>
      <c r="H94" s="41">
        <f t="shared" si="22"/>
        <v>337698</v>
      </c>
    </row>
    <row r="95" spans="1:8" s="16" customFormat="1" ht="12" customHeight="1" x14ac:dyDescent="0.2">
      <c r="A95" s="43"/>
      <c r="B95" s="46"/>
      <c r="C95" s="82">
        <v>4800</v>
      </c>
      <c r="D95" s="83" t="s">
        <v>85</v>
      </c>
      <c r="E95" s="53">
        <v>3510760</v>
      </c>
      <c r="F95" s="53"/>
      <c r="G95" s="53">
        <f>23000+588</f>
        <v>23588</v>
      </c>
      <c r="H95" s="41">
        <f t="shared" si="22"/>
        <v>3487172</v>
      </c>
    </row>
    <row r="96" spans="1:8" s="16" customFormat="1" ht="22.5" customHeight="1" x14ac:dyDescent="0.2">
      <c r="A96" s="43"/>
      <c r="B96" s="46"/>
      <c r="C96" s="26"/>
      <c r="D96" s="387" t="s">
        <v>86</v>
      </c>
      <c r="E96" s="394">
        <v>1003535.9800000002</v>
      </c>
      <c r="F96" s="394">
        <f>SUM(F97:F99)</f>
        <v>183353</v>
      </c>
      <c r="G96" s="394">
        <f>SUM(G97:G99)</f>
        <v>0</v>
      </c>
      <c r="H96" s="388">
        <f>SUM(E96+F96-G96)</f>
        <v>1186888.9800000002</v>
      </c>
    </row>
    <row r="97" spans="1:8" s="16" customFormat="1" ht="22.5" customHeight="1" x14ac:dyDescent="0.2">
      <c r="A97" s="43"/>
      <c r="B97" s="46"/>
      <c r="C97" s="84" t="s">
        <v>87</v>
      </c>
      <c r="D97" s="85" t="s">
        <v>88</v>
      </c>
      <c r="E97" s="74">
        <v>674137.98</v>
      </c>
      <c r="F97" s="74">
        <v>175753</v>
      </c>
      <c r="G97" s="74"/>
      <c r="H97" s="41">
        <f t="shared" ref="H97:H99" si="23">SUM(E97+F97-G97)</f>
        <v>849890.98</v>
      </c>
    </row>
    <row r="98" spans="1:8" s="16" customFormat="1" ht="22.5" customHeight="1" x14ac:dyDescent="0.2">
      <c r="A98" s="43"/>
      <c r="B98" s="46"/>
      <c r="C98" s="84">
        <v>4750</v>
      </c>
      <c r="D98" s="85" t="s">
        <v>89</v>
      </c>
      <c r="E98" s="74">
        <v>275988</v>
      </c>
      <c r="F98" s="74">
        <v>6300</v>
      </c>
      <c r="G98" s="74"/>
      <c r="H98" s="41">
        <f t="shared" si="23"/>
        <v>282288</v>
      </c>
    </row>
    <row r="99" spans="1:8" s="16" customFormat="1" ht="22.5" customHeight="1" x14ac:dyDescent="0.2">
      <c r="A99" s="43"/>
      <c r="B99" s="46"/>
      <c r="C99" s="84">
        <v>4850</v>
      </c>
      <c r="D99" s="85" t="s">
        <v>90</v>
      </c>
      <c r="E99" s="74">
        <v>53410</v>
      </c>
      <c r="F99" s="74">
        <v>1300</v>
      </c>
      <c r="G99" s="74"/>
      <c r="H99" s="41">
        <f t="shared" si="23"/>
        <v>54710</v>
      </c>
    </row>
    <row r="100" spans="1:8" s="16" customFormat="1" ht="21.75" customHeight="1" x14ac:dyDescent="0.2">
      <c r="A100" s="43"/>
      <c r="B100" s="46"/>
      <c r="C100" s="26"/>
      <c r="D100" s="387" t="s">
        <v>91</v>
      </c>
      <c r="E100" s="394">
        <v>9604</v>
      </c>
      <c r="F100" s="394">
        <f>SUM(F101)</f>
        <v>2740</v>
      </c>
      <c r="G100" s="394">
        <f>SUM(G101)</f>
        <v>0</v>
      </c>
      <c r="H100" s="388">
        <f>SUM(E100+F100-G100)</f>
        <v>12344</v>
      </c>
    </row>
    <row r="101" spans="1:8" s="16" customFormat="1" ht="33" customHeight="1" x14ac:dyDescent="0.2">
      <c r="A101" s="43"/>
      <c r="B101" s="46"/>
      <c r="C101" s="84" t="s">
        <v>92</v>
      </c>
      <c r="D101" s="85" t="s">
        <v>93</v>
      </c>
      <c r="E101" s="53">
        <v>9604</v>
      </c>
      <c r="F101" s="74">
        <v>2740</v>
      </c>
      <c r="G101" s="74"/>
      <c r="H101" s="41">
        <f t="shared" ref="H101" si="24">SUM(E101+F101-G101)</f>
        <v>12344</v>
      </c>
    </row>
    <row r="102" spans="1:8" s="16" customFormat="1" ht="12.75" customHeight="1" x14ac:dyDescent="0.2">
      <c r="A102" s="43"/>
      <c r="B102" s="46">
        <v>80102</v>
      </c>
      <c r="C102" s="26"/>
      <c r="D102" s="35" t="s">
        <v>94</v>
      </c>
      <c r="E102" s="37">
        <v>18298434.869999997</v>
      </c>
      <c r="F102" s="37">
        <f>SUM(F103)</f>
        <v>21828</v>
      </c>
      <c r="G102" s="37">
        <f>SUM(G103)</f>
        <v>0</v>
      </c>
      <c r="H102" s="36">
        <f>SUM(E102+F102-G102)</f>
        <v>18320262.869999997</v>
      </c>
    </row>
    <row r="103" spans="1:8" s="16" customFormat="1" ht="22.5" customHeight="1" x14ac:dyDescent="0.2">
      <c r="A103" s="43"/>
      <c r="B103" s="46"/>
      <c r="C103" s="26"/>
      <c r="D103" s="387" t="s">
        <v>86</v>
      </c>
      <c r="E103" s="394">
        <v>102114.87</v>
      </c>
      <c r="F103" s="394">
        <f>SUM(F104:F104)</f>
        <v>21828</v>
      </c>
      <c r="G103" s="394">
        <f>SUM(G104:G104)</f>
        <v>0</v>
      </c>
      <c r="H103" s="388">
        <f>SUM(E103+F103-G103)</f>
        <v>123942.87</v>
      </c>
    </row>
    <row r="104" spans="1:8" s="16" customFormat="1" ht="23.25" customHeight="1" x14ac:dyDescent="0.2">
      <c r="A104" s="43"/>
      <c r="B104" s="46"/>
      <c r="C104" s="84" t="s">
        <v>87</v>
      </c>
      <c r="D104" s="85" t="s">
        <v>88</v>
      </c>
      <c r="E104" s="74">
        <v>87114.87</v>
      </c>
      <c r="F104" s="74">
        <v>21828</v>
      </c>
      <c r="G104" s="74"/>
      <c r="H104" s="41">
        <f t="shared" ref="H104" si="25">SUM(E104+F104-G104)</f>
        <v>108942.87</v>
      </c>
    </row>
    <row r="105" spans="1:8" s="16" customFormat="1" ht="12" customHeight="1" x14ac:dyDescent="0.2">
      <c r="A105" s="43"/>
      <c r="B105" s="46">
        <v>80104</v>
      </c>
      <c r="C105" s="26"/>
      <c r="D105" s="35" t="s">
        <v>95</v>
      </c>
      <c r="E105" s="37">
        <v>51395535.68</v>
      </c>
      <c r="F105" s="37">
        <f>SUM(F106,F108,F117,F119)</f>
        <v>44540</v>
      </c>
      <c r="G105" s="37">
        <f>SUM(G106,G108,G117,G119)</f>
        <v>57016</v>
      </c>
      <c r="H105" s="36">
        <f>SUM(E105+F105-G105)</f>
        <v>51383059.68</v>
      </c>
    </row>
    <row r="106" spans="1:8" s="16" customFormat="1" ht="12" customHeight="1" x14ac:dyDescent="0.2">
      <c r="A106" s="43"/>
      <c r="B106" s="46"/>
      <c r="C106" s="26"/>
      <c r="D106" s="396" t="s">
        <v>96</v>
      </c>
      <c r="E106" s="394">
        <v>10298488.4</v>
      </c>
      <c r="F106" s="394">
        <f>SUM(F107:F107)</f>
        <v>0</v>
      </c>
      <c r="G106" s="394">
        <f>SUM(G107:G107)</f>
        <v>50000</v>
      </c>
      <c r="H106" s="394">
        <f t="shared" ref="H106:H107" si="26">SUM(E106+F106-G106)</f>
        <v>10248488.4</v>
      </c>
    </row>
    <row r="107" spans="1:8" s="16" customFormat="1" ht="22.5" customHeight="1" x14ac:dyDescent="0.2">
      <c r="A107" s="43"/>
      <c r="B107" s="46"/>
      <c r="C107" s="56">
        <v>2540</v>
      </c>
      <c r="D107" s="65" t="s">
        <v>97</v>
      </c>
      <c r="E107" s="42">
        <v>7491894.4000000004</v>
      </c>
      <c r="F107" s="42"/>
      <c r="G107" s="42">
        <v>50000</v>
      </c>
      <c r="H107" s="42">
        <f t="shared" si="26"/>
        <v>7441894.4000000004</v>
      </c>
    </row>
    <row r="108" spans="1:8" s="16" customFormat="1" ht="12" customHeight="1" x14ac:dyDescent="0.2">
      <c r="A108" s="43"/>
      <c r="B108" s="46"/>
      <c r="C108" s="26"/>
      <c r="D108" s="395" t="s">
        <v>71</v>
      </c>
      <c r="E108" s="394">
        <v>40595683</v>
      </c>
      <c r="F108" s="394">
        <f>SUM(F109:F116)</f>
        <v>6000</v>
      </c>
      <c r="G108" s="394">
        <f>SUM(G109:G116)</f>
        <v>7016</v>
      </c>
      <c r="H108" s="388">
        <f>SUM(E108+F108-G108)</f>
        <v>40594667</v>
      </c>
    </row>
    <row r="109" spans="1:8" s="16" customFormat="1" ht="12" customHeight="1" x14ac:dyDescent="0.2">
      <c r="A109" s="43"/>
      <c r="B109" s="46"/>
      <c r="C109" s="57">
        <v>3020</v>
      </c>
      <c r="D109" s="73" t="s">
        <v>72</v>
      </c>
      <c r="E109" s="74">
        <v>82523</v>
      </c>
      <c r="F109" s="74">
        <v>5000</v>
      </c>
      <c r="G109" s="74"/>
      <c r="H109" s="41">
        <f t="shared" ref="H109:H116" si="27">SUM(E109+F109-G109)</f>
        <v>87523</v>
      </c>
    </row>
    <row r="110" spans="1:8" s="16" customFormat="1" ht="12" customHeight="1" x14ac:dyDescent="0.2">
      <c r="A110" s="43"/>
      <c r="B110" s="46"/>
      <c r="C110" s="57">
        <v>4110</v>
      </c>
      <c r="D110" s="73" t="s">
        <v>98</v>
      </c>
      <c r="E110" s="74">
        <v>4369362</v>
      </c>
      <c r="F110" s="74"/>
      <c r="G110" s="74">
        <v>150</v>
      </c>
      <c r="H110" s="41">
        <f t="shared" si="27"/>
        <v>4369212</v>
      </c>
    </row>
    <row r="111" spans="1:8" s="16" customFormat="1" ht="12" customHeight="1" x14ac:dyDescent="0.2">
      <c r="A111" s="43"/>
      <c r="B111" s="46"/>
      <c r="C111" s="57">
        <v>4120</v>
      </c>
      <c r="D111" s="73" t="s">
        <v>99</v>
      </c>
      <c r="E111" s="74">
        <v>626159</v>
      </c>
      <c r="F111" s="74"/>
      <c r="G111" s="74">
        <v>21</v>
      </c>
      <c r="H111" s="41">
        <f t="shared" si="27"/>
        <v>626138</v>
      </c>
    </row>
    <row r="112" spans="1:8" s="16" customFormat="1" ht="12" customHeight="1" x14ac:dyDescent="0.2">
      <c r="A112" s="43"/>
      <c r="B112" s="46"/>
      <c r="C112" s="78" t="s">
        <v>100</v>
      </c>
      <c r="D112" s="76" t="s">
        <v>101</v>
      </c>
      <c r="E112" s="74">
        <v>0</v>
      </c>
      <c r="F112" s="74">
        <v>300</v>
      </c>
      <c r="G112" s="74"/>
      <c r="H112" s="41">
        <f t="shared" si="27"/>
        <v>300</v>
      </c>
    </row>
    <row r="113" spans="1:8" s="16" customFormat="1" ht="12" customHeight="1" x14ac:dyDescent="0.2">
      <c r="A113" s="43"/>
      <c r="B113" s="46"/>
      <c r="C113" s="78" t="s">
        <v>74</v>
      </c>
      <c r="D113" s="76" t="s">
        <v>75</v>
      </c>
      <c r="E113" s="74">
        <v>680353</v>
      </c>
      <c r="F113" s="74"/>
      <c r="G113" s="74">
        <v>5000</v>
      </c>
      <c r="H113" s="41">
        <f t="shared" si="27"/>
        <v>675353</v>
      </c>
    </row>
    <row r="114" spans="1:8" s="16" customFormat="1" ht="24" customHeight="1" x14ac:dyDescent="0.2">
      <c r="A114" s="43"/>
      <c r="B114" s="46"/>
      <c r="C114" s="56">
        <v>4390</v>
      </c>
      <c r="D114" s="65" t="s">
        <v>102</v>
      </c>
      <c r="E114" s="74">
        <v>31100</v>
      </c>
      <c r="F114" s="74">
        <v>700</v>
      </c>
      <c r="G114" s="74"/>
      <c r="H114" s="41">
        <f t="shared" si="27"/>
        <v>31800</v>
      </c>
    </row>
    <row r="115" spans="1:8" s="16" customFormat="1" ht="12.75" customHeight="1" x14ac:dyDescent="0.2">
      <c r="A115" s="43"/>
      <c r="B115" s="46"/>
      <c r="C115" s="57">
        <v>4710</v>
      </c>
      <c r="D115" s="73" t="s">
        <v>84</v>
      </c>
      <c r="E115" s="53">
        <v>325404</v>
      </c>
      <c r="F115" s="53"/>
      <c r="G115" s="53">
        <v>1015</v>
      </c>
      <c r="H115" s="41">
        <f t="shared" si="27"/>
        <v>324389</v>
      </c>
    </row>
    <row r="116" spans="1:8" s="16" customFormat="1" ht="12" customHeight="1" x14ac:dyDescent="0.2">
      <c r="A116" s="60"/>
      <c r="B116" s="86"/>
      <c r="C116" s="87">
        <v>4790</v>
      </c>
      <c r="D116" s="88" t="s">
        <v>103</v>
      </c>
      <c r="E116" s="69">
        <v>16892526</v>
      </c>
      <c r="F116" s="69"/>
      <c r="G116" s="69">
        <v>830</v>
      </c>
      <c r="H116" s="36">
        <f t="shared" si="27"/>
        <v>16891696</v>
      </c>
    </row>
    <row r="117" spans="1:8" s="16" customFormat="1" ht="21" customHeight="1" x14ac:dyDescent="0.2">
      <c r="A117" s="43"/>
      <c r="B117" s="46"/>
      <c r="C117" s="26"/>
      <c r="D117" s="387" t="s">
        <v>86</v>
      </c>
      <c r="E117" s="397">
        <v>175448.28</v>
      </c>
      <c r="F117" s="394">
        <f>SUM(F118:F118)</f>
        <v>31892</v>
      </c>
      <c r="G117" s="394">
        <f>SUM(G118:G118)</f>
        <v>0</v>
      </c>
      <c r="H117" s="388">
        <f>SUM(E117+F117-G117)</f>
        <v>207340.28</v>
      </c>
    </row>
    <row r="118" spans="1:8" s="16" customFormat="1" ht="21.75" customHeight="1" x14ac:dyDescent="0.2">
      <c r="A118" s="43"/>
      <c r="B118" s="46"/>
      <c r="C118" s="84" t="s">
        <v>87</v>
      </c>
      <c r="D118" s="85" t="s">
        <v>88</v>
      </c>
      <c r="E118" s="89">
        <v>175448.28</v>
      </c>
      <c r="F118" s="74">
        <v>31892</v>
      </c>
      <c r="G118" s="74"/>
      <c r="H118" s="41">
        <f t="shared" ref="H118" si="28">SUM(E118+F118-G118)</f>
        <v>207340.28</v>
      </c>
    </row>
    <row r="119" spans="1:8" s="16" customFormat="1" ht="21.75" customHeight="1" x14ac:dyDescent="0.2">
      <c r="A119" s="43"/>
      <c r="B119" s="46"/>
      <c r="C119" s="26"/>
      <c r="D119" s="387" t="s">
        <v>91</v>
      </c>
      <c r="E119" s="394">
        <v>25916</v>
      </c>
      <c r="F119" s="394">
        <f>SUM(F120)</f>
        <v>6648</v>
      </c>
      <c r="G119" s="394">
        <f>SUM(G120)</f>
        <v>0</v>
      </c>
      <c r="H119" s="388">
        <f>SUM(E119+F119-G119)</f>
        <v>32564</v>
      </c>
    </row>
    <row r="120" spans="1:8" s="16" customFormat="1" ht="33.75" customHeight="1" x14ac:dyDescent="0.2">
      <c r="A120" s="43"/>
      <c r="B120" s="46"/>
      <c r="C120" s="84" t="s">
        <v>92</v>
      </c>
      <c r="D120" s="85" t="s">
        <v>93</v>
      </c>
      <c r="E120" s="53">
        <v>25916</v>
      </c>
      <c r="F120" s="74">
        <v>6648</v>
      </c>
      <c r="G120" s="74"/>
      <c r="H120" s="41">
        <f t="shared" ref="H120" si="29">SUM(E120+F120-G120)</f>
        <v>32564</v>
      </c>
    </row>
    <row r="121" spans="1:8" s="16" customFormat="1" ht="12" customHeight="1" x14ac:dyDescent="0.2">
      <c r="A121" s="43"/>
      <c r="B121" s="46">
        <v>80113</v>
      </c>
      <c r="C121" s="26"/>
      <c r="D121" s="90" t="s">
        <v>104</v>
      </c>
      <c r="E121" s="36">
        <v>992686</v>
      </c>
      <c r="F121" s="37">
        <f>SUM(F122)</f>
        <v>50000</v>
      </c>
      <c r="G121" s="37">
        <f>SUM(G122)</f>
        <v>0</v>
      </c>
      <c r="H121" s="36">
        <f>SUM(E121+F121-G121)</f>
        <v>1042686</v>
      </c>
    </row>
    <row r="122" spans="1:8" s="16" customFormat="1" ht="12" customHeight="1" x14ac:dyDescent="0.2">
      <c r="A122" s="43"/>
      <c r="B122" s="43"/>
      <c r="C122" s="26"/>
      <c r="D122" s="396" t="s">
        <v>96</v>
      </c>
      <c r="E122" s="394">
        <v>190000</v>
      </c>
      <c r="F122" s="394">
        <f>SUM(F123:F123)</f>
        <v>50000</v>
      </c>
      <c r="G122" s="394">
        <f>SUM(G123:G123)</f>
        <v>0</v>
      </c>
      <c r="H122" s="394">
        <f t="shared" ref="H122:H123" si="30">SUM(E122+F122-G122)</f>
        <v>240000</v>
      </c>
    </row>
    <row r="123" spans="1:8" s="16" customFormat="1" ht="12" customHeight="1" x14ac:dyDescent="0.2">
      <c r="A123" s="43"/>
      <c r="B123" s="25"/>
      <c r="C123" s="57">
        <v>4300</v>
      </c>
      <c r="D123" s="73" t="s">
        <v>79</v>
      </c>
      <c r="E123" s="79">
        <v>190000</v>
      </c>
      <c r="F123" s="74">
        <v>50000</v>
      </c>
      <c r="G123" s="74"/>
      <c r="H123" s="41">
        <f t="shared" si="30"/>
        <v>240000</v>
      </c>
    </row>
    <row r="124" spans="1:8" s="16" customFormat="1" ht="12.75" customHeight="1" x14ac:dyDescent="0.2">
      <c r="A124" s="43"/>
      <c r="B124" s="46">
        <v>80115</v>
      </c>
      <c r="C124" s="26"/>
      <c r="D124" s="35" t="s">
        <v>105</v>
      </c>
      <c r="E124" s="36">
        <v>76408565.790000007</v>
      </c>
      <c r="F124" s="37">
        <f>SUM(F125,F132,F134)</f>
        <v>42872</v>
      </c>
      <c r="G124" s="37">
        <f>SUM(G125,G132,G134)</f>
        <v>17500</v>
      </c>
      <c r="H124" s="36">
        <f>SUM(E124+F124-G124)</f>
        <v>76433937.790000007</v>
      </c>
    </row>
    <row r="125" spans="1:8" s="16" customFormat="1" ht="12" customHeight="1" x14ac:dyDescent="0.2">
      <c r="A125" s="43"/>
      <c r="B125" s="46"/>
      <c r="C125" s="26"/>
      <c r="D125" s="395" t="s">
        <v>71</v>
      </c>
      <c r="E125" s="394">
        <v>53734351</v>
      </c>
      <c r="F125" s="394">
        <f>SUM(F126:F131)</f>
        <v>22500</v>
      </c>
      <c r="G125" s="394">
        <f>SUM(G126:G131)</f>
        <v>17500</v>
      </c>
      <c r="H125" s="388">
        <f>SUM(E125+F125-G125)</f>
        <v>53739351</v>
      </c>
    </row>
    <row r="126" spans="1:8" s="16" customFormat="1" ht="12" customHeight="1" x14ac:dyDescent="0.2">
      <c r="A126" s="43"/>
      <c r="B126" s="46"/>
      <c r="C126" s="70">
        <v>4210</v>
      </c>
      <c r="D126" s="91" t="s">
        <v>106</v>
      </c>
      <c r="E126" s="74">
        <v>296716</v>
      </c>
      <c r="F126" s="74">
        <v>10500</v>
      </c>
      <c r="G126" s="74"/>
      <c r="H126" s="41">
        <f t="shared" ref="H126:H131" si="31">SUM(E126+F126-G126)</f>
        <v>307216</v>
      </c>
    </row>
    <row r="127" spans="1:8" s="16" customFormat="1" ht="12" customHeight="1" x14ac:dyDescent="0.2">
      <c r="A127" s="43"/>
      <c r="B127" s="46"/>
      <c r="C127" s="57">
        <v>4240</v>
      </c>
      <c r="D127" s="73" t="s">
        <v>76</v>
      </c>
      <c r="E127" s="74">
        <v>256870</v>
      </c>
      <c r="F127" s="74"/>
      <c r="G127" s="74">
        <v>12000</v>
      </c>
      <c r="H127" s="41">
        <f t="shared" si="31"/>
        <v>244870</v>
      </c>
    </row>
    <row r="128" spans="1:8" s="16" customFormat="1" ht="12" customHeight="1" x14ac:dyDescent="0.2">
      <c r="A128" s="43"/>
      <c r="B128" s="46"/>
      <c r="C128" s="57">
        <v>4300</v>
      </c>
      <c r="D128" s="73" t="s">
        <v>79</v>
      </c>
      <c r="E128" s="74">
        <v>537367</v>
      </c>
      <c r="F128" s="74">
        <v>3500</v>
      </c>
      <c r="G128" s="74"/>
      <c r="H128" s="41">
        <f t="shared" si="31"/>
        <v>540867</v>
      </c>
    </row>
    <row r="129" spans="1:8" s="16" customFormat="1" ht="12" customHeight="1" x14ac:dyDescent="0.2">
      <c r="A129" s="43"/>
      <c r="B129" s="46"/>
      <c r="C129" s="57">
        <v>4410</v>
      </c>
      <c r="D129" s="76" t="s">
        <v>107</v>
      </c>
      <c r="E129" s="53">
        <v>22018</v>
      </c>
      <c r="F129" s="53">
        <v>3500</v>
      </c>
      <c r="G129" s="53"/>
      <c r="H129" s="41">
        <f t="shared" si="31"/>
        <v>25518</v>
      </c>
    </row>
    <row r="130" spans="1:8" s="16" customFormat="1" ht="24" customHeight="1" x14ac:dyDescent="0.2">
      <c r="A130" s="43"/>
      <c r="B130" s="46"/>
      <c r="C130" s="56">
        <v>4700</v>
      </c>
      <c r="D130" s="81" t="s">
        <v>83</v>
      </c>
      <c r="E130" s="53">
        <v>39200</v>
      </c>
      <c r="F130" s="53">
        <v>5000</v>
      </c>
      <c r="G130" s="53"/>
      <c r="H130" s="41">
        <f t="shared" si="31"/>
        <v>44200</v>
      </c>
    </row>
    <row r="131" spans="1:8" s="16" customFormat="1" ht="12" customHeight="1" x14ac:dyDescent="0.2">
      <c r="A131" s="43"/>
      <c r="B131" s="46"/>
      <c r="C131" s="82">
        <v>4800</v>
      </c>
      <c r="D131" s="83" t="s">
        <v>85</v>
      </c>
      <c r="E131" s="53">
        <v>2079988</v>
      </c>
      <c r="F131" s="53"/>
      <c r="G131" s="53">
        <v>5500</v>
      </c>
      <c r="H131" s="41">
        <f t="shared" si="31"/>
        <v>2074488</v>
      </c>
    </row>
    <row r="132" spans="1:8" s="16" customFormat="1" ht="21.75" customHeight="1" x14ac:dyDescent="0.2">
      <c r="A132" s="43"/>
      <c r="B132" s="46"/>
      <c r="C132" s="26"/>
      <c r="D132" s="387" t="s">
        <v>86</v>
      </c>
      <c r="E132" s="394">
        <v>121581.79000000001</v>
      </c>
      <c r="F132" s="394">
        <f>SUM(F133:F133)</f>
        <v>19195</v>
      </c>
      <c r="G132" s="394">
        <f>SUM(G133:G133)</f>
        <v>0</v>
      </c>
      <c r="H132" s="388">
        <f>SUM(E132+F132-G132)</f>
        <v>140776.79</v>
      </c>
    </row>
    <row r="133" spans="1:8" s="16" customFormat="1" ht="21.75" customHeight="1" x14ac:dyDescent="0.2">
      <c r="A133" s="43"/>
      <c r="B133" s="46"/>
      <c r="C133" s="84" t="s">
        <v>87</v>
      </c>
      <c r="D133" s="85" t="s">
        <v>88</v>
      </c>
      <c r="E133" s="74">
        <v>105031.79000000001</v>
      </c>
      <c r="F133" s="74">
        <v>19195</v>
      </c>
      <c r="G133" s="74"/>
      <c r="H133" s="41">
        <f t="shared" ref="H133" si="32">SUM(E133+F133-G133)</f>
        <v>124226.79000000001</v>
      </c>
    </row>
    <row r="134" spans="1:8" s="16" customFormat="1" ht="24" customHeight="1" x14ac:dyDescent="0.2">
      <c r="A134" s="43"/>
      <c r="B134" s="46"/>
      <c r="C134" s="26"/>
      <c r="D134" s="387" t="s">
        <v>91</v>
      </c>
      <c r="E134" s="394">
        <v>4488</v>
      </c>
      <c r="F134" s="394">
        <f>SUM(F135)</f>
        <v>1177</v>
      </c>
      <c r="G134" s="394">
        <f>SUM(G135)</f>
        <v>0</v>
      </c>
      <c r="H134" s="388">
        <f>SUM(E134+F134-G134)</f>
        <v>5665</v>
      </c>
    </row>
    <row r="135" spans="1:8" s="16" customFormat="1" ht="34.5" customHeight="1" x14ac:dyDescent="0.2">
      <c r="A135" s="43"/>
      <c r="B135" s="46"/>
      <c r="C135" s="84" t="s">
        <v>92</v>
      </c>
      <c r="D135" s="85" t="s">
        <v>93</v>
      </c>
      <c r="E135" s="53">
        <v>4488</v>
      </c>
      <c r="F135" s="74">
        <v>1177</v>
      </c>
      <c r="G135" s="74"/>
      <c r="H135" s="41">
        <f t="shared" ref="H135:H136" si="33">SUM(E135+F135-G135)</f>
        <v>5665</v>
      </c>
    </row>
    <row r="136" spans="1:8" s="16" customFormat="1" ht="12" customHeight="1" x14ac:dyDescent="0.2">
      <c r="A136" s="43"/>
      <c r="B136" s="46">
        <v>80116</v>
      </c>
      <c r="C136" s="26"/>
      <c r="D136" s="35" t="s">
        <v>108</v>
      </c>
      <c r="E136" s="36">
        <v>6683086.25</v>
      </c>
      <c r="F136" s="37">
        <f>SUM(F137)</f>
        <v>0</v>
      </c>
      <c r="G136" s="37">
        <f>SUM(G137)</f>
        <v>2850</v>
      </c>
      <c r="H136" s="36">
        <f t="shared" si="33"/>
        <v>6680236.25</v>
      </c>
    </row>
    <row r="137" spans="1:8" s="16" customFormat="1" ht="12" customHeight="1" x14ac:dyDescent="0.2">
      <c r="A137" s="43"/>
      <c r="B137" s="46"/>
      <c r="C137" s="26"/>
      <c r="D137" s="395" t="s">
        <v>71</v>
      </c>
      <c r="E137" s="394">
        <v>1128314</v>
      </c>
      <c r="F137" s="394">
        <f>SUM(F138:F139)</f>
        <v>0</v>
      </c>
      <c r="G137" s="394">
        <f>SUM(G138:G139)</f>
        <v>2850</v>
      </c>
      <c r="H137" s="388">
        <f>SUM(E137+F137-G137)</f>
        <v>1125464</v>
      </c>
    </row>
    <row r="138" spans="1:8" s="16" customFormat="1" ht="12" customHeight="1" x14ac:dyDescent="0.2">
      <c r="A138" s="43"/>
      <c r="B138" s="46"/>
      <c r="C138" s="57">
        <v>4040</v>
      </c>
      <c r="D138" s="73" t="s">
        <v>73</v>
      </c>
      <c r="E138" s="74">
        <v>13500</v>
      </c>
      <c r="F138" s="74"/>
      <c r="G138" s="74">
        <v>600</v>
      </c>
      <c r="H138" s="41">
        <f t="shared" ref="H138:H139" si="34">SUM(E138+F138-G138)</f>
        <v>12900</v>
      </c>
    </row>
    <row r="139" spans="1:8" s="16" customFormat="1" ht="12" customHeight="1" x14ac:dyDescent="0.2">
      <c r="A139" s="43"/>
      <c r="B139" s="46"/>
      <c r="C139" s="82">
        <v>4800</v>
      </c>
      <c r="D139" s="83" t="s">
        <v>85</v>
      </c>
      <c r="E139" s="74">
        <v>47000</v>
      </c>
      <c r="F139" s="74"/>
      <c r="G139" s="74">
        <v>2250</v>
      </c>
      <c r="H139" s="41">
        <f t="shared" si="34"/>
        <v>44750</v>
      </c>
    </row>
    <row r="140" spans="1:8" s="16" customFormat="1" ht="12" customHeight="1" x14ac:dyDescent="0.2">
      <c r="A140" s="43"/>
      <c r="B140" s="46">
        <v>80117</v>
      </c>
      <c r="C140" s="26"/>
      <c r="D140" s="35" t="s">
        <v>109</v>
      </c>
      <c r="E140" s="92">
        <v>11397796.02</v>
      </c>
      <c r="F140" s="37">
        <f>SUM(F141,F144,F146)</f>
        <v>23584</v>
      </c>
      <c r="G140" s="37">
        <f>SUM(G141,G144,G146)</f>
        <v>5550</v>
      </c>
      <c r="H140" s="36">
        <f>SUM(E140+F140-G140)</f>
        <v>11415830.02</v>
      </c>
    </row>
    <row r="141" spans="1:8" s="16" customFormat="1" ht="12" customHeight="1" x14ac:dyDescent="0.2">
      <c r="A141" s="43"/>
      <c r="B141" s="46"/>
      <c r="C141" s="26"/>
      <c r="D141" s="395" t="s">
        <v>71</v>
      </c>
      <c r="E141" s="394">
        <v>8467638</v>
      </c>
      <c r="F141" s="394">
        <f>SUM(F142:F143)</f>
        <v>0</v>
      </c>
      <c r="G141" s="394">
        <f>SUM(G142:G143)</f>
        <v>5550</v>
      </c>
      <c r="H141" s="388">
        <f>SUM(E141+F141-G141)</f>
        <v>8462088</v>
      </c>
    </row>
    <row r="142" spans="1:8" s="16" customFormat="1" ht="12" customHeight="1" x14ac:dyDescent="0.2">
      <c r="A142" s="43"/>
      <c r="B142" s="46"/>
      <c r="C142" s="57">
        <v>4040</v>
      </c>
      <c r="D142" s="73" t="s">
        <v>73</v>
      </c>
      <c r="E142" s="74">
        <v>51038</v>
      </c>
      <c r="F142" s="74"/>
      <c r="G142" s="74">
        <v>350</v>
      </c>
      <c r="H142" s="41">
        <f t="shared" ref="H142:H143" si="35">SUM(E142+F142-G142)</f>
        <v>50688</v>
      </c>
    </row>
    <row r="143" spans="1:8" s="16" customFormat="1" ht="12" customHeight="1" x14ac:dyDescent="0.2">
      <c r="A143" s="43"/>
      <c r="B143" s="46"/>
      <c r="C143" s="82">
        <v>4800</v>
      </c>
      <c r="D143" s="83" t="s">
        <v>85</v>
      </c>
      <c r="E143" s="74">
        <v>348072</v>
      </c>
      <c r="F143" s="74"/>
      <c r="G143" s="74">
        <v>5200</v>
      </c>
      <c r="H143" s="41">
        <f t="shared" si="35"/>
        <v>342872</v>
      </c>
    </row>
    <row r="144" spans="1:8" s="16" customFormat="1" ht="24" customHeight="1" x14ac:dyDescent="0.2">
      <c r="A144" s="43"/>
      <c r="B144" s="46"/>
      <c r="C144" s="26"/>
      <c r="D144" s="387" t="s">
        <v>86</v>
      </c>
      <c r="E144" s="394">
        <v>88810.02</v>
      </c>
      <c r="F144" s="394">
        <f>SUM(F145:F145)</f>
        <v>20389</v>
      </c>
      <c r="G144" s="394">
        <f>SUM(G145:G145)</f>
        <v>0</v>
      </c>
      <c r="H144" s="388">
        <f>SUM(E144+F144-G144)</f>
        <v>109199.02</v>
      </c>
    </row>
    <row r="145" spans="1:8" s="16" customFormat="1" ht="23.25" customHeight="1" x14ac:dyDescent="0.2">
      <c r="A145" s="43"/>
      <c r="B145" s="46"/>
      <c r="C145" s="84" t="s">
        <v>87</v>
      </c>
      <c r="D145" s="85" t="s">
        <v>88</v>
      </c>
      <c r="E145" s="74">
        <v>64637.08</v>
      </c>
      <c r="F145" s="74">
        <v>20389</v>
      </c>
      <c r="G145" s="74"/>
      <c r="H145" s="41">
        <f t="shared" ref="H145" si="36">SUM(E145+F145-G145)</f>
        <v>85026.08</v>
      </c>
    </row>
    <row r="146" spans="1:8" s="16" customFormat="1" ht="22.5" customHeight="1" x14ac:dyDescent="0.2">
      <c r="A146" s="43"/>
      <c r="B146" s="43"/>
      <c r="C146" s="26"/>
      <c r="D146" s="387" t="s">
        <v>91</v>
      </c>
      <c r="E146" s="394">
        <v>12140</v>
      </c>
      <c r="F146" s="394">
        <f>SUM(F147)</f>
        <v>3195</v>
      </c>
      <c r="G146" s="394">
        <f>SUM(G147)</f>
        <v>0</v>
      </c>
      <c r="H146" s="388">
        <f>SUM(E146+F146-G146)</f>
        <v>15335</v>
      </c>
    </row>
    <row r="147" spans="1:8" s="16" customFormat="1" ht="36" customHeight="1" x14ac:dyDescent="0.2">
      <c r="A147" s="43"/>
      <c r="B147" s="43"/>
      <c r="C147" s="84" t="s">
        <v>92</v>
      </c>
      <c r="D147" s="85" t="s">
        <v>93</v>
      </c>
      <c r="E147" s="53">
        <v>12140</v>
      </c>
      <c r="F147" s="74">
        <v>3195</v>
      </c>
      <c r="G147" s="74"/>
      <c r="H147" s="41">
        <f t="shared" ref="H147" si="37">SUM(E147+F147-G147)</f>
        <v>15335</v>
      </c>
    </row>
    <row r="148" spans="1:8" s="16" customFormat="1" ht="12" customHeight="1" x14ac:dyDescent="0.2">
      <c r="A148" s="43"/>
      <c r="B148" s="82">
        <v>80120</v>
      </c>
      <c r="C148" s="93"/>
      <c r="D148" s="90" t="s">
        <v>110</v>
      </c>
      <c r="E148" s="92">
        <v>41594977.899999999</v>
      </c>
      <c r="F148" s="37">
        <f>SUM(F149,F155,F157)</f>
        <v>55052</v>
      </c>
      <c r="G148" s="37">
        <f>SUM(G149,G155,G157)</f>
        <v>48000</v>
      </c>
      <c r="H148" s="36">
        <f>SUM(E148+F148-G148)</f>
        <v>41602029.899999999</v>
      </c>
    </row>
    <row r="149" spans="1:8" s="16" customFormat="1" ht="12" customHeight="1" x14ac:dyDescent="0.2">
      <c r="A149" s="43"/>
      <c r="B149" s="82"/>
      <c r="C149" s="26"/>
      <c r="D149" s="395" t="s">
        <v>71</v>
      </c>
      <c r="E149" s="394">
        <v>33920081</v>
      </c>
      <c r="F149" s="394">
        <f>SUM(F150:F154)</f>
        <v>30500</v>
      </c>
      <c r="G149" s="394">
        <f>SUM(G150:G154)</f>
        <v>48000</v>
      </c>
      <c r="H149" s="394">
        <f>SUM(E149+F149-G149)</f>
        <v>33902581</v>
      </c>
    </row>
    <row r="150" spans="1:8" s="16" customFormat="1" ht="12" customHeight="1" x14ac:dyDescent="0.2">
      <c r="A150" s="43"/>
      <c r="B150" s="82"/>
      <c r="C150" s="57">
        <v>4040</v>
      </c>
      <c r="D150" s="73" t="s">
        <v>73</v>
      </c>
      <c r="E150" s="74">
        <v>280915</v>
      </c>
      <c r="F150" s="74"/>
      <c r="G150" s="74">
        <v>3500</v>
      </c>
      <c r="H150" s="41">
        <f t="shared" ref="H150:H153" si="38">SUM(E150+F150-G150)</f>
        <v>277415</v>
      </c>
    </row>
    <row r="151" spans="1:8" s="16" customFormat="1" ht="12" customHeight="1" x14ac:dyDescent="0.2">
      <c r="A151" s="43"/>
      <c r="B151" s="82"/>
      <c r="C151" s="57">
        <v>4110</v>
      </c>
      <c r="D151" s="73" t="s">
        <v>98</v>
      </c>
      <c r="E151" s="74">
        <v>3611599</v>
      </c>
      <c r="F151" s="74">
        <v>23000</v>
      </c>
      <c r="G151" s="74"/>
      <c r="H151" s="41">
        <f t="shared" si="38"/>
        <v>3634599</v>
      </c>
    </row>
    <row r="152" spans="1:8" s="16" customFormat="1" ht="12" customHeight="1" x14ac:dyDescent="0.2">
      <c r="A152" s="43"/>
      <c r="B152" s="82"/>
      <c r="C152" s="70">
        <v>4210</v>
      </c>
      <c r="D152" s="91" t="s">
        <v>106</v>
      </c>
      <c r="E152" s="74">
        <v>166017</v>
      </c>
      <c r="F152" s="74">
        <v>7500</v>
      </c>
      <c r="G152" s="74"/>
      <c r="H152" s="41">
        <f t="shared" si="38"/>
        <v>173517</v>
      </c>
    </row>
    <row r="153" spans="1:8" s="16" customFormat="1" ht="12" customHeight="1" x14ac:dyDescent="0.2">
      <c r="A153" s="43"/>
      <c r="B153" s="82"/>
      <c r="C153" s="57">
        <v>4240</v>
      </c>
      <c r="D153" s="73" t="s">
        <v>76</v>
      </c>
      <c r="E153" s="74">
        <v>106316</v>
      </c>
      <c r="F153" s="74"/>
      <c r="G153" s="74">
        <v>7500</v>
      </c>
      <c r="H153" s="41">
        <f t="shared" si="38"/>
        <v>98816</v>
      </c>
    </row>
    <row r="154" spans="1:8" s="16" customFormat="1" ht="12" customHeight="1" x14ac:dyDescent="0.2">
      <c r="A154" s="43"/>
      <c r="B154" s="82"/>
      <c r="C154" s="82">
        <v>4800</v>
      </c>
      <c r="D154" s="83" t="s">
        <v>85</v>
      </c>
      <c r="E154" s="74">
        <v>1441162</v>
      </c>
      <c r="F154" s="74"/>
      <c r="G154" s="74">
        <v>37000</v>
      </c>
      <c r="H154" s="41">
        <f>SUM(E154+F154-G154)</f>
        <v>1404162</v>
      </c>
    </row>
    <row r="155" spans="1:8" s="16" customFormat="1" ht="25.5" customHeight="1" x14ac:dyDescent="0.2">
      <c r="A155" s="43"/>
      <c r="B155" s="46"/>
      <c r="C155" s="26"/>
      <c r="D155" s="387" t="s">
        <v>86</v>
      </c>
      <c r="E155" s="394">
        <v>124130.12</v>
      </c>
      <c r="F155" s="394">
        <f>SUM(F156:F156)</f>
        <v>19053</v>
      </c>
      <c r="G155" s="394">
        <f>SUM(G156:G156)</f>
        <v>0</v>
      </c>
      <c r="H155" s="388">
        <f>SUM(E155+F155-G155)</f>
        <v>143183.12</v>
      </c>
    </row>
    <row r="156" spans="1:8" s="16" customFormat="1" ht="22.5" customHeight="1" x14ac:dyDescent="0.2">
      <c r="A156" s="60"/>
      <c r="B156" s="86"/>
      <c r="C156" s="94" t="s">
        <v>87</v>
      </c>
      <c r="D156" s="95" t="s">
        <v>88</v>
      </c>
      <c r="E156" s="92">
        <v>81793.399999999994</v>
      </c>
      <c r="F156" s="92">
        <v>19053</v>
      </c>
      <c r="G156" s="92"/>
      <c r="H156" s="36">
        <f t="shared" ref="H156" si="39">SUM(E156+F156-G156)</f>
        <v>100846.39999999999</v>
      </c>
    </row>
    <row r="157" spans="1:8" s="16" customFormat="1" ht="22.5" customHeight="1" x14ac:dyDescent="0.2">
      <c r="A157" s="43"/>
      <c r="B157" s="46"/>
      <c r="C157" s="26"/>
      <c r="D157" s="387" t="s">
        <v>91</v>
      </c>
      <c r="E157" s="394">
        <v>20978</v>
      </c>
      <c r="F157" s="394">
        <f>SUM(F158)</f>
        <v>5499</v>
      </c>
      <c r="G157" s="394">
        <f>SUM(G158)</f>
        <v>0</v>
      </c>
      <c r="H157" s="388">
        <f>SUM(E157+F157-G157)</f>
        <v>26477</v>
      </c>
    </row>
    <row r="158" spans="1:8" s="16" customFormat="1" ht="33.75" customHeight="1" x14ac:dyDescent="0.2">
      <c r="A158" s="43"/>
      <c r="B158" s="46"/>
      <c r="C158" s="84" t="s">
        <v>92</v>
      </c>
      <c r="D158" s="85" t="s">
        <v>93</v>
      </c>
      <c r="E158" s="53">
        <v>20978</v>
      </c>
      <c r="F158" s="74">
        <v>5499</v>
      </c>
      <c r="G158" s="74"/>
      <c r="H158" s="41">
        <f t="shared" ref="H158" si="40">SUM(E158+F158-G158)</f>
        <v>26477</v>
      </c>
    </row>
    <row r="159" spans="1:8" s="16" customFormat="1" ht="11.45" customHeight="1" x14ac:dyDescent="0.2">
      <c r="A159" s="43"/>
      <c r="B159" s="57">
        <v>80132</v>
      </c>
      <c r="C159" s="26"/>
      <c r="D159" s="35" t="s">
        <v>111</v>
      </c>
      <c r="E159" s="37">
        <v>7531791.8200000003</v>
      </c>
      <c r="F159" s="37">
        <f>SUM(F160)</f>
        <v>13534</v>
      </c>
      <c r="G159" s="37">
        <f>SUM(G160)</f>
        <v>0</v>
      </c>
      <c r="H159" s="36">
        <f>SUM(E159+F159-G159)</f>
        <v>7545325.8200000003</v>
      </c>
    </row>
    <row r="160" spans="1:8" s="16" customFormat="1" ht="21" customHeight="1" x14ac:dyDescent="0.2">
      <c r="A160" s="43"/>
      <c r="B160" s="57"/>
      <c r="C160" s="26"/>
      <c r="D160" s="387" t="s">
        <v>86</v>
      </c>
      <c r="E160" s="394">
        <v>51141.82</v>
      </c>
      <c r="F160" s="394">
        <f>SUM(F161:F161)</f>
        <v>13534</v>
      </c>
      <c r="G160" s="394">
        <f>SUM(G161:G161)</f>
        <v>0</v>
      </c>
      <c r="H160" s="388">
        <f>SUM(E160+F160-G160)</f>
        <v>64675.82</v>
      </c>
    </row>
    <row r="161" spans="1:8" s="16" customFormat="1" ht="22.5" x14ac:dyDescent="0.2">
      <c r="A161" s="43"/>
      <c r="B161" s="57"/>
      <c r="C161" s="84" t="s">
        <v>87</v>
      </c>
      <c r="D161" s="85" t="s">
        <v>88</v>
      </c>
      <c r="E161" s="74">
        <v>23141.82</v>
      </c>
      <c r="F161" s="74">
        <v>13534</v>
      </c>
      <c r="G161" s="74"/>
      <c r="H161" s="41">
        <f t="shared" ref="H161" si="41">SUM(E161+F161-G161)</f>
        <v>36675.82</v>
      </c>
    </row>
    <row r="162" spans="1:8" s="16" customFormat="1" ht="12" customHeight="1" x14ac:dyDescent="0.2">
      <c r="A162" s="43"/>
      <c r="B162" s="46">
        <v>80134</v>
      </c>
      <c r="C162" s="26"/>
      <c r="D162" s="63" t="s">
        <v>112</v>
      </c>
      <c r="E162" s="92">
        <v>13207855.42</v>
      </c>
      <c r="F162" s="37">
        <f>SUM(F163)</f>
        <v>1349</v>
      </c>
      <c r="G162" s="37">
        <f>SUM(G163)</f>
        <v>0</v>
      </c>
      <c r="H162" s="36">
        <f>SUM(E162+F162-G162)</f>
        <v>13209204.42</v>
      </c>
    </row>
    <row r="163" spans="1:8" s="16" customFormat="1" ht="22.5" x14ac:dyDescent="0.2">
      <c r="A163" s="43"/>
      <c r="B163" s="46"/>
      <c r="C163" s="26"/>
      <c r="D163" s="387" t="s">
        <v>86</v>
      </c>
      <c r="E163" s="394">
        <v>8745.42</v>
      </c>
      <c r="F163" s="394">
        <f>SUM(F164:F164)</f>
        <v>1349</v>
      </c>
      <c r="G163" s="394">
        <f>SUM(G164:G164)</f>
        <v>0</v>
      </c>
      <c r="H163" s="388">
        <f>SUM(E163+F163-G163)</f>
        <v>10094.42</v>
      </c>
    </row>
    <row r="164" spans="1:8" s="16" customFormat="1" ht="22.5" x14ac:dyDescent="0.2">
      <c r="A164" s="43"/>
      <c r="B164" s="46"/>
      <c r="C164" s="84" t="s">
        <v>87</v>
      </c>
      <c r="D164" s="85" t="s">
        <v>88</v>
      </c>
      <c r="E164" s="74">
        <v>8745.42</v>
      </c>
      <c r="F164" s="74">
        <v>1349</v>
      </c>
      <c r="G164" s="74"/>
      <c r="H164" s="41">
        <f t="shared" ref="H164" si="42">SUM(E164+F164-G164)</f>
        <v>10094.42</v>
      </c>
    </row>
    <row r="165" spans="1:8" s="16" customFormat="1" ht="11.25" x14ac:dyDescent="0.2">
      <c r="A165" s="43"/>
      <c r="B165" s="46">
        <v>80140</v>
      </c>
      <c r="C165" s="78"/>
      <c r="D165" s="96" t="s">
        <v>113</v>
      </c>
      <c r="E165" s="74"/>
      <c r="F165" s="74"/>
      <c r="G165" s="74"/>
      <c r="H165" s="41"/>
    </row>
    <row r="166" spans="1:8" s="16" customFormat="1" ht="12" customHeight="1" x14ac:dyDescent="0.2">
      <c r="A166" s="43"/>
      <c r="B166" s="46"/>
      <c r="C166" s="26"/>
      <c r="D166" s="35" t="s">
        <v>114</v>
      </c>
      <c r="E166" s="36">
        <v>4819805</v>
      </c>
      <c r="F166" s="37">
        <f>SUM(F167)</f>
        <v>8250</v>
      </c>
      <c r="G166" s="37">
        <f>SUM(G167)</f>
        <v>2250</v>
      </c>
      <c r="H166" s="36">
        <f>SUM(E166+F166-G166)</f>
        <v>4825805</v>
      </c>
    </row>
    <row r="167" spans="1:8" s="16" customFormat="1" ht="12" customHeight="1" x14ac:dyDescent="0.2">
      <c r="A167" s="43"/>
      <c r="B167" s="46"/>
      <c r="C167" s="26"/>
      <c r="D167" s="395" t="s">
        <v>71</v>
      </c>
      <c r="E167" s="388">
        <v>4819805</v>
      </c>
      <c r="F167" s="398">
        <f>SUM(F168:F170)</f>
        <v>8250</v>
      </c>
      <c r="G167" s="398">
        <f>SUM(G168:G170)</f>
        <v>2250</v>
      </c>
      <c r="H167" s="394">
        <f t="shared" ref="H167:H170" si="43">SUM(E167+F167-G167)</f>
        <v>4825805</v>
      </c>
    </row>
    <row r="168" spans="1:8" s="16" customFormat="1" ht="12" customHeight="1" x14ac:dyDescent="0.2">
      <c r="A168" s="43"/>
      <c r="B168" s="46"/>
      <c r="C168" s="57">
        <v>4040</v>
      </c>
      <c r="D168" s="73" t="s">
        <v>73</v>
      </c>
      <c r="E168" s="41">
        <v>38000</v>
      </c>
      <c r="F168" s="53"/>
      <c r="G168" s="53">
        <v>1350</v>
      </c>
      <c r="H168" s="42">
        <f t="shared" si="43"/>
        <v>36650</v>
      </c>
    </row>
    <row r="169" spans="1:8" s="16" customFormat="1" ht="12" customHeight="1" x14ac:dyDescent="0.2">
      <c r="A169" s="43"/>
      <c r="B169" s="46"/>
      <c r="C169" s="57">
        <v>4240</v>
      </c>
      <c r="D169" s="73" t="s">
        <v>76</v>
      </c>
      <c r="E169" s="41">
        <v>30000</v>
      </c>
      <c r="F169" s="53">
        <v>8250</v>
      </c>
      <c r="G169" s="53"/>
      <c r="H169" s="42">
        <f t="shared" si="43"/>
        <v>38250</v>
      </c>
    </row>
    <row r="170" spans="1:8" s="16" customFormat="1" ht="12" customHeight="1" x14ac:dyDescent="0.2">
      <c r="A170" s="43"/>
      <c r="B170" s="46"/>
      <c r="C170" s="82">
        <v>4800</v>
      </c>
      <c r="D170" s="83" t="s">
        <v>85</v>
      </c>
      <c r="E170" s="41">
        <v>131500</v>
      </c>
      <c r="F170" s="53"/>
      <c r="G170" s="53">
        <v>900</v>
      </c>
      <c r="H170" s="42">
        <f t="shared" si="43"/>
        <v>130600</v>
      </c>
    </row>
    <row r="171" spans="1:8" s="16" customFormat="1" ht="12" customHeight="1" x14ac:dyDescent="0.2">
      <c r="A171" s="43"/>
      <c r="B171" s="46">
        <v>80142</v>
      </c>
      <c r="C171" s="26"/>
      <c r="D171" s="63" t="s">
        <v>115</v>
      </c>
      <c r="E171" s="92">
        <v>141497</v>
      </c>
      <c r="F171" s="37">
        <f>SUM(F172)</f>
        <v>0</v>
      </c>
      <c r="G171" s="37">
        <f>SUM(G172)</f>
        <v>400</v>
      </c>
      <c r="H171" s="36">
        <f>SUM(E171+F171-G171)</f>
        <v>141097</v>
      </c>
    </row>
    <row r="172" spans="1:8" s="16" customFormat="1" ht="12" customHeight="1" x14ac:dyDescent="0.2">
      <c r="A172" s="43"/>
      <c r="B172" s="46"/>
      <c r="C172" s="26"/>
      <c r="D172" s="395" t="s">
        <v>71</v>
      </c>
      <c r="E172" s="394">
        <v>141497</v>
      </c>
      <c r="F172" s="394">
        <f>SUM(F173:F173)</f>
        <v>0</v>
      </c>
      <c r="G172" s="394">
        <f>SUM(G173:G173)</f>
        <v>400</v>
      </c>
      <c r="H172" s="394">
        <f t="shared" ref="H172:H173" si="44">SUM(E172+F172-G172)</f>
        <v>141097</v>
      </c>
    </row>
    <row r="173" spans="1:8" s="16" customFormat="1" ht="12" customHeight="1" x14ac:dyDescent="0.2">
      <c r="A173" s="43"/>
      <c r="B173" s="46"/>
      <c r="C173" s="57">
        <v>4040</v>
      </c>
      <c r="D173" s="73" t="s">
        <v>73</v>
      </c>
      <c r="E173" s="74">
        <v>8700</v>
      </c>
      <c r="F173" s="74"/>
      <c r="G173" s="74">
        <v>400</v>
      </c>
      <c r="H173" s="41">
        <f t="shared" si="44"/>
        <v>8300</v>
      </c>
    </row>
    <row r="174" spans="1:8" s="16" customFormat="1" ht="12" customHeight="1" x14ac:dyDescent="0.2">
      <c r="A174" s="43"/>
      <c r="B174" s="46">
        <v>80148</v>
      </c>
      <c r="C174" s="26"/>
      <c r="D174" s="71" t="s">
        <v>116</v>
      </c>
      <c r="E174" s="37">
        <v>4507943</v>
      </c>
      <c r="F174" s="37">
        <f>SUM(F175)</f>
        <v>4500</v>
      </c>
      <c r="G174" s="37">
        <f>SUM(G175)</f>
        <v>4500</v>
      </c>
      <c r="H174" s="36">
        <f>SUM(E174+F174-G174)</f>
        <v>4507943</v>
      </c>
    </row>
    <row r="175" spans="1:8" s="16" customFormat="1" ht="12" customHeight="1" x14ac:dyDescent="0.2">
      <c r="A175" s="43"/>
      <c r="B175" s="46"/>
      <c r="C175" s="26"/>
      <c r="D175" s="395" t="s">
        <v>71</v>
      </c>
      <c r="E175" s="394">
        <v>4507943</v>
      </c>
      <c r="F175" s="394">
        <f>SUM(F176:F178)</f>
        <v>4500</v>
      </c>
      <c r="G175" s="394">
        <f>SUM(G176:G178)</f>
        <v>4500</v>
      </c>
      <c r="H175" s="394">
        <f t="shared" ref="H175:H178" si="45">SUM(E175+F175-G175)</f>
        <v>4507943</v>
      </c>
    </row>
    <row r="176" spans="1:8" s="16" customFormat="1" ht="12" customHeight="1" x14ac:dyDescent="0.2">
      <c r="A176" s="43"/>
      <c r="B176" s="46"/>
      <c r="C176" s="57">
        <v>4040</v>
      </c>
      <c r="D176" s="73" t="s">
        <v>73</v>
      </c>
      <c r="E176" s="41">
        <v>274847</v>
      </c>
      <c r="F176" s="42"/>
      <c r="G176" s="42">
        <v>4500</v>
      </c>
      <c r="H176" s="42">
        <f t="shared" si="45"/>
        <v>270347</v>
      </c>
    </row>
    <row r="177" spans="1:8" s="16" customFormat="1" ht="12" customHeight="1" x14ac:dyDescent="0.2">
      <c r="A177" s="43"/>
      <c r="B177" s="46"/>
      <c r="C177" s="70">
        <v>4210</v>
      </c>
      <c r="D177" s="91" t="s">
        <v>106</v>
      </c>
      <c r="E177" s="41">
        <v>55234</v>
      </c>
      <c r="F177" s="42">
        <v>3700</v>
      </c>
      <c r="G177" s="42"/>
      <c r="H177" s="42">
        <f t="shared" si="45"/>
        <v>58934</v>
      </c>
    </row>
    <row r="178" spans="1:8" s="16" customFormat="1" ht="12" customHeight="1" x14ac:dyDescent="0.2">
      <c r="A178" s="43"/>
      <c r="B178" s="46"/>
      <c r="C178" s="57">
        <v>4300</v>
      </c>
      <c r="D178" s="73" t="s">
        <v>79</v>
      </c>
      <c r="E178" s="41">
        <v>51081</v>
      </c>
      <c r="F178" s="42">
        <v>800</v>
      </c>
      <c r="G178" s="42"/>
      <c r="H178" s="42">
        <f t="shared" si="45"/>
        <v>51881</v>
      </c>
    </row>
    <row r="179" spans="1:8" s="16" customFormat="1" ht="12" customHeight="1" x14ac:dyDescent="0.2">
      <c r="A179" s="43"/>
      <c r="B179" s="46">
        <v>80149</v>
      </c>
      <c r="C179" s="78"/>
      <c r="D179" s="76" t="s">
        <v>117</v>
      </c>
      <c r="E179" s="42"/>
      <c r="F179" s="42"/>
      <c r="G179" s="42"/>
      <c r="H179" s="42"/>
    </row>
    <row r="180" spans="1:8" s="16" customFormat="1" ht="12" customHeight="1" x14ac:dyDescent="0.2">
      <c r="A180" s="43"/>
      <c r="B180" s="46"/>
      <c r="C180" s="78"/>
      <c r="D180" s="76" t="s">
        <v>118</v>
      </c>
      <c r="E180" s="42"/>
      <c r="F180" s="42"/>
      <c r="G180" s="42"/>
      <c r="H180" s="42"/>
    </row>
    <row r="181" spans="1:8" s="16" customFormat="1" ht="12" customHeight="1" x14ac:dyDescent="0.2">
      <c r="A181" s="43"/>
      <c r="B181" s="46"/>
      <c r="C181" s="78"/>
      <c r="D181" s="76" t="s">
        <v>119</v>
      </c>
      <c r="E181" s="42"/>
      <c r="F181" s="42"/>
      <c r="G181" s="42"/>
      <c r="H181" s="42"/>
    </row>
    <row r="182" spans="1:8" s="16" customFormat="1" ht="12" customHeight="1" x14ac:dyDescent="0.2">
      <c r="A182" s="43"/>
      <c r="B182" s="46"/>
      <c r="C182" s="26"/>
      <c r="D182" s="35" t="s">
        <v>120</v>
      </c>
      <c r="E182" s="36">
        <v>6070114.5600000005</v>
      </c>
      <c r="F182" s="37">
        <f>SUM(F183)</f>
        <v>1016</v>
      </c>
      <c r="G182" s="37">
        <f>SUM(G183)</f>
        <v>0</v>
      </c>
      <c r="H182" s="36">
        <f>SUM(E182+F182-G182)</f>
        <v>6071130.5600000005</v>
      </c>
    </row>
    <row r="183" spans="1:8" s="16" customFormat="1" ht="12" customHeight="1" x14ac:dyDescent="0.2">
      <c r="A183" s="43"/>
      <c r="B183" s="43"/>
      <c r="C183" s="26"/>
      <c r="D183" s="395" t="s">
        <v>71</v>
      </c>
      <c r="E183" s="394">
        <v>3090477</v>
      </c>
      <c r="F183" s="394">
        <f>SUM(F184:F187)</f>
        <v>1016</v>
      </c>
      <c r="G183" s="394">
        <f>SUM(G184:G187)</f>
        <v>0</v>
      </c>
      <c r="H183" s="394">
        <f t="shared" ref="H183:H187" si="46">SUM(E183+F183-G183)</f>
        <v>3091493</v>
      </c>
    </row>
    <row r="184" spans="1:8" s="16" customFormat="1" ht="12" customHeight="1" x14ac:dyDescent="0.2">
      <c r="A184" s="43"/>
      <c r="B184" s="43"/>
      <c r="C184" s="57">
        <v>4110</v>
      </c>
      <c r="D184" s="73" t="s">
        <v>98</v>
      </c>
      <c r="E184" s="41">
        <v>328103</v>
      </c>
      <c r="F184" s="42">
        <v>150</v>
      </c>
      <c r="G184" s="42"/>
      <c r="H184" s="42">
        <f t="shared" si="46"/>
        <v>328253</v>
      </c>
    </row>
    <row r="185" spans="1:8" s="16" customFormat="1" ht="12" customHeight="1" x14ac:dyDescent="0.2">
      <c r="A185" s="43"/>
      <c r="B185" s="43"/>
      <c r="C185" s="57">
        <v>4120</v>
      </c>
      <c r="D185" s="73" t="s">
        <v>99</v>
      </c>
      <c r="E185" s="41">
        <v>51453</v>
      </c>
      <c r="F185" s="42">
        <v>21</v>
      </c>
      <c r="G185" s="42"/>
      <c r="H185" s="42">
        <f t="shared" si="46"/>
        <v>51474</v>
      </c>
    </row>
    <row r="186" spans="1:8" s="16" customFormat="1" ht="12" customHeight="1" x14ac:dyDescent="0.2">
      <c r="A186" s="43"/>
      <c r="B186" s="43"/>
      <c r="C186" s="70">
        <v>4710</v>
      </c>
      <c r="D186" s="97" t="s">
        <v>84</v>
      </c>
      <c r="E186" s="41">
        <v>29754</v>
      </c>
      <c r="F186" s="42">
        <v>15</v>
      </c>
      <c r="G186" s="42"/>
      <c r="H186" s="42">
        <f t="shared" si="46"/>
        <v>29769</v>
      </c>
    </row>
    <row r="187" spans="1:8" s="16" customFormat="1" ht="12" customHeight="1" x14ac:dyDescent="0.2">
      <c r="A187" s="43"/>
      <c r="B187" s="43"/>
      <c r="C187" s="82">
        <v>4790</v>
      </c>
      <c r="D187" s="83" t="s">
        <v>103</v>
      </c>
      <c r="E187" s="41">
        <v>2347495</v>
      </c>
      <c r="F187" s="42">
        <v>830</v>
      </c>
      <c r="G187" s="42"/>
      <c r="H187" s="42">
        <f t="shared" si="46"/>
        <v>2348325</v>
      </c>
    </row>
    <row r="188" spans="1:8" s="16" customFormat="1" ht="12" customHeight="1" x14ac:dyDescent="0.2">
      <c r="A188" s="43"/>
      <c r="B188" s="46">
        <v>80150</v>
      </c>
      <c r="C188" s="78"/>
      <c r="D188" s="76" t="s">
        <v>117</v>
      </c>
      <c r="E188" s="42"/>
      <c r="F188" s="42"/>
      <c r="G188" s="42"/>
      <c r="H188" s="42"/>
    </row>
    <row r="189" spans="1:8" s="16" customFormat="1" ht="12" customHeight="1" x14ac:dyDescent="0.2">
      <c r="A189" s="43"/>
      <c r="B189" s="46"/>
      <c r="C189" s="78"/>
      <c r="D189" s="76" t="s">
        <v>121</v>
      </c>
      <c r="E189" s="42"/>
      <c r="F189" s="42"/>
      <c r="G189" s="42"/>
      <c r="H189" s="42"/>
    </row>
    <row r="190" spans="1:8" s="16" customFormat="1" ht="12" customHeight="1" x14ac:dyDescent="0.2">
      <c r="A190" s="43"/>
      <c r="B190" s="46"/>
      <c r="C190" s="26"/>
      <c r="D190" s="35" t="s">
        <v>122</v>
      </c>
      <c r="E190" s="36">
        <v>14031804.68</v>
      </c>
      <c r="F190" s="37">
        <f>SUM(F191)</f>
        <v>7500</v>
      </c>
      <c r="G190" s="37">
        <f>SUM(G191)</f>
        <v>7500</v>
      </c>
      <c r="H190" s="36">
        <f>SUM(E190+F190-G190)</f>
        <v>14031804.68</v>
      </c>
    </row>
    <row r="191" spans="1:8" s="16" customFormat="1" ht="12" customHeight="1" x14ac:dyDescent="0.2">
      <c r="A191" s="43"/>
      <c r="B191" s="46"/>
      <c r="C191" s="26"/>
      <c r="D191" s="395" t="s">
        <v>71</v>
      </c>
      <c r="E191" s="394">
        <v>13130659</v>
      </c>
      <c r="F191" s="394">
        <f>SUM(F192:F193)</f>
        <v>7500</v>
      </c>
      <c r="G191" s="394">
        <f>SUM(G192:G193)</f>
        <v>7500</v>
      </c>
      <c r="H191" s="394">
        <f t="shared" ref="H191:H194" si="47">SUM(E191+F191-G191)</f>
        <v>13130659</v>
      </c>
    </row>
    <row r="192" spans="1:8" s="16" customFormat="1" ht="12" customHeight="1" x14ac:dyDescent="0.2">
      <c r="A192" s="43"/>
      <c r="B192" s="46"/>
      <c r="C192" s="57">
        <v>4240</v>
      </c>
      <c r="D192" s="73" t="s">
        <v>76</v>
      </c>
      <c r="E192" s="74">
        <v>146647</v>
      </c>
      <c r="F192" s="74">
        <v>7500</v>
      </c>
      <c r="G192" s="74"/>
      <c r="H192" s="42">
        <f t="shared" si="47"/>
        <v>154147</v>
      </c>
    </row>
    <row r="193" spans="1:8" s="16" customFormat="1" ht="12" customHeight="1" x14ac:dyDescent="0.2">
      <c r="A193" s="43"/>
      <c r="B193" s="46"/>
      <c r="C193" s="82">
        <v>4800</v>
      </c>
      <c r="D193" s="83" t="s">
        <v>85</v>
      </c>
      <c r="E193" s="74">
        <v>654591</v>
      </c>
      <c r="F193" s="74"/>
      <c r="G193" s="74">
        <v>7500</v>
      </c>
      <c r="H193" s="42">
        <f t="shared" si="47"/>
        <v>647091</v>
      </c>
    </row>
    <row r="194" spans="1:8" s="16" customFormat="1" ht="12" customHeight="1" x14ac:dyDescent="0.2">
      <c r="A194" s="43"/>
      <c r="B194" s="57">
        <v>80151</v>
      </c>
      <c r="C194" s="26"/>
      <c r="D194" s="35" t="s">
        <v>123</v>
      </c>
      <c r="E194" s="36">
        <v>833986.6</v>
      </c>
      <c r="F194" s="37">
        <f>SUM(F195)</f>
        <v>0</v>
      </c>
      <c r="G194" s="37">
        <f>SUM(G195)</f>
        <v>2200</v>
      </c>
      <c r="H194" s="36">
        <f t="shared" si="47"/>
        <v>831786.6</v>
      </c>
    </row>
    <row r="195" spans="1:8" s="16" customFormat="1" ht="12" customHeight="1" x14ac:dyDescent="0.2">
      <c r="A195" s="43"/>
      <c r="B195" s="46"/>
      <c r="C195" s="26"/>
      <c r="D195" s="395" t="s">
        <v>71</v>
      </c>
      <c r="E195" s="394">
        <v>783577</v>
      </c>
      <c r="F195" s="394">
        <f>SUM(F196:F197)</f>
        <v>0</v>
      </c>
      <c r="G195" s="394">
        <f>SUM(G196:G197)</f>
        <v>2200</v>
      </c>
      <c r="H195" s="388">
        <f>SUM(E195+F195-G195)</f>
        <v>781377</v>
      </c>
    </row>
    <row r="196" spans="1:8" s="16" customFormat="1" ht="12" customHeight="1" x14ac:dyDescent="0.2">
      <c r="A196" s="43"/>
      <c r="B196" s="46"/>
      <c r="C196" s="57">
        <v>4040</v>
      </c>
      <c r="D196" s="73" t="s">
        <v>73</v>
      </c>
      <c r="E196" s="74">
        <v>17800</v>
      </c>
      <c r="F196" s="74"/>
      <c r="G196" s="74">
        <v>2100</v>
      </c>
      <c r="H196" s="41">
        <f t="shared" ref="H196:H197" si="48">SUM(E196+F196-G196)</f>
        <v>15700</v>
      </c>
    </row>
    <row r="197" spans="1:8" s="16" customFormat="1" ht="12" customHeight="1" x14ac:dyDescent="0.2">
      <c r="A197" s="43"/>
      <c r="B197" s="46"/>
      <c r="C197" s="82">
        <v>4800</v>
      </c>
      <c r="D197" s="83" t="s">
        <v>85</v>
      </c>
      <c r="E197" s="74">
        <v>9000</v>
      </c>
      <c r="F197" s="74"/>
      <c r="G197" s="74">
        <v>100</v>
      </c>
      <c r="H197" s="41">
        <f t="shared" si="48"/>
        <v>8900</v>
      </c>
    </row>
    <row r="198" spans="1:8" s="16" customFormat="1" ht="12" customHeight="1" x14ac:dyDescent="0.2">
      <c r="A198" s="43"/>
      <c r="B198" s="46">
        <v>80152</v>
      </c>
      <c r="C198" s="78"/>
      <c r="D198" s="76" t="s">
        <v>117</v>
      </c>
      <c r="E198" s="74"/>
      <c r="F198" s="74"/>
      <c r="G198" s="74"/>
      <c r="H198" s="42"/>
    </row>
    <row r="199" spans="1:8" s="16" customFormat="1" ht="12" customHeight="1" x14ac:dyDescent="0.2">
      <c r="A199" s="43"/>
      <c r="B199" s="46"/>
      <c r="C199" s="78"/>
      <c r="D199" s="76" t="s">
        <v>121</v>
      </c>
      <c r="E199" s="74"/>
      <c r="F199" s="74"/>
      <c r="G199" s="74"/>
      <c r="H199" s="42"/>
    </row>
    <row r="200" spans="1:8" s="16" customFormat="1" ht="12" customHeight="1" x14ac:dyDescent="0.2">
      <c r="A200" s="43"/>
      <c r="B200" s="46"/>
      <c r="C200" s="78"/>
      <c r="D200" s="76" t="s">
        <v>124</v>
      </c>
      <c r="E200" s="74"/>
      <c r="F200" s="74"/>
      <c r="G200" s="74"/>
      <c r="H200" s="42"/>
    </row>
    <row r="201" spans="1:8" s="16" customFormat="1" ht="12" customHeight="1" x14ac:dyDescent="0.2">
      <c r="A201" s="43"/>
      <c r="B201" s="46"/>
      <c r="C201" s="78"/>
      <c r="D201" s="98" t="s">
        <v>125</v>
      </c>
      <c r="E201" s="74"/>
      <c r="F201" s="74"/>
      <c r="G201" s="74"/>
      <c r="H201" s="42"/>
    </row>
    <row r="202" spans="1:8" s="16" customFormat="1" ht="12" customHeight="1" x14ac:dyDescent="0.2">
      <c r="A202" s="43"/>
      <c r="B202" s="46"/>
      <c r="C202" s="78"/>
      <c r="D202" s="98" t="s">
        <v>126</v>
      </c>
      <c r="E202" s="74"/>
      <c r="F202" s="74"/>
      <c r="G202" s="74"/>
      <c r="H202" s="42"/>
    </row>
    <row r="203" spans="1:8" s="16" customFormat="1" ht="12" customHeight="1" x14ac:dyDescent="0.2">
      <c r="A203" s="43"/>
      <c r="B203" s="46"/>
      <c r="C203" s="78"/>
      <c r="D203" s="76" t="s">
        <v>127</v>
      </c>
      <c r="E203" s="74"/>
      <c r="F203" s="74"/>
      <c r="G203" s="74"/>
      <c r="H203" s="42"/>
    </row>
    <row r="204" spans="1:8" s="16" customFormat="1" ht="12" customHeight="1" x14ac:dyDescent="0.2">
      <c r="A204" s="43"/>
      <c r="B204" s="46"/>
      <c r="C204" s="78"/>
      <c r="D204" s="98" t="s">
        <v>128</v>
      </c>
      <c r="E204" s="74"/>
      <c r="F204" s="74"/>
      <c r="G204" s="74"/>
      <c r="H204" s="42"/>
    </row>
    <row r="205" spans="1:8" s="16" customFormat="1" ht="12" customHeight="1" x14ac:dyDescent="0.2">
      <c r="A205" s="43"/>
      <c r="B205" s="46"/>
      <c r="C205" s="26"/>
      <c r="D205" s="90" t="s">
        <v>129</v>
      </c>
      <c r="E205" s="92">
        <v>5619226.6399999997</v>
      </c>
      <c r="F205" s="37">
        <f>SUM(F206)</f>
        <v>30000</v>
      </c>
      <c r="G205" s="37">
        <f>SUM(G206)</f>
        <v>12500</v>
      </c>
      <c r="H205" s="36">
        <f>SUM(E205+F205-G205)</f>
        <v>5636726.6399999997</v>
      </c>
    </row>
    <row r="206" spans="1:8" s="16" customFormat="1" ht="12" customHeight="1" x14ac:dyDescent="0.2">
      <c r="A206" s="43"/>
      <c r="B206" s="54"/>
      <c r="C206" s="26"/>
      <c r="D206" s="395" t="s">
        <v>71</v>
      </c>
      <c r="E206" s="394">
        <v>4602206</v>
      </c>
      <c r="F206" s="394">
        <f>SUM(F207:F211)</f>
        <v>30000</v>
      </c>
      <c r="G206" s="394">
        <f>SUM(G207:G211)</f>
        <v>12500</v>
      </c>
      <c r="H206" s="394">
        <f t="shared" ref="H206:H211" si="49">SUM(E206+F206-G206)</f>
        <v>4619706</v>
      </c>
    </row>
    <row r="207" spans="1:8" s="16" customFormat="1" ht="12" customHeight="1" x14ac:dyDescent="0.2">
      <c r="A207" s="43"/>
      <c r="B207" s="57"/>
      <c r="C207" s="57">
        <v>4110</v>
      </c>
      <c r="D207" s="76" t="s">
        <v>98</v>
      </c>
      <c r="E207" s="41">
        <v>512850</v>
      </c>
      <c r="F207" s="42">
        <v>22000</v>
      </c>
      <c r="G207" s="42"/>
      <c r="H207" s="42">
        <f t="shared" si="49"/>
        <v>534850</v>
      </c>
    </row>
    <row r="208" spans="1:8" s="16" customFormat="1" ht="12" customHeight="1" x14ac:dyDescent="0.2">
      <c r="A208" s="43"/>
      <c r="B208" s="57"/>
      <c r="C208" s="57">
        <v>4120</v>
      </c>
      <c r="D208" s="73" t="s">
        <v>99</v>
      </c>
      <c r="E208" s="41">
        <v>73530</v>
      </c>
      <c r="F208" s="42">
        <v>3500</v>
      </c>
      <c r="G208" s="42"/>
      <c r="H208" s="42">
        <f t="shared" si="49"/>
        <v>77030</v>
      </c>
    </row>
    <row r="209" spans="1:8" s="16" customFormat="1" ht="12" customHeight="1" x14ac:dyDescent="0.2">
      <c r="A209" s="43"/>
      <c r="B209" s="57"/>
      <c r="C209" s="57">
        <v>4240</v>
      </c>
      <c r="D209" s="73" t="s">
        <v>76</v>
      </c>
      <c r="E209" s="41">
        <v>44245</v>
      </c>
      <c r="F209" s="42">
        <v>3500</v>
      </c>
      <c r="G209" s="42"/>
      <c r="H209" s="42">
        <f t="shared" si="49"/>
        <v>47745</v>
      </c>
    </row>
    <row r="210" spans="1:8" s="16" customFormat="1" ht="12" customHeight="1" x14ac:dyDescent="0.2">
      <c r="A210" s="43"/>
      <c r="B210" s="57"/>
      <c r="C210" s="82">
        <v>4790</v>
      </c>
      <c r="D210" s="83" t="s">
        <v>103</v>
      </c>
      <c r="E210" s="41">
        <v>3577096</v>
      </c>
      <c r="F210" s="42">
        <v>1000</v>
      </c>
      <c r="G210" s="42"/>
      <c r="H210" s="42">
        <f t="shared" si="49"/>
        <v>3578096</v>
      </c>
    </row>
    <row r="211" spans="1:8" s="16" customFormat="1" ht="12" customHeight="1" x14ac:dyDescent="0.2">
      <c r="A211" s="60"/>
      <c r="B211" s="99"/>
      <c r="C211" s="87">
        <v>4800</v>
      </c>
      <c r="D211" s="88" t="s">
        <v>85</v>
      </c>
      <c r="E211" s="36">
        <v>219164</v>
      </c>
      <c r="F211" s="37"/>
      <c r="G211" s="37">
        <v>12500</v>
      </c>
      <c r="H211" s="37">
        <f t="shared" si="49"/>
        <v>206664</v>
      </c>
    </row>
    <row r="212" spans="1:8" s="16" customFormat="1" ht="12" customHeight="1" x14ac:dyDescent="0.2">
      <c r="A212" s="43"/>
      <c r="B212" s="57">
        <v>80195</v>
      </c>
      <c r="C212" s="26"/>
      <c r="D212" s="35" t="s">
        <v>33</v>
      </c>
      <c r="E212" s="36">
        <v>10338486.890000001</v>
      </c>
      <c r="F212" s="37">
        <f>SUM(F213,F217,F219,F224)</f>
        <v>375616</v>
      </c>
      <c r="G212" s="37">
        <f>SUM(G213,G217,G219,G224)</f>
        <v>375616</v>
      </c>
      <c r="H212" s="36">
        <f>SUM(E212+F212-G212)</f>
        <v>10338486.890000001</v>
      </c>
    </row>
    <row r="213" spans="1:8" s="16" customFormat="1" ht="12" customHeight="1" x14ac:dyDescent="0.2">
      <c r="A213" s="43"/>
      <c r="B213" s="57"/>
      <c r="C213" s="70"/>
      <c r="D213" s="399" t="s">
        <v>130</v>
      </c>
      <c r="E213" s="394">
        <v>30000</v>
      </c>
      <c r="F213" s="394">
        <f>SUM(F214:F216)</f>
        <v>19000</v>
      </c>
      <c r="G213" s="394">
        <f>SUM(G214:G216)</f>
        <v>19000</v>
      </c>
      <c r="H213" s="394">
        <f t="shared" ref="H213:H227" si="50">SUM(E213+F213-G213)</f>
        <v>30000</v>
      </c>
    </row>
    <row r="214" spans="1:8" s="16" customFormat="1" ht="12" customHeight="1" x14ac:dyDescent="0.2">
      <c r="A214" s="43"/>
      <c r="B214" s="57"/>
      <c r="C214" s="57">
        <v>4170</v>
      </c>
      <c r="D214" s="73" t="s">
        <v>131</v>
      </c>
      <c r="E214" s="74">
        <v>7000</v>
      </c>
      <c r="F214" s="74">
        <v>11400</v>
      </c>
      <c r="G214" s="74"/>
      <c r="H214" s="42">
        <f t="shared" si="50"/>
        <v>18400</v>
      </c>
    </row>
    <row r="215" spans="1:8" s="16" customFormat="1" ht="12" customHeight="1" x14ac:dyDescent="0.2">
      <c r="A215" s="43"/>
      <c r="B215" s="57"/>
      <c r="C215" s="70">
        <v>4210</v>
      </c>
      <c r="D215" s="91" t="s">
        <v>106</v>
      </c>
      <c r="E215" s="74">
        <v>22000</v>
      </c>
      <c r="F215" s="74"/>
      <c r="G215" s="74">
        <v>19000</v>
      </c>
      <c r="H215" s="42">
        <f t="shared" si="50"/>
        <v>3000</v>
      </c>
    </row>
    <row r="216" spans="1:8" s="16" customFormat="1" ht="12" customHeight="1" x14ac:dyDescent="0.2">
      <c r="A216" s="43"/>
      <c r="B216" s="57"/>
      <c r="C216" s="57">
        <v>4300</v>
      </c>
      <c r="D216" s="73" t="s">
        <v>79</v>
      </c>
      <c r="E216" s="79">
        <v>1000</v>
      </c>
      <c r="F216" s="53">
        <v>7600</v>
      </c>
      <c r="G216" s="74"/>
      <c r="H216" s="42">
        <f t="shared" si="50"/>
        <v>8600</v>
      </c>
    </row>
    <row r="217" spans="1:8" s="16" customFormat="1" ht="23.25" customHeight="1" x14ac:dyDescent="0.2">
      <c r="A217" s="43"/>
      <c r="B217" s="57"/>
      <c r="C217" s="70"/>
      <c r="D217" s="400" t="s">
        <v>132</v>
      </c>
      <c r="E217" s="394">
        <v>0</v>
      </c>
      <c r="F217" s="394">
        <f>SUM(F218:F218)</f>
        <v>352600</v>
      </c>
      <c r="G217" s="394">
        <f>SUM(G218:G218)</f>
        <v>0</v>
      </c>
      <c r="H217" s="394">
        <f t="shared" si="50"/>
        <v>352600</v>
      </c>
    </row>
    <row r="218" spans="1:8" s="16" customFormat="1" ht="12" customHeight="1" x14ac:dyDescent="0.2">
      <c r="A218" s="43"/>
      <c r="B218" s="57"/>
      <c r="C218" s="57">
        <v>4170</v>
      </c>
      <c r="D218" s="73" t="s">
        <v>131</v>
      </c>
      <c r="E218" s="79">
        <v>0</v>
      </c>
      <c r="F218" s="42">
        <v>352600</v>
      </c>
      <c r="G218" s="41"/>
      <c r="H218" s="42">
        <f t="shared" si="50"/>
        <v>352600</v>
      </c>
    </row>
    <row r="219" spans="1:8" s="16" customFormat="1" ht="23.25" customHeight="1" x14ac:dyDescent="0.2">
      <c r="A219" s="43"/>
      <c r="B219" s="57"/>
      <c r="C219" s="26"/>
      <c r="D219" s="400" t="s">
        <v>133</v>
      </c>
      <c r="E219" s="394">
        <v>387860</v>
      </c>
      <c r="F219" s="394">
        <f>SUM(F220:F223)</f>
        <v>0</v>
      </c>
      <c r="G219" s="394">
        <f>SUM(G220:G223)</f>
        <v>352600</v>
      </c>
      <c r="H219" s="394">
        <f t="shared" si="50"/>
        <v>35260</v>
      </c>
    </row>
    <row r="220" spans="1:8" s="16" customFormat="1" ht="12" customHeight="1" x14ac:dyDescent="0.2">
      <c r="A220" s="43"/>
      <c r="B220" s="57"/>
      <c r="C220" s="70">
        <v>4110</v>
      </c>
      <c r="D220" s="91" t="s">
        <v>134</v>
      </c>
      <c r="E220" s="79">
        <v>49851</v>
      </c>
      <c r="F220" s="74"/>
      <c r="G220" s="74">
        <v>49851</v>
      </c>
      <c r="H220" s="41">
        <f t="shared" si="50"/>
        <v>0</v>
      </c>
    </row>
    <row r="221" spans="1:8" s="16" customFormat="1" ht="12" customHeight="1" x14ac:dyDescent="0.2">
      <c r="A221" s="43"/>
      <c r="B221" s="57"/>
      <c r="C221" s="70">
        <v>4120</v>
      </c>
      <c r="D221" s="91" t="s">
        <v>135</v>
      </c>
      <c r="E221" s="79">
        <v>7105</v>
      </c>
      <c r="F221" s="74"/>
      <c r="G221" s="74">
        <v>7105</v>
      </c>
      <c r="H221" s="41">
        <f t="shared" si="50"/>
        <v>0</v>
      </c>
    </row>
    <row r="222" spans="1:8" s="16" customFormat="1" ht="12" customHeight="1" x14ac:dyDescent="0.2">
      <c r="A222" s="43"/>
      <c r="B222" s="57"/>
      <c r="C222" s="57">
        <v>4170</v>
      </c>
      <c r="D222" s="73" t="s">
        <v>131</v>
      </c>
      <c r="E222" s="79">
        <v>290000</v>
      </c>
      <c r="F222" s="74"/>
      <c r="G222" s="74">
        <v>290000</v>
      </c>
      <c r="H222" s="41">
        <f t="shared" si="50"/>
        <v>0</v>
      </c>
    </row>
    <row r="223" spans="1:8" s="16" customFormat="1" ht="12" customHeight="1" x14ac:dyDescent="0.2">
      <c r="A223" s="43"/>
      <c r="B223" s="57"/>
      <c r="C223" s="70">
        <v>4710</v>
      </c>
      <c r="D223" s="97" t="s">
        <v>84</v>
      </c>
      <c r="E223" s="79">
        <v>5644</v>
      </c>
      <c r="F223" s="74"/>
      <c r="G223" s="74">
        <v>5644</v>
      </c>
      <c r="H223" s="41">
        <f t="shared" si="50"/>
        <v>0</v>
      </c>
    </row>
    <row r="224" spans="1:8" s="16" customFormat="1" ht="35.25" customHeight="1" x14ac:dyDescent="0.2">
      <c r="A224" s="43"/>
      <c r="B224" s="57"/>
      <c r="C224" s="26"/>
      <c r="D224" s="400" t="s">
        <v>136</v>
      </c>
      <c r="E224" s="388">
        <v>232251.63</v>
      </c>
      <c r="F224" s="389">
        <f>SUM(F225:F226)</f>
        <v>4016</v>
      </c>
      <c r="G224" s="389">
        <f>SUM(G225:G226)</f>
        <v>4016</v>
      </c>
      <c r="H224" s="389">
        <f t="shared" si="50"/>
        <v>232251.63</v>
      </c>
    </row>
    <row r="225" spans="1:8" s="16" customFormat="1" ht="12" customHeight="1" x14ac:dyDescent="0.2">
      <c r="A225" s="43"/>
      <c r="B225" s="57"/>
      <c r="C225" s="70">
        <v>4211</v>
      </c>
      <c r="D225" s="91" t="s">
        <v>106</v>
      </c>
      <c r="E225" s="74">
        <v>0</v>
      </c>
      <c r="F225" s="53">
        <v>4016</v>
      </c>
      <c r="G225" s="53"/>
      <c r="H225" s="53">
        <f t="shared" si="50"/>
        <v>4016</v>
      </c>
    </row>
    <row r="226" spans="1:8" s="16" customFormat="1" ht="12" customHeight="1" x14ac:dyDescent="0.2">
      <c r="A226" s="43"/>
      <c r="B226" s="57"/>
      <c r="C226" s="57">
        <v>4301</v>
      </c>
      <c r="D226" s="73" t="s">
        <v>79</v>
      </c>
      <c r="E226" s="74">
        <v>221855.63</v>
      </c>
      <c r="F226" s="53"/>
      <c r="G226" s="53">
        <v>4016</v>
      </c>
      <c r="H226" s="53">
        <f t="shared" si="50"/>
        <v>217839.63</v>
      </c>
    </row>
    <row r="227" spans="1:8" s="16" customFormat="1" ht="12" customHeight="1" thickBot="1" x14ac:dyDescent="0.25">
      <c r="A227" s="44" t="s">
        <v>137</v>
      </c>
      <c r="B227" s="43"/>
      <c r="C227" s="44"/>
      <c r="D227" s="45" t="s">
        <v>21</v>
      </c>
      <c r="E227" s="30">
        <v>78469851.329999998</v>
      </c>
      <c r="F227" s="33">
        <f>SUM(F229,F232)</f>
        <v>2197</v>
      </c>
      <c r="G227" s="33">
        <f>SUM(G229,G232)</f>
        <v>0</v>
      </c>
      <c r="H227" s="30">
        <f t="shared" si="50"/>
        <v>78472048.329999998</v>
      </c>
    </row>
    <row r="228" spans="1:8" s="16" customFormat="1" ht="12" customHeight="1" thickTop="1" x14ac:dyDescent="0.2">
      <c r="A228" s="44"/>
      <c r="B228" s="46">
        <v>85214</v>
      </c>
      <c r="C228" s="26"/>
      <c r="D228" s="47" t="s">
        <v>22</v>
      </c>
      <c r="E228" s="48"/>
      <c r="F228" s="49"/>
      <c r="G228" s="49"/>
      <c r="H228" s="48"/>
    </row>
    <row r="229" spans="1:8" s="16" customFormat="1" ht="12" customHeight="1" x14ac:dyDescent="0.2">
      <c r="A229" s="44"/>
      <c r="B229" s="46"/>
      <c r="C229" s="26"/>
      <c r="D229" s="51" t="s">
        <v>23</v>
      </c>
      <c r="E229" s="36">
        <v>7616355</v>
      </c>
      <c r="F229" s="37">
        <f>SUM(F230)</f>
        <v>1514</v>
      </c>
      <c r="G229" s="37">
        <f>SUM(G230)</f>
        <v>0</v>
      </c>
      <c r="H229" s="36">
        <f>SUM(E229+F229-G229)</f>
        <v>7617869</v>
      </c>
    </row>
    <row r="230" spans="1:8" s="16" customFormat="1" ht="22.5" customHeight="1" x14ac:dyDescent="0.2">
      <c r="A230" s="44"/>
      <c r="B230" s="46"/>
      <c r="C230" s="78"/>
      <c r="D230" s="390" t="s">
        <v>138</v>
      </c>
      <c r="E230" s="401">
        <v>3290</v>
      </c>
      <c r="F230" s="398">
        <f>SUM(F231:F231)</f>
        <v>1514</v>
      </c>
      <c r="G230" s="398">
        <f>SUM(G231:G231)</f>
        <v>0</v>
      </c>
      <c r="H230" s="394">
        <f t="shared" ref="H230:H236" si="51">SUM(E230+F230-G230)</f>
        <v>4804</v>
      </c>
    </row>
    <row r="231" spans="1:8" s="16" customFormat="1" ht="21.75" customHeight="1" x14ac:dyDescent="0.2">
      <c r="A231" s="44"/>
      <c r="B231" s="46"/>
      <c r="C231" s="56">
        <v>3290</v>
      </c>
      <c r="D231" s="65" t="s">
        <v>139</v>
      </c>
      <c r="E231" s="53">
        <v>3290</v>
      </c>
      <c r="F231" s="53">
        <v>1514</v>
      </c>
      <c r="G231" s="53"/>
      <c r="H231" s="42">
        <f t="shared" si="51"/>
        <v>4804</v>
      </c>
    </row>
    <row r="232" spans="1:8" s="16" customFormat="1" ht="12" customHeight="1" x14ac:dyDescent="0.2">
      <c r="A232" s="44"/>
      <c r="B232" s="82">
        <v>85230</v>
      </c>
      <c r="C232" s="93"/>
      <c r="D232" s="90" t="s">
        <v>25</v>
      </c>
      <c r="E232" s="92">
        <v>5574191</v>
      </c>
      <c r="F232" s="37">
        <f>SUM(F233)</f>
        <v>683</v>
      </c>
      <c r="G232" s="37">
        <f>SUM(G233)</f>
        <v>0</v>
      </c>
      <c r="H232" s="36">
        <f t="shared" si="51"/>
        <v>5574874</v>
      </c>
    </row>
    <row r="233" spans="1:8" s="16" customFormat="1" ht="22.5" customHeight="1" x14ac:dyDescent="0.2">
      <c r="A233" s="44"/>
      <c r="B233" s="82"/>
      <c r="C233" s="26"/>
      <c r="D233" s="400" t="s">
        <v>140</v>
      </c>
      <c r="E233" s="388">
        <v>4275</v>
      </c>
      <c r="F233" s="389">
        <f>SUM(F234:F234)</f>
        <v>683</v>
      </c>
      <c r="G233" s="389">
        <f>SUM(G234:G234)</f>
        <v>0</v>
      </c>
      <c r="H233" s="388">
        <f t="shared" si="51"/>
        <v>4958</v>
      </c>
    </row>
    <row r="234" spans="1:8" s="16" customFormat="1" ht="21.75" customHeight="1" x14ac:dyDescent="0.2">
      <c r="A234" s="44"/>
      <c r="B234" s="82"/>
      <c r="C234" s="56">
        <v>3290</v>
      </c>
      <c r="D234" s="65" t="s">
        <v>139</v>
      </c>
      <c r="E234" s="74">
        <v>4275</v>
      </c>
      <c r="F234" s="53">
        <v>683</v>
      </c>
      <c r="G234" s="53"/>
      <c r="H234" s="42">
        <f t="shared" si="51"/>
        <v>4958</v>
      </c>
    </row>
    <row r="235" spans="1:8" s="16" customFormat="1" ht="12" customHeight="1" thickBot="1" x14ac:dyDescent="0.25">
      <c r="A235" s="54">
        <v>853</v>
      </c>
      <c r="B235" s="43"/>
      <c r="C235" s="44"/>
      <c r="D235" s="45" t="s">
        <v>56</v>
      </c>
      <c r="E235" s="30">
        <v>13825023.75</v>
      </c>
      <c r="F235" s="33">
        <f>SUM(F236)</f>
        <v>23300</v>
      </c>
      <c r="G235" s="33">
        <f>SUM(G236)</f>
        <v>23300</v>
      </c>
      <c r="H235" s="30">
        <f t="shared" si="51"/>
        <v>13825023.75</v>
      </c>
    </row>
    <row r="236" spans="1:8" s="16" customFormat="1" ht="12" customHeight="1" thickTop="1" x14ac:dyDescent="0.2">
      <c r="A236" s="44"/>
      <c r="B236" s="46">
        <v>85395</v>
      </c>
      <c r="C236" s="26"/>
      <c r="D236" s="35" t="s">
        <v>33</v>
      </c>
      <c r="E236" s="92">
        <v>8858779.75</v>
      </c>
      <c r="F236" s="36">
        <f>SUM(F237)</f>
        <v>23300</v>
      </c>
      <c r="G236" s="36">
        <f>SUM(G237)</f>
        <v>23300</v>
      </c>
      <c r="H236" s="36">
        <f t="shared" si="51"/>
        <v>8858779.75</v>
      </c>
    </row>
    <row r="237" spans="1:8" s="16" customFormat="1" ht="12" customHeight="1" x14ac:dyDescent="0.2">
      <c r="A237" s="44"/>
      <c r="B237" s="46"/>
      <c r="C237" s="57"/>
      <c r="D237" s="396" t="s">
        <v>141</v>
      </c>
      <c r="E237" s="394">
        <v>6356299</v>
      </c>
      <c r="F237" s="394">
        <f>SUM(F238:F241)</f>
        <v>23300</v>
      </c>
      <c r="G237" s="394">
        <f>SUM(G238:G241)</f>
        <v>23300</v>
      </c>
      <c r="H237" s="388">
        <f>SUM(E237+F237-G237)</f>
        <v>6356299</v>
      </c>
    </row>
    <row r="238" spans="1:8" s="16" customFormat="1" ht="12" customHeight="1" x14ac:dyDescent="0.2">
      <c r="A238" s="44"/>
      <c r="B238" s="46"/>
      <c r="C238" s="57">
        <v>4220</v>
      </c>
      <c r="D238" s="73" t="s">
        <v>142</v>
      </c>
      <c r="E238" s="100">
        <v>2000000</v>
      </c>
      <c r="F238" s="42"/>
      <c r="G238" s="42">
        <v>13400</v>
      </c>
      <c r="H238" s="42">
        <f t="shared" ref="H238:H250" si="52">SUM(E238+F238-G238)</f>
        <v>1986600</v>
      </c>
    </row>
    <row r="239" spans="1:8" s="16" customFormat="1" ht="12" customHeight="1" x14ac:dyDescent="0.2">
      <c r="A239" s="44"/>
      <c r="B239" s="46"/>
      <c r="C239" s="57">
        <v>4270</v>
      </c>
      <c r="D239" s="73" t="s">
        <v>77</v>
      </c>
      <c r="E239" s="100">
        <v>44000</v>
      </c>
      <c r="F239" s="42">
        <v>17000</v>
      </c>
      <c r="G239" s="42"/>
      <c r="H239" s="42">
        <f t="shared" si="52"/>
        <v>61000</v>
      </c>
    </row>
    <row r="240" spans="1:8" s="16" customFormat="1" ht="12" customHeight="1" x14ac:dyDescent="0.2">
      <c r="A240" s="44"/>
      <c r="B240" s="46"/>
      <c r="C240" s="57">
        <v>4430</v>
      </c>
      <c r="D240" s="73" t="s">
        <v>80</v>
      </c>
      <c r="E240" s="100">
        <v>14000</v>
      </c>
      <c r="F240" s="42">
        <v>6300</v>
      </c>
      <c r="G240" s="42"/>
      <c r="H240" s="42">
        <f t="shared" si="52"/>
        <v>20300</v>
      </c>
    </row>
    <row r="241" spans="1:8" s="16" customFormat="1" ht="11.25" customHeight="1" x14ac:dyDescent="0.2">
      <c r="A241" s="44"/>
      <c r="B241" s="43"/>
      <c r="C241" s="56">
        <v>4520</v>
      </c>
      <c r="D241" s="80" t="s">
        <v>82</v>
      </c>
      <c r="E241" s="74">
        <v>14400</v>
      </c>
      <c r="F241" s="42"/>
      <c r="G241" s="42">
        <v>9900</v>
      </c>
      <c r="H241" s="42">
        <f t="shared" si="52"/>
        <v>4500</v>
      </c>
    </row>
    <row r="242" spans="1:8" s="16" customFormat="1" ht="12" customHeight="1" thickBot="1" x14ac:dyDescent="0.25">
      <c r="A242" s="43">
        <v>854</v>
      </c>
      <c r="B242" s="43"/>
      <c r="C242" s="44"/>
      <c r="D242" s="45" t="s">
        <v>27</v>
      </c>
      <c r="E242" s="30">
        <v>20942064.990000002</v>
      </c>
      <c r="F242" s="33">
        <f>SUM(F244,F250,F256,F259)</f>
        <v>53426</v>
      </c>
      <c r="G242" s="33">
        <f>SUM(G244,G250,G256,G259)</f>
        <v>30200</v>
      </c>
      <c r="H242" s="30">
        <f t="shared" si="52"/>
        <v>20965290.990000002</v>
      </c>
    </row>
    <row r="243" spans="1:8" s="16" customFormat="1" ht="12" customHeight="1" thickTop="1" x14ac:dyDescent="0.2">
      <c r="A243" s="43"/>
      <c r="B243" s="46">
        <v>85406</v>
      </c>
      <c r="C243" s="57"/>
      <c r="D243" s="73" t="s">
        <v>143</v>
      </c>
      <c r="E243" s="48"/>
      <c r="F243" s="49"/>
      <c r="G243" s="49"/>
      <c r="H243" s="48"/>
    </row>
    <row r="244" spans="1:8" s="16" customFormat="1" ht="12" customHeight="1" x14ac:dyDescent="0.2">
      <c r="A244" s="43"/>
      <c r="B244" s="46"/>
      <c r="C244" s="26"/>
      <c r="D244" s="63" t="s">
        <v>144</v>
      </c>
      <c r="E244" s="36">
        <v>5426489.5999999996</v>
      </c>
      <c r="F244" s="37">
        <f>SUM(F245)</f>
        <v>27200</v>
      </c>
      <c r="G244" s="37">
        <f>SUM(G245)</f>
        <v>27200</v>
      </c>
      <c r="H244" s="36">
        <f t="shared" ref="H244" si="53">SUM(E244+F244-G244)</f>
        <v>5426489.5999999996</v>
      </c>
    </row>
    <row r="245" spans="1:8" s="16" customFormat="1" ht="12" customHeight="1" x14ac:dyDescent="0.2">
      <c r="A245" s="43"/>
      <c r="B245" s="46"/>
      <c r="C245" s="26"/>
      <c r="D245" s="395" t="s">
        <v>71</v>
      </c>
      <c r="E245" s="394">
        <v>5327910</v>
      </c>
      <c r="F245" s="394">
        <f>SUM(F246:F249)</f>
        <v>27200</v>
      </c>
      <c r="G245" s="394">
        <f>SUM(G246:G249)</f>
        <v>27200</v>
      </c>
      <c r="H245" s="388">
        <f>SUM(E245+F245-G245)</f>
        <v>5327910</v>
      </c>
    </row>
    <row r="246" spans="1:8" s="16" customFormat="1" ht="12" customHeight="1" x14ac:dyDescent="0.2">
      <c r="A246" s="43"/>
      <c r="B246" s="46"/>
      <c r="C246" s="57">
        <v>4170</v>
      </c>
      <c r="D246" s="73" t="s">
        <v>131</v>
      </c>
      <c r="E246" s="74">
        <v>23317</v>
      </c>
      <c r="F246" s="74"/>
      <c r="G246" s="74">
        <v>22200</v>
      </c>
      <c r="H246" s="42">
        <f t="shared" ref="H246:H249" si="54">SUM(E246+F246-G246)</f>
        <v>1117</v>
      </c>
    </row>
    <row r="247" spans="1:8" s="16" customFormat="1" ht="12" customHeight="1" x14ac:dyDescent="0.2">
      <c r="A247" s="43"/>
      <c r="B247" s="46"/>
      <c r="C247" s="57">
        <v>4240</v>
      </c>
      <c r="D247" s="73" t="s">
        <v>76</v>
      </c>
      <c r="E247" s="74">
        <v>4498</v>
      </c>
      <c r="F247" s="74">
        <v>5000</v>
      </c>
      <c r="G247" s="74"/>
      <c r="H247" s="41">
        <f t="shared" si="54"/>
        <v>9498</v>
      </c>
    </row>
    <row r="248" spans="1:8" s="16" customFormat="1" ht="12" customHeight="1" x14ac:dyDescent="0.2">
      <c r="A248" s="43"/>
      <c r="B248" s="46"/>
      <c r="C248" s="57">
        <v>4300</v>
      </c>
      <c r="D248" s="73" t="s">
        <v>79</v>
      </c>
      <c r="E248" s="74">
        <v>28490</v>
      </c>
      <c r="F248" s="74">
        <v>22200</v>
      </c>
      <c r="G248" s="74"/>
      <c r="H248" s="41">
        <f t="shared" si="54"/>
        <v>50690</v>
      </c>
    </row>
    <row r="249" spans="1:8" s="16" customFormat="1" ht="12" customHeight="1" x14ac:dyDescent="0.2">
      <c r="A249" s="43"/>
      <c r="B249" s="46"/>
      <c r="C249" s="57">
        <v>4710</v>
      </c>
      <c r="D249" s="76" t="s">
        <v>84</v>
      </c>
      <c r="E249" s="74">
        <v>32396</v>
      </c>
      <c r="F249" s="74"/>
      <c r="G249" s="74">
        <v>5000</v>
      </c>
      <c r="H249" s="41">
        <f t="shared" si="54"/>
        <v>27396</v>
      </c>
    </row>
    <row r="250" spans="1:8" s="16" customFormat="1" ht="12" customHeight="1" x14ac:dyDescent="0.2">
      <c r="A250" s="43"/>
      <c r="B250" s="82">
        <v>85410</v>
      </c>
      <c r="C250" s="101"/>
      <c r="D250" s="90" t="s">
        <v>145</v>
      </c>
      <c r="E250" s="36">
        <v>4451604.72</v>
      </c>
      <c r="F250" s="37">
        <f>SUM(F251,F254)</f>
        <v>8583</v>
      </c>
      <c r="G250" s="37">
        <f>SUM(G251,G254)</f>
        <v>3000</v>
      </c>
      <c r="H250" s="36">
        <f t="shared" si="52"/>
        <v>4457187.72</v>
      </c>
    </row>
    <row r="251" spans="1:8" s="16" customFormat="1" ht="12" customHeight="1" x14ac:dyDescent="0.2">
      <c r="A251" s="43"/>
      <c r="B251" s="82"/>
      <c r="C251" s="26"/>
      <c r="D251" s="395" t="s">
        <v>71</v>
      </c>
      <c r="E251" s="394">
        <v>3229634</v>
      </c>
      <c r="F251" s="394">
        <f>SUM(F252:F253)</f>
        <v>3000</v>
      </c>
      <c r="G251" s="394">
        <f>SUM(G252:G253)</f>
        <v>3000</v>
      </c>
      <c r="H251" s="388">
        <f>SUM(E251+F251-G251)</f>
        <v>3229634</v>
      </c>
    </row>
    <row r="252" spans="1:8" s="16" customFormat="1" ht="12" customHeight="1" x14ac:dyDescent="0.2">
      <c r="A252" s="43"/>
      <c r="B252" s="82"/>
      <c r="C252" s="57">
        <v>4300</v>
      </c>
      <c r="D252" s="73" t="s">
        <v>79</v>
      </c>
      <c r="E252" s="74">
        <v>92740</v>
      </c>
      <c r="F252" s="74"/>
      <c r="G252" s="74">
        <v>3000</v>
      </c>
      <c r="H252" s="41">
        <f t="shared" ref="H252:H253" si="55">SUM(E252+F252-G252)</f>
        <v>89740</v>
      </c>
    </row>
    <row r="253" spans="1:8" s="16" customFormat="1" ht="21.75" customHeight="1" x14ac:dyDescent="0.2">
      <c r="A253" s="43"/>
      <c r="B253" s="82"/>
      <c r="C253" s="56">
        <v>4700</v>
      </c>
      <c r="D253" s="81" t="s">
        <v>83</v>
      </c>
      <c r="E253" s="74">
        <v>1680</v>
      </c>
      <c r="F253" s="74">
        <v>3000</v>
      </c>
      <c r="G253" s="74"/>
      <c r="H253" s="41">
        <f t="shared" si="55"/>
        <v>4680</v>
      </c>
    </row>
    <row r="254" spans="1:8" s="16" customFormat="1" ht="22.5" x14ac:dyDescent="0.2">
      <c r="A254" s="43"/>
      <c r="B254" s="82"/>
      <c r="C254" s="26"/>
      <c r="D254" s="387" t="s">
        <v>86</v>
      </c>
      <c r="E254" s="394">
        <v>20644.72</v>
      </c>
      <c r="F254" s="394">
        <f>SUM(F255:F255)</f>
        <v>5583</v>
      </c>
      <c r="G254" s="394">
        <f>SUM(G255:G255)</f>
        <v>0</v>
      </c>
      <c r="H254" s="388">
        <f>SUM(E254+F254-G254)</f>
        <v>26227.72</v>
      </c>
    </row>
    <row r="255" spans="1:8" s="16" customFormat="1" ht="22.5" x14ac:dyDescent="0.2">
      <c r="A255" s="43"/>
      <c r="B255" s="82"/>
      <c r="C255" s="84" t="s">
        <v>87</v>
      </c>
      <c r="D255" s="85" t="s">
        <v>88</v>
      </c>
      <c r="E255" s="74">
        <v>20644.72</v>
      </c>
      <c r="F255" s="74">
        <v>5583</v>
      </c>
      <c r="G255" s="74"/>
      <c r="H255" s="41">
        <f t="shared" ref="H255" si="56">SUM(E255+F255-G255)</f>
        <v>26227.72</v>
      </c>
    </row>
    <row r="256" spans="1:8" s="16" customFormat="1" ht="11.25" x14ac:dyDescent="0.2">
      <c r="A256" s="43"/>
      <c r="B256" s="57">
        <v>85415</v>
      </c>
      <c r="C256" s="46"/>
      <c r="D256" s="35" t="s">
        <v>28</v>
      </c>
      <c r="E256" s="92">
        <v>335400</v>
      </c>
      <c r="F256" s="36">
        <f>SUM(F257)</f>
        <v>10000</v>
      </c>
      <c r="G256" s="36">
        <f>SUM(G257)</f>
        <v>0</v>
      </c>
      <c r="H256" s="92">
        <f>SUM(E256+F256-G256)</f>
        <v>345400</v>
      </c>
    </row>
    <row r="257" spans="1:8" s="16" customFormat="1" ht="22.5" x14ac:dyDescent="0.2">
      <c r="A257" s="43"/>
      <c r="B257" s="98"/>
      <c r="C257" s="78"/>
      <c r="D257" s="392" t="s">
        <v>146</v>
      </c>
      <c r="E257" s="388">
        <v>0</v>
      </c>
      <c r="F257" s="388">
        <f>SUM(F258)</f>
        <v>10000</v>
      </c>
      <c r="G257" s="388">
        <f>SUM(G258)</f>
        <v>0</v>
      </c>
      <c r="H257" s="398">
        <f t="shared" ref="H257:H258" si="57">SUM(E257+F257-G257)</f>
        <v>10000</v>
      </c>
    </row>
    <row r="258" spans="1:8" s="16" customFormat="1" ht="22.5" x14ac:dyDescent="0.2">
      <c r="A258" s="60"/>
      <c r="B258" s="90"/>
      <c r="C258" s="102">
        <v>3290</v>
      </c>
      <c r="D258" s="64" t="s">
        <v>139</v>
      </c>
      <c r="E258" s="92">
        <v>0</v>
      </c>
      <c r="F258" s="92">
        <v>10000</v>
      </c>
      <c r="G258" s="92"/>
      <c r="H258" s="37">
        <f t="shared" si="57"/>
        <v>10000</v>
      </c>
    </row>
    <row r="259" spans="1:8" s="16" customFormat="1" ht="12" customHeight="1" x14ac:dyDescent="0.2">
      <c r="A259" s="43"/>
      <c r="B259" s="57">
        <v>85420</v>
      </c>
      <c r="C259" s="57"/>
      <c r="D259" s="63" t="s">
        <v>147</v>
      </c>
      <c r="E259" s="36">
        <v>7727972.3499999996</v>
      </c>
      <c r="F259" s="37">
        <f>SUM(F260)</f>
        <v>7643</v>
      </c>
      <c r="G259" s="37">
        <f>SUM(G260)</f>
        <v>0</v>
      </c>
      <c r="H259" s="36">
        <f>SUM(E259+F259-G259)</f>
        <v>7735615.3499999996</v>
      </c>
    </row>
    <row r="260" spans="1:8" s="16" customFormat="1" ht="22.5" x14ac:dyDescent="0.2">
      <c r="A260" s="43"/>
      <c r="B260" s="46"/>
      <c r="C260" s="26"/>
      <c r="D260" s="387" t="s">
        <v>86</v>
      </c>
      <c r="E260" s="394">
        <v>38033.35</v>
      </c>
      <c r="F260" s="394">
        <f>SUM(F261:F261)</f>
        <v>7643</v>
      </c>
      <c r="G260" s="394">
        <f>SUM(G261:G261)</f>
        <v>0</v>
      </c>
      <c r="H260" s="388">
        <f>SUM(E260+F260-G260)</f>
        <v>45676.35</v>
      </c>
    </row>
    <row r="261" spans="1:8" s="16" customFormat="1" ht="22.5" x14ac:dyDescent="0.2">
      <c r="A261" s="43"/>
      <c r="B261" s="46"/>
      <c r="C261" s="84" t="s">
        <v>87</v>
      </c>
      <c r="D261" s="85" t="s">
        <v>88</v>
      </c>
      <c r="E261" s="74">
        <v>38033.35</v>
      </c>
      <c r="F261" s="74">
        <v>7643</v>
      </c>
      <c r="G261" s="74"/>
      <c r="H261" s="41">
        <f t="shared" ref="H261" si="58">SUM(E261+F261-G261)</f>
        <v>45676.35</v>
      </c>
    </row>
    <row r="262" spans="1:8" s="16" customFormat="1" ht="12" customHeight="1" thickBot="1" x14ac:dyDescent="0.25">
      <c r="A262" s="43">
        <v>855</v>
      </c>
      <c r="B262" s="43"/>
      <c r="C262" s="44"/>
      <c r="D262" s="45" t="s">
        <v>30</v>
      </c>
      <c r="E262" s="33">
        <v>46497530.049999997</v>
      </c>
      <c r="F262" s="33">
        <f>SUM(F263,F272)</f>
        <v>37152.800000000003</v>
      </c>
      <c r="G262" s="33">
        <f>SUM(G263,G272)</f>
        <v>1602.8</v>
      </c>
      <c r="H262" s="33">
        <f>SUM(E262+F262-G262)</f>
        <v>46533080.049999997</v>
      </c>
    </row>
    <row r="263" spans="1:8" s="16" customFormat="1" ht="12" customHeight="1" thickTop="1" x14ac:dyDescent="0.2">
      <c r="A263" s="43"/>
      <c r="B263" s="46">
        <v>85510</v>
      </c>
      <c r="C263" s="57"/>
      <c r="D263" s="35" t="s">
        <v>31</v>
      </c>
      <c r="E263" s="92">
        <v>28730899.539999999</v>
      </c>
      <c r="F263" s="36">
        <f>SUM(F264,F267)</f>
        <v>9576</v>
      </c>
      <c r="G263" s="36">
        <f>SUM(G264,G267)</f>
        <v>1100</v>
      </c>
      <c r="H263" s="36">
        <f t="shared" ref="H263:H271" si="59">SUM(E263+F263-G263)</f>
        <v>28739375.539999999</v>
      </c>
    </row>
    <row r="264" spans="1:8" s="16" customFormat="1" ht="12" customHeight="1" x14ac:dyDescent="0.2">
      <c r="A264" s="43"/>
      <c r="B264" s="46"/>
      <c r="C264" s="26"/>
      <c r="D264" s="402" t="s">
        <v>148</v>
      </c>
      <c r="E264" s="388">
        <v>2133572</v>
      </c>
      <c r="F264" s="398">
        <f>SUM(F265:F266)</f>
        <v>1100</v>
      </c>
      <c r="G264" s="398">
        <f>SUM(G265:G266)</f>
        <v>1100</v>
      </c>
      <c r="H264" s="388">
        <f t="shared" si="59"/>
        <v>2133572</v>
      </c>
    </row>
    <row r="265" spans="1:8" s="16" customFormat="1" ht="12" customHeight="1" x14ac:dyDescent="0.2">
      <c r="A265" s="43"/>
      <c r="B265" s="46"/>
      <c r="C265" s="56">
        <v>4520</v>
      </c>
      <c r="D265" s="80" t="s">
        <v>82</v>
      </c>
      <c r="E265" s="74">
        <v>8000</v>
      </c>
      <c r="F265" s="53"/>
      <c r="G265" s="53">
        <v>1100</v>
      </c>
      <c r="H265" s="53">
        <f t="shared" si="59"/>
        <v>6900</v>
      </c>
    </row>
    <row r="266" spans="1:8" s="16" customFormat="1" ht="22.5" customHeight="1" x14ac:dyDescent="0.2">
      <c r="A266" s="43"/>
      <c r="B266" s="46"/>
      <c r="C266" s="56">
        <v>4700</v>
      </c>
      <c r="D266" s="85" t="s">
        <v>149</v>
      </c>
      <c r="E266" s="74">
        <v>1215</v>
      </c>
      <c r="F266" s="53">
        <v>1100</v>
      </c>
      <c r="G266" s="53"/>
      <c r="H266" s="53">
        <f t="shared" si="59"/>
        <v>2315</v>
      </c>
    </row>
    <row r="267" spans="1:8" s="16" customFormat="1" ht="35.25" customHeight="1" x14ac:dyDescent="0.2">
      <c r="A267" s="43"/>
      <c r="B267" s="46"/>
      <c r="C267" s="26"/>
      <c r="D267" s="403" t="s">
        <v>150</v>
      </c>
      <c r="E267" s="388">
        <v>57507</v>
      </c>
      <c r="F267" s="398">
        <f>SUM(F268:F271)</f>
        <v>8476</v>
      </c>
      <c r="G267" s="398">
        <f>SUM(G268:G271)</f>
        <v>0</v>
      </c>
      <c r="H267" s="388">
        <f t="shared" si="59"/>
        <v>65983</v>
      </c>
    </row>
    <row r="268" spans="1:8" s="16" customFormat="1" ht="21.75" customHeight="1" x14ac:dyDescent="0.2">
      <c r="A268" s="43"/>
      <c r="B268" s="46"/>
      <c r="C268" s="84" t="s">
        <v>87</v>
      </c>
      <c r="D268" s="85" t="s">
        <v>88</v>
      </c>
      <c r="E268" s="74">
        <v>4601</v>
      </c>
      <c r="F268" s="53">
        <v>678</v>
      </c>
      <c r="G268" s="53"/>
      <c r="H268" s="53">
        <f t="shared" si="59"/>
        <v>5279</v>
      </c>
    </row>
    <row r="269" spans="1:8" s="16" customFormat="1" ht="12" customHeight="1" x14ac:dyDescent="0.2">
      <c r="A269" s="43"/>
      <c r="B269" s="46"/>
      <c r="C269" s="57">
        <v>4370</v>
      </c>
      <c r="D269" s="73" t="s">
        <v>151</v>
      </c>
      <c r="E269" s="74">
        <v>7477</v>
      </c>
      <c r="F269" s="53">
        <v>1102</v>
      </c>
      <c r="G269" s="53"/>
      <c r="H269" s="53">
        <f t="shared" si="59"/>
        <v>8579</v>
      </c>
    </row>
    <row r="270" spans="1:8" s="16" customFormat="1" ht="23.25" customHeight="1" x14ac:dyDescent="0.2">
      <c r="A270" s="43"/>
      <c r="B270" s="46"/>
      <c r="C270" s="56">
        <v>4740</v>
      </c>
      <c r="D270" s="65" t="s">
        <v>152</v>
      </c>
      <c r="E270" s="74">
        <v>37379</v>
      </c>
      <c r="F270" s="53">
        <v>5509</v>
      </c>
      <c r="G270" s="53"/>
      <c r="H270" s="53">
        <f t="shared" si="59"/>
        <v>42888</v>
      </c>
    </row>
    <row r="271" spans="1:8" s="16" customFormat="1" ht="22.5" customHeight="1" x14ac:dyDescent="0.2">
      <c r="A271" s="43"/>
      <c r="B271" s="46"/>
      <c r="C271" s="56">
        <v>4850</v>
      </c>
      <c r="D271" s="65" t="s">
        <v>90</v>
      </c>
      <c r="E271" s="74">
        <v>8050</v>
      </c>
      <c r="F271" s="53">
        <v>1187</v>
      </c>
      <c r="G271" s="53"/>
      <c r="H271" s="53">
        <f t="shared" si="59"/>
        <v>9237</v>
      </c>
    </row>
    <row r="272" spans="1:8" s="16" customFormat="1" ht="12" customHeight="1" x14ac:dyDescent="0.2">
      <c r="A272" s="43"/>
      <c r="B272" s="56">
        <v>85595</v>
      </c>
      <c r="C272" s="26"/>
      <c r="D272" s="103" t="s">
        <v>33</v>
      </c>
      <c r="E272" s="36">
        <v>637161.00000000012</v>
      </c>
      <c r="F272" s="37">
        <f>SUM(F273,F278)</f>
        <v>27576.799999999999</v>
      </c>
      <c r="G272" s="37">
        <f>SUM(G273,G278)</f>
        <v>502.8</v>
      </c>
      <c r="H272" s="36">
        <f>SUM(E272+F272-G272)</f>
        <v>664235.00000000012</v>
      </c>
    </row>
    <row r="273" spans="1:8" s="16" customFormat="1" ht="24" customHeight="1" x14ac:dyDescent="0.2">
      <c r="A273" s="43"/>
      <c r="B273" s="56"/>
      <c r="C273" s="82"/>
      <c r="D273" s="404" t="s">
        <v>153</v>
      </c>
      <c r="E273" s="388">
        <v>314396.00000000012</v>
      </c>
      <c r="F273" s="398">
        <f>SUM(F274:F277)</f>
        <v>502.8</v>
      </c>
      <c r="G273" s="398">
        <f>SUM(G274:G277)</f>
        <v>502.8</v>
      </c>
      <c r="H273" s="388">
        <f t="shared" ref="H273:H289" si="60">SUM(E273+F273-G273)</f>
        <v>314396.00000000012</v>
      </c>
    </row>
    <row r="274" spans="1:8" s="16" customFormat="1" ht="12" customHeight="1" x14ac:dyDescent="0.2">
      <c r="A274" s="43"/>
      <c r="B274" s="56"/>
      <c r="C274" s="57">
        <v>4017</v>
      </c>
      <c r="D274" s="73" t="s">
        <v>154</v>
      </c>
      <c r="E274" s="74">
        <v>80844.850000000006</v>
      </c>
      <c r="F274" s="53"/>
      <c r="G274" s="53">
        <v>449.87</v>
      </c>
      <c r="H274" s="42">
        <f t="shared" si="60"/>
        <v>80394.98000000001</v>
      </c>
    </row>
    <row r="275" spans="1:8" s="16" customFormat="1" ht="12" customHeight="1" x14ac:dyDescent="0.2">
      <c r="A275" s="43"/>
      <c r="B275" s="56"/>
      <c r="C275" s="57">
        <v>4019</v>
      </c>
      <c r="D275" s="73" t="s">
        <v>154</v>
      </c>
      <c r="E275" s="74">
        <v>9511.15</v>
      </c>
      <c r="F275" s="53"/>
      <c r="G275" s="53">
        <v>52.93</v>
      </c>
      <c r="H275" s="42">
        <f t="shared" si="60"/>
        <v>9458.2199999999993</v>
      </c>
    </row>
    <row r="276" spans="1:8" s="16" customFormat="1" ht="12" customHeight="1" x14ac:dyDescent="0.2">
      <c r="A276" s="43"/>
      <c r="B276" s="56"/>
      <c r="C276" s="57">
        <v>4447</v>
      </c>
      <c r="D276" s="73" t="s">
        <v>155</v>
      </c>
      <c r="E276" s="74">
        <v>1712.83</v>
      </c>
      <c r="F276" s="42">
        <v>449.87</v>
      </c>
      <c r="G276" s="42"/>
      <c r="H276" s="42">
        <f t="shared" si="60"/>
        <v>2162.6999999999998</v>
      </c>
    </row>
    <row r="277" spans="1:8" s="16" customFormat="1" ht="12" customHeight="1" x14ac:dyDescent="0.2">
      <c r="A277" s="43"/>
      <c r="B277" s="56"/>
      <c r="C277" s="57">
        <v>4449</v>
      </c>
      <c r="D277" s="73" t="s">
        <v>155</v>
      </c>
      <c r="E277" s="74">
        <v>201.51</v>
      </c>
      <c r="F277" s="42">
        <v>52.93</v>
      </c>
      <c r="G277" s="42"/>
      <c r="H277" s="42">
        <f t="shared" si="60"/>
        <v>254.44</v>
      </c>
    </row>
    <row r="278" spans="1:8" s="16" customFormat="1" ht="24" customHeight="1" x14ac:dyDescent="0.2">
      <c r="A278" s="43"/>
      <c r="B278" s="46"/>
      <c r="C278" s="78"/>
      <c r="D278" s="390" t="s">
        <v>156</v>
      </c>
      <c r="E278" s="388">
        <v>118080</v>
      </c>
      <c r="F278" s="389">
        <f>SUM(F279:F281)</f>
        <v>27074</v>
      </c>
      <c r="G278" s="389">
        <f>SUM(G279:G281)</f>
        <v>0</v>
      </c>
      <c r="H278" s="388">
        <f t="shared" si="60"/>
        <v>145154</v>
      </c>
    </row>
    <row r="279" spans="1:8" s="16" customFormat="1" ht="22.5" customHeight="1" x14ac:dyDescent="0.2">
      <c r="A279" s="43"/>
      <c r="B279" s="46"/>
      <c r="C279" s="56">
        <v>3290</v>
      </c>
      <c r="D279" s="65" t="s">
        <v>139</v>
      </c>
      <c r="E279" s="41">
        <v>115332</v>
      </c>
      <c r="F279" s="41">
        <v>26901</v>
      </c>
      <c r="G279" s="42"/>
      <c r="H279" s="41">
        <f t="shared" si="60"/>
        <v>142233</v>
      </c>
    </row>
    <row r="280" spans="1:8" s="16" customFormat="1" ht="22.5" customHeight="1" x14ac:dyDescent="0.2">
      <c r="A280" s="43"/>
      <c r="B280" s="46"/>
      <c r="C280" s="56">
        <v>4740</v>
      </c>
      <c r="D280" s="65" t="s">
        <v>152</v>
      </c>
      <c r="E280" s="41">
        <v>2042</v>
      </c>
      <c r="F280" s="41">
        <v>144</v>
      </c>
      <c r="G280" s="42"/>
      <c r="H280" s="41">
        <f t="shared" si="60"/>
        <v>2186</v>
      </c>
    </row>
    <row r="281" spans="1:8" s="16" customFormat="1" ht="22.5" customHeight="1" x14ac:dyDescent="0.2">
      <c r="A281" s="43"/>
      <c r="B281" s="46"/>
      <c r="C281" s="56">
        <v>4850</v>
      </c>
      <c r="D281" s="65" t="s">
        <v>90</v>
      </c>
      <c r="E281" s="41">
        <v>406</v>
      </c>
      <c r="F281" s="41">
        <v>29</v>
      </c>
      <c r="G281" s="42"/>
      <c r="H281" s="41">
        <f t="shared" si="60"/>
        <v>435</v>
      </c>
    </row>
    <row r="282" spans="1:8" s="16" customFormat="1" ht="12" customHeight="1" thickBot="1" x14ac:dyDescent="0.25">
      <c r="A282" s="54">
        <v>921</v>
      </c>
      <c r="B282" s="43"/>
      <c r="C282" s="44"/>
      <c r="D282" s="45" t="s">
        <v>157</v>
      </c>
      <c r="E282" s="30">
        <v>22950214.830000002</v>
      </c>
      <c r="F282" s="33">
        <f>SUM(F283,F286)</f>
        <v>66000</v>
      </c>
      <c r="G282" s="33">
        <f>SUM(G283,G286)</f>
        <v>66000</v>
      </c>
      <c r="H282" s="30">
        <f t="shared" si="60"/>
        <v>22950214.830000002</v>
      </c>
    </row>
    <row r="283" spans="1:8" s="16" customFormat="1" ht="12" customHeight="1" thickTop="1" x14ac:dyDescent="0.2">
      <c r="A283" s="54"/>
      <c r="B283" s="82">
        <v>92110</v>
      </c>
      <c r="C283" s="93"/>
      <c r="D283" s="90" t="s">
        <v>158</v>
      </c>
      <c r="E283" s="36">
        <v>1119968</v>
      </c>
      <c r="F283" s="36">
        <f>SUM(F284)</f>
        <v>66000</v>
      </c>
      <c r="G283" s="36">
        <f>SUM(G284)</f>
        <v>0</v>
      </c>
      <c r="H283" s="36">
        <f t="shared" si="60"/>
        <v>1185968</v>
      </c>
    </row>
    <row r="284" spans="1:8" s="16" customFormat="1" ht="12" customHeight="1" x14ac:dyDescent="0.2">
      <c r="A284" s="54"/>
      <c r="B284" s="104"/>
      <c r="C284" s="82"/>
      <c r="D284" s="405" t="s">
        <v>159</v>
      </c>
      <c r="E284" s="388">
        <v>1119968</v>
      </c>
      <c r="F284" s="398">
        <f>SUM(F285:F285)</f>
        <v>66000</v>
      </c>
      <c r="G284" s="398">
        <f>SUM(G285:G285)</f>
        <v>0</v>
      </c>
      <c r="H284" s="394">
        <f t="shared" si="60"/>
        <v>1185968</v>
      </c>
    </row>
    <row r="285" spans="1:8" s="16" customFormat="1" ht="21.75" customHeight="1" x14ac:dyDescent="0.2">
      <c r="A285" s="54"/>
      <c r="B285" s="104"/>
      <c r="C285" s="39" t="s">
        <v>160</v>
      </c>
      <c r="D285" s="105" t="s">
        <v>161</v>
      </c>
      <c r="E285" s="42">
        <v>990968</v>
      </c>
      <c r="F285" s="42">
        <v>66000</v>
      </c>
      <c r="G285" s="42"/>
      <c r="H285" s="42">
        <f t="shared" si="60"/>
        <v>1056968</v>
      </c>
    </row>
    <row r="286" spans="1:8" s="16" customFormat="1" ht="12" customHeight="1" x14ac:dyDescent="0.2">
      <c r="A286" s="54"/>
      <c r="B286" s="98">
        <v>92195</v>
      </c>
      <c r="C286" s="82"/>
      <c r="D286" s="103" t="s">
        <v>33</v>
      </c>
      <c r="E286" s="36">
        <v>663870</v>
      </c>
      <c r="F286" s="36">
        <f>SUM(F287)</f>
        <v>0</v>
      </c>
      <c r="G286" s="36">
        <f>SUM(G287)</f>
        <v>66000</v>
      </c>
      <c r="H286" s="36">
        <f t="shared" si="60"/>
        <v>597870</v>
      </c>
    </row>
    <row r="287" spans="1:8" s="16" customFormat="1" ht="12" customHeight="1" x14ac:dyDescent="0.2">
      <c r="A287" s="54"/>
      <c r="B287" s="106"/>
      <c r="C287" s="82"/>
      <c r="D287" s="405" t="s">
        <v>159</v>
      </c>
      <c r="E287" s="388">
        <v>663870</v>
      </c>
      <c r="F287" s="398">
        <f>SUM(F288:F288)</f>
        <v>0</v>
      </c>
      <c r="G287" s="398">
        <f>SUM(G288:G288)</f>
        <v>66000</v>
      </c>
      <c r="H287" s="394">
        <f t="shared" si="60"/>
        <v>597870</v>
      </c>
    </row>
    <row r="288" spans="1:8" s="16" customFormat="1" ht="45.75" customHeight="1" x14ac:dyDescent="0.2">
      <c r="A288" s="54"/>
      <c r="B288" s="106"/>
      <c r="C288" s="84" t="s">
        <v>162</v>
      </c>
      <c r="D288" s="85" t="s">
        <v>163</v>
      </c>
      <c r="E288" s="42">
        <v>299750</v>
      </c>
      <c r="F288" s="53"/>
      <c r="G288" s="53">
        <v>66000</v>
      </c>
      <c r="H288" s="42">
        <f t="shared" si="60"/>
        <v>233750</v>
      </c>
    </row>
    <row r="289" spans="1:8" s="16" customFormat="1" ht="19.149999999999999" customHeight="1" thickBot="1" x14ac:dyDescent="0.25">
      <c r="A289" s="106"/>
      <c r="B289" s="46"/>
      <c r="C289" s="57"/>
      <c r="D289" s="29" t="s">
        <v>164</v>
      </c>
      <c r="E289" s="30">
        <v>48547805.509999998</v>
      </c>
      <c r="F289" s="30">
        <f>SUM(F290,F296,F305,F323,F329)</f>
        <v>2051363.67</v>
      </c>
      <c r="G289" s="30">
        <f>SUM(G290,G296,G305,G323,G329)</f>
        <v>26329.42</v>
      </c>
      <c r="H289" s="30">
        <f t="shared" si="60"/>
        <v>50572839.759999998</v>
      </c>
    </row>
    <row r="290" spans="1:8" s="16" customFormat="1" ht="19.149999999999999" customHeight="1" thickTop="1" thickBot="1" x14ac:dyDescent="0.25">
      <c r="A290" s="43">
        <v>750</v>
      </c>
      <c r="B290" s="43"/>
      <c r="C290" s="44"/>
      <c r="D290" s="45" t="s">
        <v>36</v>
      </c>
      <c r="E290" s="30">
        <v>2377766.69</v>
      </c>
      <c r="F290" s="30">
        <f>SUM(F291)</f>
        <v>364.25</v>
      </c>
      <c r="G290" s="30">
        <f>SUM(G291)</f>
        <v>0</v>
      </c>
      <c r="H290" s="30">
        <f t="shared" ref="H290:H291" si="61">SUM(E290+F290-G290)</f>
        <v>2378130.94</v>
      </c>
    </row>
    <row r="291" spans="1:8" s="16" customFormat="1" ht="11.25" customHeight="1" thickTop="1" x14ac:dyDescent="0.2">
      <c r="A291" s="43"/>
      <c r="B291" s="57">
        <v>75011</v>
      </c>
      <c r="C291" s="34"/>
      <c r="D291" s="58" t="s">
        <v>37</v>
      </c>
      <c r="E291" s="92">
        <v>2377766.69</v>
      </c>
      <c r="F291" s="37">
        <f>SUM(F292)</f>
        <v>364.25</v>
      </c>
      <c r="G291" s="37">
        <f>SUM(G292)</f>
        <v>0</v>
      </c>
      <c r="H291" s="36">
        <f t="shared" si="61"/>
        <v>2378130.94</v>
      </c>
    </row>
    <row r="292" spans="1:8" s="16" customFormat="1" ht="45" customHeight="1" x14ac:dyDescent="0.2">
      <c r="A292" s="43"/>
      <c r="B292" s="57"/>
      <c r="C292" s="26"/>
      <c r="D292" s="406" t="s">
        <v>165</v>
      </c>
      <c r="E292" s="388">
        <v>270.69</v>
      </c>
      <c r="F292" s="398">
        <f>SUM(F293:F294)</f>
        <v>364.25</v>
      </c>
      <c r="G292" s="398">
        <f>SUM(G293:G294)</f>
        <v>0</v>
      </c>
      <c r="H292" s="394">
        <f t="shared" ref="H292:H294" si="62">SUM(E292+F292-G292)</f>
        <v>634.94000000000005</v>
      </c>
    </row>
    <row r="293" spans="1:8" s="16" customFormat="1" ht="22.5" customHeight="1" x14ac:dyDescent="0.2">
      <c r="A293" s="43"/>
      <c r="B293" s="57"/>
      <c r="C293" s="56">
        <v>4740</v>
      </c>
      <c r="D293" s="65" t="s">
        <v>152</v>
      </c>
      <c r="E293" s="53">
        <v>226.25</v>
      </c>
      <c r="F293" s="74">
        <v>304.45</v>
      </c>
      <c r="G293" s="74"/>
      <c r="H293" s="42">
        <f t="shared" si="62"/>
        <v>530.70000000000005</v>
      </c>
    </row>
    <row r="294" spans="1:8" s="16" customFormat="1" ht="23.25" customHeight="1" x14ac:dyDescent="0.2">
      <c r="A294" s="60"/>
      <c r="B294" s="99"/>
      <c r="C294" s="102">
        <v>4850</v>
      </c>
      <c r="D294" s="64" t="s">
        <v>90</v>
      </c>
      <c r="E294" s="69">
        <v>44.44</v>
      </c>
      <c r="F294" s="92">
        <v>59.8</v>
      </c>
      <c r="G294" s="92"/>
      <c r="H294" s="37">
        <f t="shared" si="62"/>
        <v>104.24</v>
      </c>
    </row>
    <row r="295" spans="1:8" s="16" customFormat="1" ht="12" customHeight="1" x14ac:dyDescent="0.2">
      <c r="A295" s="43">
        <v>754</v>
      </c>
      <c r="B295" s="43"/>
      <c r="C295" s="44"/>
      <c r="D295" s="45" t="s">
        <v>52</v>
      </c>
      <c r="E295" s="53"/>
      <c r="F295" s="41"/>
      <c r="G295" s="41"/>
      <c r="H295" s="53"/>
    </row>
    <row r="296" spans="1:8" s="16" customFormat="1" ht="12" customHeight="1" thickBot="1" x14ac:dyDescent="0.25">
      <c r="A296" s="43"/>
      <c r="B296" s="43"/>
      <c r="C296" s="44"/>
      <c r="D296" s="45" t="s">
        <v>53</v>
      </c>
      <c r="E296" s="33">
        <v>487740.00000000006</v>
      </c>
      <c r="F296" s="33">
        <f>SUM(F297)</f>
        <v>145683.41999999998</v>
      </c>
      <c r="G296" s="33">
        <f>SUM(G297)</f>
        <v>26323.42</v>
      </c>
      <c r="H296" s="33">
        <f>SUM(E296+F296-G296)</f>
        <v>607100</v>
      </c>
    </row>
    <row r="297" spans="1:8" s="16" customFormat="1" ht="12" customHeight="1" thickTop="1" x14ac:dyDescent="0.2">
      <c r="A297" s="46"/>
      <c r="B297" s="46">
        <v>75495</v>
      </c>
      <c r="C297" s="26"/>
      <c r="D297" s="35" t="s">
        <v>33</v>
      </c>
      <c r="E297" s="36">
        <v>487740.00000000006</v>
      </c>
      <c r="F297" s="37">
        <f>SUM(F298,F300,F302)</f>
        <v>145683.41999999998</v>
      </c>
      <c r="G297" s="37">
        <f>SUM(G298,G300,G302)</f>
        <v>26323.42</v>
      </c>
      <c r="H297" s="36">
        <f>SUM(E297+F297-G297)</f>
        <v>607100</v>
      </c>
    </row>
    <row r="298" spans="1:8" s="16" customFormat="1" ht="23.25" customHeight="1" x14ac:dyDescent="0.2">
      <c r="A298" s="46"/>
      <c r="B298" s="46"/>
      <c r="C298" s="78"/>
      <c r="D298" s="390" t="s">
        <v>166</v>
      </c>
      <c r="E298" s="388">
        <v>63960</v>
      </c>
      <c r="F298" s="389">
        <f>SUM(F299:F299)</f>
        <v>16640</v>
      </c>
      <c r="G298" s="389">
        <f>SUM(G299:G299)</f>
        <v>0</v>
      </c>
      <c r="H298" s="388">
        <f t="shared" ref="H298:H299" si="63">SUM(E298+F298-G298)</f>
        <v>80600</v>
      </c>
    </row>
    <row r="299" spans="1:8" s="16" customFormat="1" ht="22.5" customHeight="1" x14ac:dyDescent="0.2">
      <c r="A299" s="46"/>
      <c r="B299" s="46"/>
      <c r="C299" s="56">
        <v>3280</v>
      </c>
      <c r="D299" s="65" t="s">
        <v>167</v>
      </c>
      <c r="E299" s="74">
        <v>63400</v>
      </c>
      <c r="F299" s="53">
        <v>16640</v>
      </c>
      <c r="G299" s="53"/>
      <c r="H299" s="74">
        <f t="shared" si="63"/>
        <v>80040</v>
      </c>
    </row>
    <row r="300" spans="1:8" s="16" customFormat="1" ht="35.25" customHeight="1" x14ac:dyDescent="0.2">
      <c r="A300" s="46"/>
      <c r="B300" s="46"/>
      <c r="C300" s="78"/>
      <c r="D300" s="392" t="s">
        <v>168</v>
      </c>
      <c r="E300" s="394">
        <v>268440.49000000005</v>
      </c>
      <c r="F300" s="394">
        <f>SUM(F301:F301)</f>
        <v>102720</v>
      </c>
      <c r="G300" s="394">
        <f>SUM(G301:G301)</f>
        <v>26323.42</v>
      </c>
      <c r="H300" s="388">
        <f>SUM(E300+F300-G300)</f>
        <v>344837.07000000007</v>
      </c>
    </row>
    <row r="301" spans="1:8" s="16" customFormat="1" ht="12" customHeight="1" x14ac:dyDescent="0.2">
      <c r="A301" s="46"/>
      <c r="B301" s="46"/>
      <c r="C301" s="46">
        <v>4370</v>
      </c>
      <c r="D301" s="73" t="s">
        <v>151</v>
      </c>
      <c r="E301" s="74">
        <v>268440.49000000005</v>
      </c>
      <c r="F301" s="53">
        <v>102720</v>
      </c>
      <c r="G301" s="53">
        <v>26323.42</v>
      </c>
      <c r="H301" s="74">
        <f t="shared" ref="H301" si="64">SUM(E301+F301-G301)</f>
        <v>344837.07000000007</v>
      </c>
    </row>
    <row r="302" spans="1:8" s="16" customFormat="1" ht="33" customHeight="1" x14ac:dyDescent="0.2">
      <c r="A302" s="46"/>
      <c r="B302" s="46"/>
      <c r="C302" s="26"/>
      <c r="D302" s="407" t="s">
        <v>169</v>
      </c>
      <c r="E302" s="394">
        <v>155339.51</v>
      </c>
      <c r="F302" s="389">
        <f>SUM(F303:F304)</f>
        <v>26323.42</v>
      </c>
      <c r="G302" s="389">
        <f>SUM(G303:G304)</f>
        <v>0</v>
      </c>
      <c r="H302" s="388">
        <f>SUM(E302+F302-G302)</f>
        <v>181662.93</v>
      </c>
    </row>
    <row r="303" spans="1:8" s="16" customFormat="1" ht="12" customHeight="1" x14ac:dyDescent="0.2">
      <c r="A303" s="46"/>
      <c r="B303" s="46"/>
      <c r="C303" s="57">
        <v>4370</v>
      </c>
      <c r="D303" s="73" t="s">
        <v>151</v>
      </c>
      <c r="E303" s="74">
        <v>7200.62</v>
      </c>
      <c r="F303" s="74">
        <v>1468.92</v>
      </c>
      <c r="G303" s="74"/>
      <c r="H303" s="41">
        <f t="shared" ref="H303:H329" si="65">SUM(E303+F303-G303)</f>
        <v>8669.5400000000009</v>
      </c>
    </row>
    <row r="304" spans="1:8" s="16" customFormat="1" ht="22.5" customHeight="1" x14ac:dyDescent="0.2">
      <c r="A304" s="46"/>
      <c r="B304" s="46"/>
      <c r="C304" s="56">
        <v>4860</v>
      </c>
      <c r="D304" s="65" t="s">
        <v>170</v>
      </c>
      <c r="E304" s="74">
        <v>148138.89000000001</v>
      </c>
      <c r="F304" s="74">
        <v>24854.5</v>
      </c>
      <c r="G304" s="74"/>
      <c r="H304" s="41">
        <f t="shared" si="65"/>
        <v>172993.39</v>
      </c>
    </row>
    <row r="305" spans="1:8" s="16" customFormat="1" ht="12" customHeight="1" thickBot="1" x14ac:dyDescent="0.25">
      <c r="A305" s="43">
        <v>852</v>
      </c>
      <c r="B305" s="43"/>
      <c r="C305" s="44"/>
      <c r="D305" s="45" t="s">
        <v>21</v>
      </c>
      <c r="E305" s="33">
        <v>5981109</v>
      </c>
      <c r="F305" s="30">
        <f>SUM(F306,F312,F315)</f>
        <v>1869562</v>
      </c>
      <c r="G305" s="30">
        <f>SUM(G306,G312,G315)</f>
        <v>0</v>
      </c>
      <c r="H305" s="30">
        <f t="shared" si="65"/>
        <v>7850671</v>
      </c>
    </row>
    <row r="306" spans="1:8" s="16" customFormat="1" ht="12" customHeight="1" thickTop="1" x14ac:dyDescent="0.2">
      <c r="A306" s="43"/>
      <c r="B306" s="70">
        <v>85203</v>
      </c>
      <c r="C306" s="107"/>
      <c r="D306" s="71" t="s">
        <v>42</v>
      </c>
      <c r="E306" s="92">
        <v>1236075</v>
      </c>
      <c r="F306" s="37">
        <f>SUM(F307)</f>
        <v>10802</v>
      </c>
      <c r="G306" s="37">
        <f>SUM(G307,G316)</f>
        <v>0</v>
      </c>
      <c r="H306" s="36">
        <f t="shared" si="65"/>
        <v>1246877</v>
      </c>
    </row>
    <row r="307" spans="1:8" s="16" customFormat="1" ht="12" customHeight="1" x14ac:dyDescent="0.2">
      <c r="A307" s="43"/>
      <c r="B307" s="70"/>
      <c r="C307" s="107"/>
      <c r="D307" s="408" t="s">
        <v>171</v>
      </c>
      <c r="E307" s="401">
        <v>1096395</v>
      </c>
      <c r="F307" s="398">
        <f>SUM(F308:F311)</f>
        <v>10802</v>
      </c>
      <c r="G307" s="398">
        <f>SUM(G308:G311)</f>
        <v>0</v>
      </c>
      <c r="H307" s="394">
        <f t="shared" si="65"/>
        <v>1107197</v>
      </c>
    </row>
    <row r="308" spans="1:8" s="16" customFormat="1" ht="12" customHeight="1" x14ac:dyDescent="0.2">
      <c r="A308" s="43"/>
      <c r="B308" s="70"/>
      <c r="C308" s="57">
        <v>4010</v>
      </c>
      <c r="D308" s="73" t="s">
        <v>154</v>
      </c>
      <c r="E308" s="74">
        <v>763071</v>
      </c>
      <c r="F308" s="53">
        <v>4513</v>
      </c>
      <c r="G308" s="53"/>
      <c r="H308" s="42">
        <f t="shared" si="65"/>
        <v>767584</v>
      </c>
    </row>
    <row r="309" spans="1:8" s="16" customFormat="1" ht="12" customHeight="1" x14ac:dyDescent="0.2">
      <c r="A309" s="43"/>
      <c r="B309" s="70"/>
      <c r="C309" s="57">
        <v>4110</v>
      </c>
      <c r="D309" s="73" t="s">
        <v>98</v>
      </c>
      <c r="E309" s="74">
        <v>139989</v>
      </c>
      <c r="F309" s="53">
        <v>777</v>
      </c>
      <c r="G309" s="53"/>
      <c r="H309" s="42">
        <f t="shared" si="65"/>
        <v>140766</v>
      </c>
    </row>
    <row r="310" spans="1:8" s="16" customFormat="1" ht="12" customHeight="1" x14ac:dyDescent="0.2">
      <c r="A310" s="43"/>
      <c r="B310" s="70"/>
      <c r="C310" s="57">
        <v>4120</v>
      </c>
      <c r="D310" s="73" t="s">
        <v>135</v>
      </c>
      <c r="E310" s="74">
        <v>19917</v>
      </c>
      <c r="F310" s="53">
        <v>111</v>
      </c>
      <c r="G310" s="53"/>
      <c r="H310" s="42">
        <f t="shared" si="65"/>
        <v>20028</v>
      </c>
    </row>
    <row r="311" spans="1:8" s="16" customFormat="1" ht="12" customHeight="1" x14ac:dyDescent="0.2">
      <c r="A311" s="43"/>
      <c r="B311" s="57"/>
      <c r="C311" s="78" t="s">
        <v>74</v>
      </c>
      <c r="D311" s="76" t="s">
        <v>75</v>
      </c>
      <c r="E311" s="74">
        <v>4007</v>
      </c>
      <c r="F311" s="74">
        <v>5401</v>
      </c>
      <c r="G311" s="74"/>
      <c r="H311" s="42">
        <f t="shared" si="65"/>
        <v>9408</v>
      </c>
    </row>
    <row r="312" spans="1:8" s="16" customFormat="1" ht="12" customHeight="1" x14ac:dyDescent="0.2">
      <c r="A312" s="43"/>
      <c r="B312" s="46">
        <v>85228</v>
      </c>
      <c r="C312" s="26"/>
      <c r="D312" s="63" t="s">
        <v>412</v>
      </c>
      <c r="E312" s="92">
        <v>2641360</v>
      </c>
      <c r="F312" s="37">
        <f t="shared" ref="F312:G312" si="66">SUM(F313)</f>
        <v>532760</v>
      </c>
      <c r="G312" s="37">
        <f t="shared" si="66"/>
        <v>0</v>
      </c>
      <c r="H312" s="36">
        <f t="shared" si="65"/>
        <v>3174120</v>
      </c>
    </row>
    <row r="313" spans="1:8" s="16" customFormat="1" ht="12" customHeight="1" x14ac:dyDescent="0.2">
      <c r="A313" s="43"/>
      <c r="B313" s="46"/>
      <c r="C313" s="26"/>
      <c r="D313" s="409" t="s">
        <v>172</v>
      </c>
      <c r="E313" s="401">
        <v>2641360</v>
      </c>
      <c r="F313" s="398">
        <f>SUM(F314:F314)</f>
        <v>532760</v>
      </c>
      <c r="G313" s="398">
        <f>SUM(G314:G314)</f>
        <v>0</v>
      </c>
      <c r="H313" s="394">
        <f t="shared" si="65"/>
        <v>3174120</v>
      </c>
    </row>
    <row r="314" spans="1:8" s="16" customFormat="1" ht="45" customHeight="1" x14ac:dyDescent="0.2">
      <c r="A314" s="43"/>
      <c r="B314" s="46"/>
      <c r="C314" s="84" t="s">
        <v>162</v>
      </c>
      <c r="D314" s="85" t="s">
        <v>163</v>
      </c>
      <c r="E314" s="74">
        <v>2641360</v>
      </c>
      <c r="F314" s="53">
        <v>532760</v>
      </c>
      <c r="G314" s="53"/>
      <c r="H314" s="42">
        <f t="shared" si="65"/>
        <v>3174120</v>
      </c>
    </row>
    <row r="315" spans="1:8" s="16" customFormat="1" ht="12" customHeight="1" x14ac:dyDescent="0.2">
      <c r="A315" s="43"/>
      <c r="B315" s="70">
        <v>85295</v>
      </c>
      <c r="C315" s="107"/>
      <c r="D315" s="35" t="s">
        <v>33</v>
      </c>
      <c r="E315" s="92">
        <v>2065874</v>
      </c>
      <c r="F315" s="37">
        <f>SUM(F316)</f>
        <v>1326000</v>
      </c>
      <c r="G315" s="37">
        <f>SUM(G316)</f>
        <v>0</v>
      </c>
      <c r="H315" s="36">
        <f t="shared" si="65"/>
        <v>3391874</v>
      </c>
    </row>
    <row r="316" spans="1:8" s="16" customFormat="1" ht="12" customHeight="1" x14ac:dyDescent="0.2">
      <c r="A316" s="43"/>
      <c r="B316" s="72"/>
      <c r="C316" s="107"/>
      <c r="D316" s="408" t="s">
        <v>173</v>
      </c>
      <c r="E316" s="401">
        <v>2065874</v>
      </c>
      <c r="F316" s="398">
        <f>SUM(F317:F322)</f>
        <v>1326000</v>
      </c>
      <c r="G316" s="398">
        <f>SUM(G317:G322)</f>
        <v>0</v>
      </c>
      <c r="H316" s="394">
        <f t="shared" si="65"/>
        <v>3391874</v>
      </c>
    </row>
    <row r="317" spans="1:8" s="16" customFormat="1" ht="12" customHeight="1" x14ac:dyDescent="0.2">
      <c r="A317" s="43"/>
      <c r="B317" s="46"/>
      <c r="C317" s="57">
        <v>3110</v>
      </c>
      <c r="D317" s="73" t="s">
        <v>174</v>
      </c>
      <c r="E317" s="53">
        <v>2000000</v>
      </c>
      <c r="F317" s="53">
        <v>1300000</v>
      </c>
      <c r="G317" s="53"/>
      <c r="H317" s="42">
        <f t="shared" si="65"/>
        <v>3300000</v>
      </c>
    </row>
    <row r="318" spans="1:8" s="16" customFormat="1" ht="12" customHeight="1" x14ac:dyDescent="0.2">
      <c r="A318" s="43"/>
      <c r="B318" s="46"/>
      <c r="C318" s="57">
        <v>4010</v>
      </c>
      <c r="D318" s="73" t="s">
        <v>154</v>
      </c>
      <c r="E318" s="53">
        <v>21010</v>
      </c>
      <c r="F318" s="53">
        <v>21026</v>
      </c>
      <c r="G318" s="53"/>
      <c r="H318" s="42">
        <f t="shared" si="65"/>
        <v>42036</v>
      </c>
    </row>
    <row r="319" spans="1:8" s="16" customFormat="1" ht="12" customHeight="1" x14ac:dyDescent="0.2">
      <c r="A319" s="43"/>
      <c r="B319" s="46"/>
      <c r="C319" s="57">
        <v>4110</v>
      </c>
      <c r="D319" s="73" t="s">
        <v>98</v>
      </c>
      <c r="E319" s="53">
        <v>3669</v>
      </c>
      <c r="F319" s="53">
        <v>3671</v>
      </c>
      <c r="G319" s="53"/>
      <c r="H319" s="42">
        <f t="shared" si="65"/>
        <v>7340</v>
      </c>
    </row>
    <row r="320" spans="1:8" s="16" customFormat="1" ht="12" customHeight="1" x14ac:dyDescent="0.2">
      <c r="A320" s="43"/>
      <c r="B320" s="46"/>
      <c r="C320" s="57">
        <v>4120</v>
      </c>
      <c r="D320" s="73" t="s">
        <v>135</v>
      </c>
      <c r="E320" s="53">
        <v>510</v>
      </c>
      <c r="F320" s="53">
        <v>510</v>
      </c>
      <c r="G320" s="53"/>
      <c r="H320" s="42">
        <f t="shared" si="65"/>
        <v>1020</v>
      </c>
    </row>
    <row r="321" spans="1:8" s="16" customFormat="1" ht="12" customHeight="1" x14ac:dyDescent="0.2">
      <c r="A321" s="43"/>
      <c r="B321" s="46"/>
      <c r="C321" s="78" t="s">
        <v>74</v>
      </c>
      <c r="D321" s="76" t="s">
        <v>75</v>
      </c>
      <c r="E321" s="74">
        <v>40136</v>
      </c>
      <c r="F321" s="53">
        <v>773</v>
      </c>
      <c r="G321" s="74"/>
      <c r="H321" s="42">
        <f t="shared" si="65"/>
        <v>40909</v>
      </c>
    </row>
    <row r="322" spans="1:8" s="16" customFormat="1" ht="12" customHeight="1" x14ac:dyDescent="0.2">
      <c r="A322" s="43"/>
      <c r="B322" s="46"/>
      <c r="C322" s="57">
        <v>4710</v>
      </c>
      <c r="D322" s="76" t="s">
        <v>84</v>
      </c>
      <c r="E322" s="74">
        <v>50</v>
      </c>
      <c r="F322" s="74">
        <v>20</v>
      </c>
      <c r="G322" s="74"/>
      <c r="H322" s="42">
        <f t="shared" si="65"/>
        <v>70</v>
      </c>
    </row>
    <row r="323" spans="1:8" s="16" customFormat="1" ht="12" customHeight="1" thickBot="1" x14ac:dyDescent="0.25">
      <c r="A323" s="54">
        <v>853</v>
      </c>
      <c r="B323" s="43"/>
      <c r="C323" s="44"/>
      <c r="D323" s="45" t="s">
        <v>56</v>
      </c>
      <c r="E323" s="30">
        <v>44547.6</v>
      </c>
      <c r="F323" s="33">
        <f>SUM(F324)</f>
        <v>6</v>
      </c>
      <c r="G323" s="33">
        <f>SUM(G324)</f>
        <v>6</v>
      </c>
      <c r="H323" s="30">
        <f t="shared" si="65"/>
        <v>44547.6</v>
      </c>
    </row>
    <row r="324" spans="1:8" s="16" customFormat="1" ht="12" customHeight="1" thickTop="1" x14ac:dyDescent="0.2">
      <c r="A324" s="44"/>
      <c r="B324" s="46">
        <v>85395</v>
      </c>
      <c r="C324" s="26"/>
      <c r="D324" s="35" t="s">
        <v>33</v>
      </c>
      <c r="E324" s="92">
        <v>44547.6</v>
      </c>
      <c r="F324" s="36">
        <f>SUM(F325)</f>
        <v>6</v>
      </c>
      <c r="G324" s="36">
        <f>SUM(G325)</f>
        <v>6</v>
      </c>
      <c r="H324" s="36">
        <f t="shared" si="65"/>
        <v>44547.6</v>
      </c>
    </row>
    <row r="325" spans="1:8" s="16" customFormat="1" ht="23.25" customHeight="1" x14ac:dyDescent="0.2">
      <c r="A325" s="44"/>
      <c r="B325" s="46"/>
      <c r="C325" s="78"/>
      <c r="D325" s="406" t="s">
        <v>175</v>
      </c>
      <c r="E325" s="388">
        <v>5400</v>
      </c>
      <c r="F325" s="389">
        <f>SUM(F326:F328)</f>
        <v>6</v>
      </c>
      <c r="G325" s="389">
        <f>SUM(G326:G326)</f>
        <v>6</v>
      </c>
      <c r="H325" s="388">
        <f>SUM(E325+F325-G325)</f>
        <v>5400</v>
      </c>
    </row>
    <row r="326" spans="1:8" s="16" customFormat="1" ht="21.75" customHeight="1" x14ac:dyDescent="0.2">
      <c r="A326" s="44"/>
      <c r="B326" s="46"/>
      <c r="C326" s="56">
        <v>3290</v>
      </c>
      <c r="D326" s="65" t="s">
        <v>139</v>
      </c>
      <c r="E326" s="41">
        <v>5334</v>
      </c>
      <c r="F326" s="42"/>
      <c r="G326" s="42">
        <v>6</v>
      </c>
      <c r="H326" s="42">
        <f>SUM(E326+F326-G326)</f>
        <v>5328</v>
      </c>
    </row>
    <row r="327" spans="1:8" s="16" customFormat="1" ht="21.75" customHeight="1" x14ac:dyDescent="0.2">
      <c r="A327" s="44"/>
      <c r="B327" s="46"/>
      <c r="C327" s="56">
        <v>4740</v>
      </c>
      <c r="D327" s="65" t="s">
        <v>152</v>
      </c>
      <c r="E327" s="41">
        <v>56</v>
      </c>
      <c r="F327" s="42">
        <v>4</v>
      </c>
      <c r="G327" s="42"/>
      <c r="H327" s="42">
        <f>SUM(E327+F327-G327)</f>
        <v>60</v>
      </c>
    </row>
    <row r="328" spans="1:8" s="16" customFormat="1" ht="22.5" customHeight="1" x14ac:dyDescent="0.2">
      <c r="A328" s="44"/>
      <c r="B328" s="46"/>
      <c r="C328" s="56">
        <v>4850</v>
      </c>
      <c r="D328" s="65" t="s">
        <v>90</v>
      </c>
      <c r="E328" s="41">
        <v>10</v>
      </c>
      <c r="F328" s="42">
        <v>2</v>
      </c>
      <c r="G328" s="42"/>
      <c r="H328" s="42">
        <f>SUM(E328+F328-G328)</f>
        <v>12</v>
      </c>
    </row>
    <row r="329" spans="1:8" s="16" customFormat="1" ht="12" customHeight="1" thickBot="1" x14ac:dyDescent="0.25">
      <c r="A329" s="43">
        <v>855</v>
      </c>
      <c r="B329" s="43"/>
      <c r="C329" s="44"/>
      <c r="D329" s="45" t="s">
        <v>30</v>
      </c>
      <c r="E329" s="33">
        <v>38154224</v>
      </c>
      <c r="F329" s="30">
        <f>SUM(F332)</f>
        <v>35748</v>
      </c>
      <c r="G329" s="30">
        <f>SUM(G332)</f>
        <v>0</v>
      </c>
      <c r="H329" s="30">
        <f t="shared" si="65"/>
        <v>38189972</v>
      </c>
    </row>
    <row r="330" spans="1:8" s="16" customFormat="1" ht="12" customHeight="1" thickTop="1" x14ac:dyDescent="0.2">
      <c r="A330" s="43"/>
      <c r="B330" s="98">
        <v>85502</v>
      </c>
      <c r="C330" s="78"/>
      <c r="D330" s="96" t="s">
        <v>176</v>
      </c>
      <c r="E330" s="53"/>
      <c r="F330" s="53"/>
      <c r="G330" s="108"/>
      <c r="H330" s="42"/>
    </row>
    <row r="331" spans="1:8" s="16" customFormat="1" ht="12" customHeight="1" x14ac:dyDescent="0.2">
      <c r="A331" s="43"/>
      <c r="B331" s="98"/>
      <c r="C331" s="78"/>
      <c r="D331" s="96" t="s">
        <v>177</v>
      </c>
      <c r="E331" s="53"/>
      <c r="F331" s="53"/>
      <c r="G331" s="108"/>
      <c r="H331" s="42"/>
    </row>
    <row r="332" spans="1:8" s="16" customFormat="1" ht="12" customHeight="1" x14ac:dyDescent="0.2">
      <c r="A332" s="43"/>
      <c r="B332" s="98"/>
      <c r="C332" s="78"/>
      <c r="D332" s="51" t="s">
        <v>178</v>
      </c>
      <c r="E332" s="37">
        <v>37652697</v>
      </c>
      <c r="F332" s="37">
        <f>SUM(F333)</f>
        <v>35748</v>
      </c>
      <c r="G332" s="37">
        <f>SUM(G333)</f>
        <v>0</v>
      </c>
      <c r="H332" s="36">
        <f t="shared" ref="H332:H335" si="67">SUM(E332+F332-G332)</f>
        <v>37688445</v>
      </c>
    </row>
    <row r="333" spans="1:8" s="16" customFormat="1" ht="24" customHeight="1" x14ac:dyDescent="0.2">
      <c r="A333" s="43"/>
      <c r="B333" s="43"/>
      <c r="C333" s="26"/>
      <c r="D333" s="408" t="s">
        <v>179</v>
      </c>
      <c r="E333" s="398">
        <v>95597</v>
      </c>
      <c r="F333" s="398">
        <f>SUM(F334:F335)</f>
        <v>35748</v>
      </c>
      <c r="G333" s="398">
        <f>SUM(G334:G335)</f>
        <v>0</v>
      </c>
      <c r="H333" s="394">
        <f t="shared" si="67"/>
        <v>131345</v>
      </c>
    </row>
    <row r="334" spans="1:8" s="16" customFormat="1" ht="12" customHeight="1" x14ac:dyDescent="0.2">
      <c r="A334" s="43"/>
      <c r="B334" s="43"/>
      <c r="C334" s="57">
        <v>3110</v>
      </c>
      <c r="D334" s="73" t="s">
        <v>174</v>
      </c>
      <c r="E334" s="53">
        <v>93597</v>
      </c>
      <c r="F334" s="74">
        <v>34000</v>
      </c>
      <c r="G334" s="74"/>
      <c r="H334" s="42">
        <f t="shared" si="67"/>
        <v>127597</v>
      </c>
    </row>
    <row r="335" spans="1:8" s="16" customFormat="1" ht="12" customHeight="1" x14ac:dyDescent="0.2">
      <c r="A335" s="60"/>
      <c r="B335" s="60"/>
      <c r="C335" s="99">
        <v>4010</v>
      </c>
      <c r="D335" s="35" t="s">
        <v>154</v>
      </c>
      <c r="E335" s="69">
        <v>0</v>
      </c>
      <c r="F335" s="92">
        <v>1748</v>
      </c>
      <c r="G335" s="92"/>
      <c r="H335" s="37">
        <f t="shared" si="67"/>
        <v>1748</v>
      </c>
    </row>
    <row r="336" spans="1:8" s="16" customFormat="1" ht="21.75" customHeight="1" thickBot="1" x14ac:dyDescent="0.25">
      <c r="A336" s="109"/>
      <c r="B336" s="46"/>
      <c r="C336" s="57"/>
      <c r="D336" s="29" t="s">
        <v>180</v>
      </c>
      <c r="E336" s="30">
        <v>22292375</v>
      </c>
      <c r="F336" s="30">
        <f>SUM(F337,F345,F352)</f>
        <v>954088</v>
      </c>
      <c r="G336" s="30">
        <f>SUM(G337,G345,G352)</f>
        <v>8049</v>
      </c>
      <c r="H336" s="30">
        <f>SUM(E336+F336-G336)</f>
        <v>23238414</v>
      </c>
    </row>
    <row r="337" spans="1:8" s="16" customFormat="1" ht="17.25" customHeight="1" thickTop="1" thickBot="1" x14ac:dyDescent="0.25">
      <c r="A337" s="44" t="s">
        <v>181</v>
      </c>
      <c r="B337" s="43"/>
      <c r="C337" s="44"/>
      <c r="D337" s="45" t="s">
        <v>182</v>
      </c>
      <c r="E337" s="30">
        <v>1481132</v>
      </c>
      <c r="F337" s="30">
        <f>SUM(F338)</f>
        <v>1329</v>
      </c>
      <c r="G337" s="30">
        <f>SUM(G338)</f>
        <v>1329</v>
      </c>
      <c r="H337" s="30">
        <f t="shared" ref="H337:H353" si="68">SUM(E337+F337-G337)</f>
        <v>1481132</v>
      </c>
    </row>
    <row r="338" spans="1:8" s="16" customFormat="1" ht="12" customHeight="1" thickTop="1" x14ac:dyDescent="0.2">
      <c r="A338" s="44"/>
      <c r="B338" s="72">
        <v>71015</v>
      </c>
      <c r="C338" s="110"/>
      <c r="D338" s="71" t="s">
        <v>183</v>
      </c>
      <c r="E338" s="92">
        <v>1012249</v>
      </c>
      <c r="F338" s="37">
        <f>SUM(F339)</f>
        <v>1329</v>
      </c>
      <c r="G338" s="37">
        <f>SUM(G339)</f>
        <v>1329</v>
      </c>
      <c r="H338" s="36">
        <f t="shared" si="68"/>
        <v>1012249</v>
      </c>
    </row>
    <row r="339" spans="1:8" s="16" customFormat="1" ht="22.5" customHeight="1" x14ac:dyDescent="0.2">
      <c r="A339" s="20"/>
      <c r="B339" s="72"/>
      <c r="C339" s="70"/>
      <c r="D339" s="410" t="s">
        <v>184</v>
      </c>
      <c r="E339" s="401">
        <v>1012249</v>
      </c>
      <c r="F339" s="398">
        <f>SUM(F340:F344)</f>
        <v>1329</v>
      </c>
      <c r="G339" s="398">
        <f>SUM(G340:G344)</f>
        <v>1329</v>
      </c>
      <c r="H339" s="394">
        <f t="shared" si="68"/>
        <v>1012249</v>
      </c>
    </row>
    <row r="340" spans="1:8" s="16" customFormat="1" ht="12" customHeight="1" x14ac:dyDescent="0.2">
      <c r="A340" s="54"/>
      <c r="B340" s="72"/>
      <c r="C340" s="57">
        <v>4040</v>
      </c>
      <c r="D340" s="73" t="s">
        <v>73</v>
      </c>
      <c r="E340" s="74">
        <v>47586</v>
      </c>
      <c r="F340" s="42"/>
      <c r="G340" s="42">
        <v>614</v>
      </c>
      <c r="H340" s="42">
        <f t="shared" si="68"/>
        <v>46972</v>
      </c>
    </row>
    <row r="341" spans="1:8" s="16" customFormat="1" ht="12" customHeight="1" x14ac:dyDescent="0.2">
      <c r="A341" s="54"/>
      <c r="B341" s="57"/>
      <c r="C341" s="57">
        <v>4110</v>
      </c>
      <c r="D341" s="73" t="s">
        <v>98</v>
      </c>
      <c r="E341" s="53">
        <v>127431</v>
      </c>
      <c r="F341" s="53">
        <v>614</v>
      </c>
      <c r="G341" s="53"/>
      <c r="H341" s="42">
        <f t="shared" si="68"/>
        <v>128045</v>
      </c>
    </row>
    <row r="342" spans="1:8" s="16" customFormat="1" ht="12" customHeight="1" x14ac:dyDescent="0.2">
      <c r="A342" s="54"/>
      <c r="B342" s="57"/>
      <c r="C342" s="57">
        <v>4280</v>
      </c>
      <c r="D342" s="73" t="s">
        <v>78</v>
      </c>
      <c r="E342" s="53">
        <v>600</v>
      </c>
      <c r="F342" s="53">
        <v>600</v>
      </c>
      <c r="G342" s="53"/>
      <c r="H342" s="42">
        <f t="shared" si="68"/>
        <v>1200</v>
      </c>
    </row>
    <row r="343" spans="1:8" s="16" customFormat="1" ht="12" customHeight="1" x14ac:dyDescent="0.2">
      <c r="A343" s="54"/>
      <c r="B343" s="57"/>
      <c r="C343" s="57">
        <v>4510</v>
      </c>
      <c r="D343" s="73" t="s">
        <v>81</v>
      </c>
      <c r="E343" s="53">
        <v>0</v>
      </c>
      <c r="F343" s="53">
        <v>115</v>
      </c>
      <c r="G343" s="53"/>
      <c r="H343" s="42">
        <f t="shared" si="68"/>
        <v>115</v>
      </c>
    </row>
    <row r="344" spans="1:8" s="16" customFormat="1" ht="12" customHeight="1" x14ac:dyDescent="0.2">
      <c r="A344" s="54"/>
      <c r="B344" s="57"/>
      <c r="C344" s="57">
        <v>4710</v>
      </c>
      <c r="D344" s="76" t="s">
        <v>84</v>
      </c>
      <c r="E344" s="53">
        <v>3569</v>
      </c>
      <c r="F344" s="53"/>
      <c r="G344" s="53">
        <v>715</v>
      </c>
      <c r="H344" s="42">
        <f t="shared" si="68"/>
        <v>2854</v>
      </c>
    </row>
    <row r="345" spans="1:8" s="16" customFormat="1" ht="12" customHeight="1" thickBot="1" x14ac:dyDescent="0.25">
      <c r="A345" s="43">
        <v>754</v>
      </c>
      <c r="B345" s="43"/>
      <c r="C345" s="44"/>
      <c r="D345" s="45" t="s">
        <v>39</v>
      </c>
      <c r="E345" s="30">
        <v>18801346</v>
      </c>
      <c r="F345" s="33">
        <f t="shared" ref="F345:G346" si="69">SUM(F346)</f>
        <v>952529</v>
      </c>
      <c r="G345" s="33">
        <f t="shared" si="69"/>
        <v>6720</v>
      </c>
      <c r="H345" s="30">
        <f>SUM(E345+F345-G345)</f>
        <v>19747155</v>
      </c>
    </row>
    <row r="346" spans="1:8" s="16" customFormat="1" ht="12" customHeight="1" thickTop="1" x14ac:dyDescent="0.2">
      <c r="A346" s="106"/>
      <c r="B346" s="57">
        <v>75411</v>
      </c>
      <c r="C346" s="34"/>
      <c r="D346" s="58" t="s">
        <v>54</v>
      </c>
      <c r="E346" s="36">
        <v>18801346</v>
      </c>
      <c r="F346" s="37">
        <f t="shared" si="69"/>
        <v>952529</v>
      </c>
      <c r="G346" s="37">
        <f t="shared" si="69"/>
        <v>6720</v>
      </c>
      <c r="H346" s="36">
        <f>SUM(E346+F346-G346)</f>
        <v>19747155</v>
      </c>
    </row>
    <row r="347" spans="1:8" s="16" customFormat="1" ht="12" customHeight="1" x14ac:dyDescent="0.2">
      <c r="A347" s="17"/>
      <c r="B347" s="34"/>
      <c r="C347" s="57"/>
      <c r="D347" s="409" t="s">
        <v>185</v>
      </c>
      <c r="E347" s="394">
        <v>18801346</v>
      </c>
      <c r="F347" s="394">
        <f>SUM(F348:F351)</f>
        <v>952529</v>
      </c>
      <c r="G347" s="394">
        <f>SUM(G350:G351)</f>
        <v>6720</v>
      </c>
      <c r="H347" s="388">
        <f>SUM(E347+F347-G347)</f>
        <v>19747155</v>
      </c>
    </row>
    <row r="348" spans="1:8" s="16" customFormat="1" ht="12" customHeight="1" x14ac:dyDescent="0.2">
      <c r="A348" s="17"/>
      <c r="B348" s="34"/>
      <c r="C348" s="57">
        <v>4010</v>
      </c>
      <c r="D348" s="73" t="s">
        <v>154</v>
      </c>
      <c r="E348" s="74">
        <v>119590</v>
      </c>
      <c r="F348" s="74">
        <f>11747+3200</f>
        <v>14947</v>
      </c>
      <c r="G348" s="74"/>
      <c r="H348" s="41">
        <f t="shared" ref="H348:H351" si="70">SUM(E348+F348-G348)</f>
        <v>134537</v>
      </c>
    </row>
    <row r="349" spans="1:8" s="16" customFormat="1" ht="12" customHeight="1" x14ac:dyDescent="0.2">
      <c r="A349" s="17"/>
      <c r="B349" s="34"/>
      <c r="C349" s="57">
        <v>4020</v>
      </c>
      <c r="D349" s="73" t="s">
        <v>186</v>
      </c>
      <c r="E349" s="74">
        <v>125977</v>
      </c>
      <c r="F349" s="74">
        <f>23860+3520</f>
        <v>27380</v>
      </c>
      <c r="G349" s="74"/>
      <c r="H349" s="41">
        <f t="shared" si="70"/>
        <v>153357</v>
      </c>
    </row>
    <row r="350" spans="1:8" s="16" customFormat="1" ht="12" customHeight="1" x14ac:dyDescent="0.2">
      <c r="A350" s="54"/>
      <c r="B350" s="46"/>
      <c r="C350" s="57">
        <v>4050</v>
      </c>
      <c r="D350" s="111" t="s">
        <v>187</v>
      </c>
      <c r="E350" s="42">
        <v>13368864</v>
      </c>
      <c r="F350" s="53">
        <v>813090</v>
      </c>
      <c r="G350" s="53"/>
      <c r="H350" s="41">
        <f t="shared" si="70"/>
        <v>14181954</v>
      </c>
    </row>
    <row r="351" spans="1:8" s="16" customFormat="1" ht="21.75" customHeight="1" x14ac:dyDescent="0.2">
      <c r="A351" s="54"/>
      <c r="B351" s="46"/>
      <c r="C351" s="56">
        <v>4060</v>
      </c>
      <c r="D351" s="112" t="s">
        <v>188</v>
      </c>
      <c r="E351" s="89">
        <v>330450</v>
      </c>
      <c r="F351" s="53">
        <v>97112</v>
      </c>
      <c r="G351" s="53">
        <v>6720</v>
      </c>
      <c r="H351" s="41">
        <f t="shared" si="70"/>
        <v>420842</v>
      </c>
    </row>
    <row r="352" spans="1:8" s="16" customFormat="1" ht="12" customHeight="1" thickBot="1" x14ac:dyDescent="0.25">
      <c r="A352" s="54">
        <v>853</v>
      </c>
      <c r="B352" s="43"/>
      <c r="C352" s="44"/>
      <c r="D352" s="45" t="s">
        <v>56</v>
      </c>
      <c r="E352" s="30">
        <v>498420</v>
      </c>
      <c r="F352" s="30">
        <f>SUM(F353)</f>
        <v>230</v>
      </c>
      <c r="G352" s="30">
        <f>SUM(G353)</f>
        <v>0</v>
      </c>
      <c r="H352" s="30">
        <f t="shared" si="68"/>
        <v>498650</v>
      </c>
    </row>
    <row r="353" spans="1:8" s="16" customFormat="1" ht="12" customHeight="1" thickTop="1" x14ac:dyDescent="0.2">
      <c r="A353" s="54"/>
      <c r="B353" s="46">
        <v>85321</v>
      </c>
      <c r="C353" s="26"/>
      <c r="D353" s="35" t="s">
        <v>57</v>
      </c>
      <c r="E353" s="92">
        <v>498420</v>
      </c>
      <c r="F353" s="37">
        <f>SUM(F354)</f>
        <v>230</v>
      </c>
      <c r="G353" s="37">
        <f>SUM(G354)</f>
        <v>0</v>
      </c>
      <c r="H353" s="36">
        <f t="shared" si="68"/>
        <v>498650</v>
      </c>
    </row>
    <row r="354" spans="1:8" s="16" customFormat="1" ht="45" customHeight="1" x14ac:dyDescent="0.2">
      <c r="A354" s="113"/>
      <c r="B354" s="114"/>
      <c r="C354" s="26"/>
      <c r="D354" s="392" t="s">
        <v>189</v>
      </c>
      <c r="E354" s="388">
        <v>920</v>
      </c>
      <c r="F354" s="389">
        <f>SUM(F355:F357)</f>
        <v>230</v>
      </c>
      <c r="G354" s="389">
        <f>SUM(G355:G357)</f>
        <v>0</v>
      </c>
      <c r="H354" s="388">
        <f>SUM(E354+F354-G354)</f>
        <v>1150</v>
      </c>
    </row>
    <row r="355" spans="1:8" s="16" customFormat="1" ht="12" customHeight="1" x14ac:dyDescent="0.2">
      <c r="A355" s="113"/>
      <c r="B355" s="114"/>
      <c r="C355" s="46">
        <v>4370</v>
      </c>
      <c r="D355" s="73" t="s">
        <v>151</v>
      </c>
      <c r="E355" s="74">
        <v>480</v>
      </c>
      <c r="F355" s="53">
        <v>120</v>
      </c>
      <c r="G355" s="53"/>
      <c r="H355" s="74">
        <f t="shared" ref="H355:H357" si="71">SUM(E355+F355-G355)</f>
        <v>600</v>
      </c>
    </row>
    <row r="356" spans="1:8" s="16" customFormat="1" ht="21" customHeight="1" x14ac:dyDescent="0.2">
      <c r="A356" s="113"/>
      <c r="B356" s="114"/>
      <c r="C356" s="56">
        <v>4740</v>
      </c>
      <c r="D356" s="65" t="s">
        <v>152</v>
      </c>
      <c r="E356" s="74">
        <v>360</v>
      </c>
      <c r="F356" s="53">
        <v>90</v>
      </c>
      <c r="G356" s="53"/>
      <c r="H356" s="74">
        <f t="shared" si="71"/>
        <v>450</v>
      </c>
    </row>
    <row r="357" spans="1:8" s="16" customFormat="1" ht="21.75" customHeight="1" x14ac:dyDescent="0.2">
      <c r="A357" s="113"/>
      <c r="B357" s="114"/>
      <c r="C357" s="56">
        <v>4850</v>
      </c>
      <c r="D357" s="65" t="s">
        <v>90</v>
      </c>
      <c r="E357" s="53">
        <v>80</v>
      </c>
      <c r="F357" s="53">
        <v>20</v>
      </c>
      <c r="G357" s="53"/>
      <c r="H357" s="42">
        <f t="shared" si="71"/>
        <v>100</v>
      </c>
    </row>
    <row r="358" spans="1:8" s="16" customFormat="1" ht="3.75" customHeight="1" x14ac:dyDescent="0.2">
      <c r="A358" s="115"/>
      <c r="B358" s="115"/>
      <c r="C358" s="116"/>
      <c r="D358" s="117"/>
      <c r="E358" s="36"/>
      <c r="F358" s="36"/>
      <c r="G358" s="36"/>
      <c r="H358" s="36"/>
    </row>
    <row r="359" spans="1:8" s="16" customFormat="1" ht="12.95" customHeight="1" x14ac:dyDescent="0.2"/>
    <row r="360" spans="1:8" s="16" customFormat="1" ht="12.95" customHeight="1" x14ac:dyDescent="0.2"/>
    <row r="361" spans="1:8" s="16" customFormat="1" ht="12.95" customHeight="1" x14ac:dyDescent="0.2"/>
    <row r="362" spans="1:8" s="16" customFormat="1" ht="12.95" customHeight="1" x14ac:dyDescent="0.2"/>
    <row r="363" spans="1:8" s="16" customFormat="1" ht="12.95" customHeight="1" x14ac:dyDescent="0.2"/>
    <row r="364" spans="1:8" s="16" customFormat="1" ht="12.95" customHeight="1" x14ac:dyDescent="0.2"/>
    <row r="365" spans="1:8" s="16" customFormat="1" ht="12.95" customHeight="1" x14ac:dyDescent="0.2"/>
    <row r="366" spans="1:8" s="16" customFormat="1" ht="12.95" customHeight="1" x14ac:dyDescent="0.2"/>
    <row r="367" spans="1:8" s="16" customFormat="1" ht="12.95" customHeight="1" x14ac:dyDescent="0.2"/>
    <row r="368" spans="1:8" s="16" customFormat="1" ht="12.95" customHeight="1" x14ac:dyDescent="0.2"/>
    <row r="369" s="16" customFormat="1" ht="12.95" customHeight="1" x14ac:dyDescent="0.2"/>
    <row r="370" s="16" customFormat="1" ht="12.95" customHeight="1" x14ac:dyDescent="0.2"/>
    <row r="371" s="16" customFormat="1" ht="12.95" customHeight="1" x14ac:dyDescent="0.2"/>
    <row r="372" s="16" customFormat="1" ht="12.95" customHeight="1" x14ac:dyDescent="0.2"/>
    <row r="373" s="16" customFormat="1" ht="12.95" customHeight="1" x14ac:dyDescent="0.2"/>
    <row r="374" s="16" customFormat="1" ht="12.95" customHeight="1" x14ac:dyDescent="0.2"/>
    <row r="375" s="16" customFormat="1" ht="12.95" customHeight="1" x14ac:dyDescent="0.2"/>
    <row r="376" s="16" customFormat="1" ht="12.95" customHeight="1" x14ac:dyDescent="0.2"/>
    <row r="377" s="16" customFormat="1" ht="12.95" customHeight="1" x14ac:dyDescent="0.2"/>
    <row r="378" s="16" customFormat="1" ht="12.95" customHeight="1" x14ac:dyDescent="0.2"/>
    <row r="379" s="16" customFormat="1" ht="12.95" customHeight="1" x14ac:dyDescent="0.2"/>
    <row r="380" s="16" customFormat="1" ht="12.95" customHeight="1" x14ac:dyDescent="0.2"/>
    <row r="381" s="16" customFormat="1" ht="12.95" customHeight="1" x14ac:dyDescent="0.2"/>
    <row r="382" s="16" customFormat="1" ht="12.95" customHeight="1" x14ac:dyDescent="0.2"/>
    <row r="383" s="16" customFormat="1" ht="12.95" customHeight="1" x14ac:dyDescent="0.2"/>
    <row r="384" s="16" customFormat="1" ht="12.95" customHeight="1" x14ac:dyDescent="0.2"/>
    <row r="385" s="16" customFormat="1" ht="12.95" customHeight="1" x14ac:dyDescent="0.2"/>
    <row r="386" s="16" customFormat="1" ht="12.95" customHeight="1" x14ac:dyDescent="0.2"/>
    <row r="387" s="16" customFormat="1" ht="12.95" customHeight="1" x14ac:dyDescent="0.2"/>
    <row r="388" s="16" customFormat="1" ht="12.95" customHeight="1" x14ac:dyDescent="0.2"/>
    <row r="389" s="16" customFormat="1" ht="12.95" customHeight="1" x14ac:dyDescent="0.2"/>
    <row r="390" s="16" customFormat="1" ht="12.95" customHeight="1" x14ac:dyDescent="0.2"/>
    <row r="391" s="16" customFormat="1" ht="12.95" customHeight="1" x14ac:dyDescent="0.2"/>
    <row r="392" s="16" customFormat="1" ht="12.95" customHeight="1" x14ac:dyDescent="0.2"/>
    <row r="393" s="16" customFormat="1" ht="12.95" customHeight="1" x14ac:dyDescent="0.2"/>
    <row r="394" s="16" customFormat="1" ht="12.95" customHeight="1" x14ac:dyDescent="0.2"/>
    <row r="395" s="16" customFormat="1" ht="12.95" customHeight="1" x14ac:dyDescent="0.2"/>
    <row r="396" s="16" customFormat="1" ht="12.95" customHeight="1" x14ac:dyDescent="0.2"/>
    <row r="397" s="16" customFormat="1" ht="12.95" customHeight="1" x14ac:dyDescent="0.2"/>
    <row r="398" s="16" customFormat="1" ht="12.95" customHeight="1" x14ac:dyDescent="0.2"/>
    <row r="399" s="16" customFormat="1" ht="12.95" customHeight="1" x14ac:dyDescent="0.2"/>
    <row r="400" s="16" customFormat="1" ht="12.95" customHeight="1" x14ac:dyDescent="0.2"/>
    <row r="401" s="16" customFormat="1" ht="12.95" customHeight="1" x14ac:dyDescent="0.2"/>
    <row r="402" s="16" customFormat="1" ht="12.95" customHeight="1" x14ac:dyDescent="0.2"/>
    <row r="403" s="16" customFormat="1" ht="12.95" customHeight="1" x14ac:dyDescent="0.2"/>
    <row r="404" s="16" customFormat="1" ht="12.95" customHeight="1" x14ac:dyDescent="0.2"/>
    <row r="405" s="16" customFormat="1" ht="12.95" customHeight="1" x14ac:dyDescent="0.2"/>
    <row r="406" s="16" customFormat="1" ht="12.95" customHeight="1" x14ac:dyDescent="0.2"/>
    <row r="407" s="16" customFormat="1" ht="12.95" customHeight="1" x14ac:dyDescent="0.2"/>
    <row r="408" s="16" customFormat="1" ht="12.95" customHeight="1" x14ac:dyDescent="0.2"/>
    <row r="409" s="16" customFormat="1" ht="12.95" customHeight="1" x14ac:dyDescent="0.2"/>
    <row r="410" s="16" customFormat="1" ht="12.95" customHeight="1" x14ac:dyDescent="0.2"/>
    <row r="411" s="16" customFormat="1" ht="12.95" customHeight="1" x14ac:dyDescent="0.2"/>
    <row r="412" s="16" customFormat="1" ht="12.95" customHeight="1" x14ac:dyDescent="0.2"/>
    <row r="413" s="16" customFormat="1" ht="12.95" customHeight="1" x14ac:dyDescent="0.2"/>
    <row r="414" s="16" customFormat="1" ht="12.95" customHeight="1" x14ac:dyDescent="0.2"/>
    <row r="415" s="16" customFormat="1" ht="12.95" customHeight="1" x14ac:dyDescent="0.2"/>
    <row r="416" s="16" customFormat="1" ht="12.95" customHeight="1" x14ac:dyDescent="0.2"/>
    <row r="417" s="16" customFormat="1" ht="12.95" customHeight="1" x14ac:dyDescent="0.2"/>
    <row r="418" s="16" customFormat="1" ht="12.95" customHeight="1" x14ac:dyDescent="0.2"/>
    <row r="419" s="16" customFormat="1" ht="12.95" customHeight="1" x14ac:dyDescent="0.2"/>
    <row r="420" s="16" customFormat="1" ht="12.95" customHeight="1" x14ac:dyDescent="0.2"/>
    <row r="421" s="16" customFormat="1" ht="12.95" customHeight="1" x14ac:dyDescent="0.2"/>
    <row r="422" s="16" customFormat="1" ht="12.95" customHeight="1" x14ac:dyDescent="0.2"/>
    <row r="423" s="16" customFormat="1" ht="12.95" customHeight="1" x14ac:dyDescent="0.2"/>
    <row r="424" s="16" customFormat="1" ht="12.95" customHeight="1" x14ac:dyDescent="0.2"/>
    <row r="425" s="16" customFormat="1" ht="12.95" customHeight="1" x14ac:dyDescent="0.2"/>
    <row r="426" customFormat="1" ht="12.95" customHeight="1" x14ac:dyDescent="0.25"/>
    <row r="427" customFormat="1" ht="12.95" customHeight="1" x14ac:dyDescent="0.25"/>
    <row r="428" customFormat="1" ht="12.95" customHeight="1" x14ac:dyDescent="0.25"/>
    <row r="429" customFormat="1" ht="12.95" customHeight="1" x14ac:dyDescent="0.25"/>
    <row r="430" customFormat="1" ht="12.95" customHeight="1" x14ac:dyDescent="0.25"/>
    <row r="431" customFormat="1" ht="12.95" customHeight="1" x14ac:dyDescent="0.25"/>
    <row r="432" customFormat="1" ht="12.95" customHeight="1" x14ac:dyDescent="0.25"/>
    <row r="433" customFormat="1" ht="12.95" customHeight="1" x14ac:dyDescent="0.25"/>
    <row r="434" customFormat="1" ht="12.95" customHeight="1" x14ac:dyDescent="0.25"/>
    <row r="435" customFormat="1" ht="12.95" customHeight="1" x14ac:dyDescent="0.25"/>
    <row r="436" customFormat="1" ht="12.95" customHeight="1" x14ac:dyDescent="0.25"/>
    <row r="437" customFormat="1" ht="12.95" customHeight="1" x14ac:dyDescent="0.25"/>
    <row r="438" customFormat="1" ht="12.75" customHeight="1" x14ac:dyDescent="0.25"/>
    <row r="439" customFormat="1" ht="12.75" customHeight="1" x14ac:dyDescent="0.25"/>
    <row r="440" customFormat="1" ht="12.75" customHeight="1" x14ac:dyDescent="0.25"/>
    <row r="441" customFormat="1" ht="12.75" customHeight="1" x14ac:dyDescent="0.25"/>
    <row r="442" customFormat="1" ht="12.75" customHeight="1" x14ac:dyDescent="0.25"/>
    <row r="443" customFormat="1" ht="12.75" customHeight="1" x14ac:dyDescent="0.25"/>
    <row r="444" customFormat="1" ht="12.75" customHeight="1" x14ac:dyDescent="0.25"/>
    <row r="445" customFormat="1" ht="12.75" customHeight="1" x14ac:dyDescent="0.25"/>
    <row r="446" customFormat="1" ht="12.75" customHeight="1" x14ac:dyDescent="0.25"/>
    <row r="447" customFormat="1" ht="12.75" customHeight="1" x14ac:dyDescent="0.25"/>
    <row r="448" customFormat="1" ht="12.75" customHeight="1" x14ac:dyDescent="0.25"/>
    <row r="449" customFormat="1" ht="12.75" customHeight="1" x14ac:dyDescent="0.25"/>
    <row r="450" customFormat="1" ht="12.75" customHeight="1" x14ac:dyDescent="0.25"/>
    <row r="451" customFormat="1" ht="12.75" customHeight="1" x14ac:dyDescent="0.25"/>
    <row r="452" customFormat="1" ht="12.75" customHeight="1" x14ac:dyDescent="0.25"/>
    <row r="453" customFormat="1" ht="12.75" customHeight="1" x14ac:dyDescent="0.25"/>
    <row r="454" customFormat="1" ht="12.75" customHeight="1" x14ac:dyDescent="0.25"/>
    <row r="455" customFormat="1" ht="12.75" customHeight="1" x14ac:dyDescent="0.25"/>
    <row r="456" customFormat="1" ht="12.75" customHeight="1" x14ac:dyDescent="0.25"/>
    <row r="457" customFormat="1" ht="12.75" customHeight="1" x14ac:dyDescent="0.25"/>
    <row r="458" customFormat="1" ht="12.75" customHeight="1" x14ac:dyDescent="0.25"/>
    <row r="459" customFormat="1" ht="12.75" customHeight="1" x14ac:dyDescent="0.25"/>
    <row r="460" customFormat="1" ht="12.75" customHeight="1" x14ac:dyDescent="0.25"/>
    <row r="461" customFormat="1" ht="12.75" customHeight="1" x14ac:dyDescent="0.25"/>
    <row r="462" customFormat="1" ht="12.75" customHeight="1" x14ac:dyDescent="0.25"/>
    <row r="463" customFormat="1" ht="12.75" customHeight="1" x14ac:dyDescent="0.25"/>
    <row r="464" customFormat="1" ht="12.75" customHeight="1" x14ac:dyDescent="0.25"/>
    <row r="465" customFormat="1" ht="12.75" customHeight="1" x14ac:dyDescent="0.25"/>
    <row r="466" customFormat="1" ht="12.75" customHeight="1" x14ac:dyDescent="0.25"/>
    <row r="467" customFormat="1" ht="12.75" customHeight="1" x14ac:dyDescent="0.25"/>
    <row r="468" customFormat="1" ht="12.75" customHeight="1" x14ac:dyDescent="0.25"/>
    <row r="469" customFormat="1" ht="12.75" customHeight="1" x14ac:dyDescent="0.25"/>
    <row r="470" customFormat="1" ht="12.75" customHeight="1" x14ac:dyDescent="0.25"/>
    <row r="471" customFormat="1" ht="12.75" customHeight="1" x14ac:dyDescent="0.25"/>
    <row r="472" customFormat="1" ht="12.75" customHeight="1" x14ac:dyDescent="0.25"/>
    <row r="473" customFormat="1" ht="12.75" customHeight="1" x14ac:dyDescent="0.25"/>
    <row r="474" customFormat="1" ht="12.75" customHeight="1" x14ac:dyDescent="0.25"/>
    <row r="475" customFormat="1" ht="12.75" customHeight="1" x14ac:dyDescent="0.25"/>
    <row r="476" customFormat="1" ht="12.75" customHeight="1" x14ac:dyDescent="0.25"/>
    <row r="477" customFormat="1" ht="12.75" customHeight="1" x14ac:dyDescent="0.25"/>
    <row r="478" customFormat="1" ht="12.75" customHeight="1" x14ac:dyDescent="0.25"/>
    <row r="479" customFormat="1" ht="12.75" customHeight="1" x14ac:dyDescent="0.25"/>
    <row r="480" customFormat="1" ht="12.75" customHeight="1" x14ac:dyDescent="0.25"/>
    <row r="481" customFormat="1" ht="12.75" customHeight="1" x14ac:dyDescent="0.25"/>
    <row r="482" customFormat="1" ht="12.75" customHeight="1" x14ac:dyDescent="0.25"/>
    <row r="483" customFormat="1" ht="12.75" customHeight="1" x14ac:dyDescent="0.25"/>
    <row r="484" customFormat="1" ht="12.75" customHeight="1" x14ac:dyDescent="0.25"/>
    <row r="485" customFormat="1" ht="12.75" customHeight="1" x14ac:dyDescent="0.25"/>
    <row r="486" customFormat="1" ht="12.75" customHeight="1" x14ac:dyDescent="0.25"/>
    <row r="487" customFormat="1" ht="12.75" customHeight="1" x14ac:dyDescent="0.25"/>
    <row r="488" customFormat="1" ht="12.75" customHeight="1" x14ac:dyDescent="0.25"/>
    <row r="489" customFormat="1" ht="12.75" customHeight="1" x14ac:dyDescent="0.25"/>
    <row r="490" customFormat="1" ht="12.75" customHeight="1" x14ac:dyDescent="0.25"/>
    <row r="491" customFormat="1" ht="12.75" customHeight="1" x14ac:dyDescent="0.25"/>
    <row r="492" customFormat="1" ht="12.75" customHeight="1" x14ac:dyDescent="0.25"/>
    <row r="493" customFormat="1" ht="12.75" customHeight="1" x14ac:dyDescent="0.25"/>
    <row r="494" customFormat="1" ht="12.75" customHeight="1" x14ac:dyDescent="0.25"/>
    <row r="495" customFormat="1" ht="12.75" customHeight="1" x14ac:dyDescent="0.25"/>
    <row r="496" customFormat="1" ht="12.75" customHeight="1" x14ac:dyDescent="0.25"/>
    <row r="497" customFormat="1" ht="12.75" customHeight="1" x14ac:dyDescent="0.25"/>
    <row r="498" customFormat="1" ht="12.75" customHeight="1" x14ac:dyDescent="0.25"/>
    <row r="499" customFormat="1" ht="12.75" customHeight="1" x14ac:dyDescent="0.25"/>
    <row r="500" customFormat="1" ht="12.75" customHeight="1" x14ac:dyDescent="0.25"/>
    <row r="501" customFormat="1" ht="12.75" customHeight="1" x14ac:dyDescent="0.25"/>
    <row r="502" customFormat="1" ht="12.75" customHeight="1" x14ac:dyDescent="0.25"/>
    <row r="503" customFormat="1" ht="12.75" customHeight="1" x14ac:dyDescent="0.25"/>
    <row r="504" customFormat="1" ht="12.75" customHeight="1" x14ac:dyDescent="0.25"/>
    <row r="505" customFormat="1" ht="12.75" customHeight="1" x14ac:dyDescent="0.25"/>
    <row r="506" customFormat="1" ht="12.75" customHeight="1" x14ac:dyDescent="0.25"/>
    <row r="507" customFormat="1" ht="12.75" customHeight="1" x14ac:dyDescent="0.25"/>
    <row r="508" customFormat="1" ht="12.75" customHeight="1" x14ac:dyDescent="0.25"/>
    <row r="509" customFormat="1" ht="12.75" customHeight="1" x14ac:dyDescent="0.25"/>
    <row r="510" customFormat="1" ht="12.75" customHeight="1" x14ac:dyDescent="0.25"/>
    <row r="511" customFormat="1" ht="12.75" customHeight="1" x14ac:dyDescent="0.25"/>
    <row r="512" customFormat="1" ht="12.75" customHeight="1" x14ac:dyDescent="0.25"/>
    <row r="513" customFormat="1" ht="12.75" customHeight="1" x14ac:dyDescent="0.25"/>
    <row r="514" customFormat="1" ht="12.75" customHeight="1" x14ac:dyDescent="0.25"/>
    <row r="515" customFormat="1" ht="12.75" customHeight="1" x14ac:dyDescent="0.25"/>
    <row r="516" customFormat="1" ht="12.75" customHeight="1" x14ac:dyDescent="0.25"/>
    <row r="517" customFormat="1" ht="12.75" customHeight="1" x14ac:dyDescent="0.25"/>
    <row r="518" customFormat="1" ht="12.75" customHeight="1" x14ac:dyDescent="0.25"/>
    <row r="519" customFormat="1" ht="12.75" customHeight="1" x14ac:dyDescent="0.25"/>
    <row r="520" customFormat="1" ht="12.75" customHeight="1" x14ac:dyDescent="0.25"/>
    <row r="521" customFormat="1" ht="12.75" customHeight="1" x14ac:dyDescent="0.25"/>
    <row r="522" customFormat="1" ht="12.75" customHeight="1" x14ac:dyDescent="0.25"/>
    <row r="523" customFormat="1" ht="12.75" customHeight="1" x14ac:dyDescent="0.25"/>
    <row r="524" customFormat="1" ht="12.75" customHeight="1" x14ac:dyDescent="0.25"/>
    <row r="525" customFormat="1" ht="12.75" customHeight="1" x14ac:dyDescent="0.25"/>
    <row r="526" customFormat="1" ht="12.75" customHeight="1" x14ac:dyDescent="0.25"/>
    <row r="527" customFormat="1" ht="12.75" customHeight="1" x14ac:dyDescent="0.25"/>
    <row r="528" customFormat="1" ht="12.75" customHeight="1" x14ac:dyDescent="0.25"/>
    <row r="529" customFormat="1" ht="12.75" customHeight="1" x14ac:dyDescent="0.25"/>
    <row r="530" customFormat="1" ht="12.75" customHeight="1" x14ac:dyDescent="0.25"/>
    <row r="531" customFormat="1" ht="12.75" customHeight="1" x14ac:dyDescent="0.25"/>
    <row r="532" customFormat="1" ht="12.75" customHeight="1" x14ac:dyDescent="0.25"/>
    <row r="533" customFormat="1" ht="12.75" customHeight="1" x14ac:dyDescent="0.25"/>
    <row r="534" customFormat="1" ht="12.75" customHeight="1" x14ac:dyDescent="0.25"/>
    <row r="535" customFormat="1" ht="12.75" customHeight="1" x14ac:dyDescent="0.25"/>
    <row r="536" customFormat="1" ht="12.75" customHeight="1" x14ac:dyDescent="0.25"/>
    <row r="537" customFormat="1" ht="12.75" customHeight="1" x14ac:dyDescent="0.25"/>
    <row r="538" customFormat="1" ht="12.75" customHeight="1" x14ac:dyDescent="0.25"/>
    <row r="539" customFormat="1" ht="12.75" customHeight="1" x14ac:dyDescent="0.25"/>
    <row r="540" customFormat="1" ht="12.75" customHeight="1" x14ac:dyDescent="0.25"/>
    <row r="541" customFormat="1" ht="12.75" customHeight="1" x14ac:dyDescent="0.25"/>
    <row r="542" customFormat="1" ht="12.75" customHeight="1" x14ac:dyDescent="0.25"/>
    <row r="543" customFormat="1" ht="12.75" customHeight="1" x14ac:dyDescent="0.25"/>
    <row r="544" customFormat="1" ht="12.75" customHeight="1" x14ac:dyDescent="0.25"/>
    <row r="545" customFormat="1" ht="12.75" customHeight="1" x14ac:dyDescent="0.25"/>
    <row r="546" customFormat="1" ht="12.75" customHeight="1" x14ac:dyDescent="0.25"/>
    <row r="547" customFormat="1" ht="12.75" customHeight="1" x14ac:dyDescent="0.25"/>
    <row r="548" customFormat="1" ht="12.75" customHeight="1" x14ac:dyDescent="0.25"/>
    <row r="549" customFormat="1" ht="12.75" customHeight="1" x14ac:dyDescent="0.25"/>
    <row r="550" customFormat="1" ht="12.75" customHeight="1" x14ac:dyDescent="0.25"/>
    <row r="551" customFormat="1" ht="12.75" customHeight="1" x14ac:dyDescent="0.25"/>
    <row r="552" customFormat="1" ht="12.75" customHeight="1" x14ac:dyDescent="0.25"/>
    <row r="553" customFormat="1" ht="12.75" customHeight="1" x14ac:dyDescent="0.25"/>
    <row r="554" customFormat="1" ht="12.75" customHeight="1" x14ac:dyDescent="0.25"/>
    <row r="555" customFormat="1" ht="12.75" customHeight="1" x14ac:dyDescent="0.25"/>
    <row r="556" customFormat="1" ht="12.75" customHeight="1" x14ac:dyDescent="0.25"/>
    <row r="557" customFormat="1" ht="12.75" customHeight="1" x14ac:dyDescent="0.25"/>
    <row r="558" customFormat="1" ht="12.75" customHeight="1" x14ac:dyDescent="0.25"/>
    <row r="559" customFormat="1" ht="12.75" customHeight="1" x14ac:dyDescent="0.25"/>
    <row r="560" customFormat="1" ht="12.75" customHeight="1" x14ac:dyDescent="0.25"/>
    <row r="561" customFormat="1" ht="12.75" customHeight="1" x14ac:dyDescent="0.25"/>
    <row r="562" customFormat="1" ht="12.75" customHeight="1" x14ac:dyDescent="0.25"/>
    <row r="563" customFormat="1" ht="12.75" customHeight="1" x14ac:dyDescent="0.25"/>
    <row r="564" customFormat="1" ht="12.75" customHeight="1" x14ac:dyDescent="0.25"/>
    <row r="565" customFormat="1" ht="12.75" customHeight="1" x14ac:dyDescent="0.25"/>
    <row r="566" customFormat="1" ht="12.75" customHeight="1" x14ac:dyDescent="0.25"/>
    <row r="567" customFormat="1" ht="12.75" customHeight="1" x14ac:dyDescent="0.25"/>
    <row r="568" customFormat="1" ht="12.75" customHeight="1" x14ac:dyDescent="0.25"/>
    <row r="569" customFormat="1" ht="12.75" customHeight="1" x14ac:dyDescent="0.25"/>
    <row r="570" customFormat="1" ht="12.75" customHeight="1" x14ac:dyDescent="0.25"/>
    <row r="571" customFormat="1" ht="12.75" customHeight="1" x14ac:dyDescent="0.25"/>
    <row r="572" customFormat="1" ht="12.75" customHeight="1" x14ac:dyDescent="0.25"/>
    <row r="573" customFormat="1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6" manualBreakCount="6">
    <brk id="69" max="7" man="1"/>
    <brk id="116" max="7" man="1"/>
    <brk id="156" max="7" man="1"/>
    <brk id="258" max="7" man="1"/>
    <brk id="294" max="7" man="1"/>
    <brk id="3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2722-C666-4957-B9E1-2DB06D4DF115}">
  <sheetPr>
    <tabColor rgb="FF92D050"/>
    <pageSetUpPr fitToPage="1"/>
  </sheetPr>
  <dimension ref="A1:H48"/>
  <sheetViews>
    <sheetView zoomScale="130" zoomScaleNormal="130" workbookViewId="0"/>
  </sheetViews>
  <sheetFormatPr defaultRowHeight="12" x14ac:dyDescent="0.2"/>
  <cols>
    <col min="1" max="1" width="4" style="118" customWidth="1"/>
    <col min="2" max="2" width="5.28515625" style="118" customWidth="1"/>
    <col min="3" max="3" width="8.42578125" style="118" customWidth="1"/>
    <col min="4" max="4" width="8" style="119" customWidth="1"/>
    <col min="5" max="5" width="51.28515625" style="118" customWidth="1"/>
    <col min="6" max="6" width="21" style="118" customWidth="1"/>
    <col min="7" max="7" width="13" style="118" customWidth="1"/>
    <col min="8" max="8" width="10.7109375" style="118" customWidth="1"/>
    <col min="9" max="256" width="9.140625" style="118"/>
    <col min="257" max="257" width="4" style="118" customWidth="1"/>
    <col min="258" max="258" width="5.28515625" style="118" customWidth="1"/>
    <col min="259" max="259" width="8.42578125" style="118" customWidth="1"/>
    <col min="260" max="260" width="8" style="118" customWidth="1"/>
    <col min="261" max="261" width="51.28515625" style="118" customWidth="1"/>
    <col min="262" max="262" width="21" style="118" customWidth="1"/>
    <col min="263" max="263" width="13" style="118" customWidth="1"/>
    <col min="264" max="264" width="10.7109375" style="118" customWidth="1"/>
    <col min="265" max="512" width="9.140625" style="118"/>
    <col min="513" max="513" width="4" style="118" customWidth="1"/>
    <col min="514" max="514" width="5.28515625" style="118" customWidth="1"/>
    <col min="515" max="515" width="8.42578125" style="118" customWidth="1"/>
    <col min="516" max="516" width="8" style="118" customWidth="1"/>
    <col min="517" max="517" width="51.28515625" style="118" customWidth="1"/>
    <col min="518" max="518" width="21" style="118" customWidth="1"/>
    <col min="519" max="519" width="13" style="118" customWidth="1"/>
    <col min="520" max="520" width="10.7109375" style="118" customWidth="1"/>
    <col min="521" max="768" width="9.140625" style="118"/>
    <col min="769" max="769" width="4" style="118" customWidth="1"/>
    <col min="770" max="770" width="5.28515625" style="118" customWidth="1"/>
    <col min="771" max="771" width="8.42578125" style="118" customWidth="1"/>
    <col min="772" max="772" width="8" style="118" customWidth="1"/>
    <col min="773" max="773" width="51.28515625" style="118" customWidth="1"/>
    <col min="774" max="774" width="21" style="118" customWidth="1"/>
    <col min="775" max="775" width="13" style="118" customWidth="1"/>
    <col min="776" max="776" width="10.7109375" style="118" customWidth="1"/>
    <col min="777" max="1024" width="9.140625" style="118"/>
    <col min="1025" max="1025" width="4" style="118" customWidth="1"/>
    <col min="1026" max="1026" width="5.28515625" style="118" customWidth="1"/>
    <col min="1027" max="1027" width="8.42578125" style="118" customWidth="1"/>
    <col min="1028" max="1028" width="8" style="118" customWidth="1"/>
    <col min="1029" max="1029" width="51.28515625" style="118" customWidth="1"/>
    <col min="1030" max="1030" width="21" style="118" customWidth="1"/>
    <col min="1031" max="1031" width="13" style="118" customWidth="1"/>
    <col min="1032" max="1032" width="10.7109375" style="118" customWidth="1"/>
    <col min="1033" max="1280" width="9.140625" style="118"/>
    <col min="1281" max="1281" width="4" style="118" customWidth="1"/>
    <col min="1282" max="1282" width="5.28515625" style="118" customWidth="1"/>
    <col min="1283" max="1283" width="8.42578125" style="118" customWidth="1"/>
    <col min="1284" max="1284" width="8" style="118" customWidth="1"/>
    <col min="1285" max="1285" width="51.28515625" style="118" customWidth="1"/>
    <col min="1286" max="1286" width="21" style="118" customWidth="1"/>
    <col min="1287" max="1287" width="13" style="118" customWidth="1"/>
    <col min="1288" max="1288" width="10.7109375" style="118" customWidth="1"/>
    <col min="1289" max="1536" width="9.140625" style="118"/>
    <col min="1537" max="1537" width="4" style="118" customWidth="1"/>
    <col min="1538" max="1538" width="5.28515625" style="118" customWidth="1"/>
    <col min="1539" max="1539" width="8.42578125" style="118" customWidth="1"/>
    <col min="1540" max="1540" width="8" style="118" customWidth="1"/>
    <col min="1541" max="1541" width="51.28515625" style="118" customWidth="1"/>
    <col min="1542" max="1542" width="21" style="118" customWidth="1"/>
    <col min="1543" max="1543" width="13" style="118" customWidth="1"/>
    <col min="1544" max="1544" width="10.7109375" style="118" customWidth="1"/>
    <col min="1545" max="1792" width="9.140625" style="118"/>
    <col min="1793" max="1793" width="4" style="118" customWidth="1"/>
    <col min="1794" max="1794" width="5.28515625" style="118" customWidth="1"/>
    <col min="1795" max="1795" width="8.42578125" style="118" customWidth="1"/>
    <col min="1796" max="1796" width="8" style="118" customWidth="1"/>
    <col min="1797" max="1797" width="51.28515625" style="118" customWidth="1"/>
    <col min="1798" max="1798" width="21" style="118" customWidth="1"/>
    <col min="1799" max="1799" width="13" style="118" customWidth="1"/>
    <col min="1800" max="1800" width="10.7109375" style="118" customWidth="1"/>
    <col min="1801" max="2048" width="9.140625" style="118"/>
    <col min="2049" max="2049" width="4" style="118" customWidth="1"/>
    <col min="2050" max="2050" width="5.28515625" style="118" customWidth="1"/>
    <col min="2051" max="2051" width="8.42578125" style="118" customWidth="1"/>
    <col min="2052" max="2052" width="8" style="118" customWidth="1"/>
    <col min="2053" max="2053" width="51.28515625" style="118" customWidth="1"/>
    <col min="2054" max="2054" width="21" style="118" customWidth="1"/>
    <col min="2055" max="2055" width="13" style="118" customWidth="1"/>
    <col min="2056" max="2056" width="10.7109375" style="118" customWidth="1"/>
    <col min="2057" max="2304" width="9.140625" style="118"/>
    <col min="2305" max="2305" width="4" style="118" customWidth="1"/>
    <col min="2306" max="2306" width="5.28515625" style="118" customWidth="1"/>
    <col min="2307" max="2307" width="8.42578125" style="118" customWidth="1"/>
    <col min="2308" max="2308" width="8" style="118" customWidth="1"/>
    <col min="2309" max="2309" width="51.28515625" style="118" customWidth="1"/>
    <col min="2310" max="2310" width="21" style="118" customWidth="1"/>
    <col min="2311" max="2311" width="13" style="118" customWidth="1"/>
    <col min="2312" max="2312" width="10.7109375" style="118" customWidth="1"/>
    <col min="2313" max="2560" width="9.140625" style="118"/>
    <col min="2561" max="2561" width="4" style="118" customWidth="1"/>
    <col min="2562" max="2562" width="5.28515625" style="118" customWidth="1"/>
    <col min="2563" max="2563" width="8.42578125" style="118" customWidth="1"/>
    <col min="2564" max="2564" width="8" style="118" customWidth="1"/>
    <col min="2565" max="2565" width="51.28515625" style="118" customWidth="1"/>
    <col min="2566" max="2566" width="21" style="118" customWidth="1"/>
    <col min="2567" max="2567" width="13" style="118" customWidth="1"/>
    <col min="2568" max="2568" width="10.7109375" style="118" customWidth="1"/>
    <col min="2569" max="2816" width="9.140625" style="118"/>
    <col min="2817" max="2817" width="4" style="118" customWidth="1"/>
    <col min="2818" max="2818" width="5.28515625" style="118" customWidth="1"/>
    <col min="2819" max="2819" width="8.42578125" style="118" customWidth="1"/>
    <col min="2820" max="2820" width="8" style="118" customWidth="1"/>
    <col min="2821" max="2821" width="51.28515625" style="118" customWidth="1"/>
    <col min="2822" max="2822" width="21" style="118" customWidth="1"/>
    <col min="2823" max="2823" width="13" style="118" customWidth="1"/>
    <col min="2824" max="2824" width="10.7109375" style="118" customWidth="1"/>
    <col min="2825" max="3072" width="9.140625" style="118"/>
    <col min="3073" max="3073" width="4" style="118" customWidth="1"/>
    <col min="3074" max="3074" width="5.28515625" style="118" customWidth="1"/>
    <col min="3075" max="3075" width="8.42578125" style="118" customWidth="1"/>
    <col min="3076" max="3076" width="8" style="118" customWidth="1"/>
    <col min="3077" max="3077" width="51.28515625" style="118" customWidth="1"/>
    <col min="3078" max="3078" width="21" style="118" customWidth="1"/>
    <col min="3079" max="3079" width="13" style="118" customWidth="1"/>
    <col min="3080" max="3080" width="10.7109375" style="118" customWidth="1"/>
    <col min="3081" max="3328" width="9.140625" style="118"/>
    <col min="3329" max="3329" width="4" style="118" customWidth="1"/>
    <col min="3330" max="3330" width="5.28515625" style="118" customWidth="1"/>
    <col min="3331" max="3331" width="8.42578125" style="118" customWidth="1"/>
    <col min="3332" max="3332" width="8" style="118" customWidth="1"/>
    <col min="3333" max="3333" width="51.28515625" style="118" customWidth="1"/>
    <col min="3334" max="3334" width="21" style="118" customWidth="1"/>
    <col min="3335" max="3335" width="13" style="118" customWidth="1"/>
    <col min="3336" max="3336" width="10.7109375" style="118" customWidth="1"/>
    <col min="3337" max="3584" width="9.140625" style="118"/>
    <col min="3585" max="3585" width="4" style="118" customWidth="1"/>
    <col min="3586" max="3586" width="5.28515625" style="118" customWidth="1"/>
    <col min="3587" max="3587" width="8.42578125" style="118" customWidth="1"/>
    <col min="3588" max="3588" width="8" style="118" customWidth="1"/>
    <col min="3589" max="3589" width="51.28515625" style="118" customWidth="1"/>
    <col min="3590" max="3590" width="21" style="118" customWidth="1"/>
    <col min="3591" max="3591" width="13" style="118" customWidth="1"/>
    <col min="3592" max="3592" width="10.7109375" style="118" customWidth="1"/>
    <col min="3593" max="3840" width="9.140625" style="118"/>
    <col min="3841" max="3841" width="4" style="118" customWidth="1"/>
    <col min="3842" max="3842" width="5.28515625" style="118" customWidth="1"/>
    <col min="3843" max="3843" width="8.42578125" style="118" customWidth="1"/>
    <col min="3844" max="3844" width="8" style="118" customWidth="1"/>
    <col min="3845" max="3845" width="51.28515625" style="118" customWidth="1"/>
    <col min="3846" max="3846" width="21" style="118" customWidth="1"/>
    <col min="3847" max="3847" width="13" style="118" customWidth="1"/>
    <col min="3848" max="3848" width="10.7109375" style="118" customWidth="1"/>
    <col min="3849" max="4096" width="9.140625" style="118"/>
    <col min="4097" max="4097" width="4" style="118" customWidth="1"/>
    <col min="4098" max="4098" width="5.28515625" style="118" customWidth="1"/>
    <col min="4099" max="4099" width="8.42578125" style="118" customWidth="1"/>
    <col min="4100" max="4100" width="8" style="118" customWidth="1"/>
    <col min="4101" max="4101" width="51.28515625" style="118" customWidth="1"/>
    <col min="4102" max="4102" width="21" style="118" customWidth="1"/>
    <col min="4103" max="4103" width="13" style="118" customWidth="1"/>
    <col min="4104" max="4104" width="10.7109375" style="118" customWidth="1"/>
    <col min="4105" max="4352" width="9.140625" style="118"/>
    <col min="4353" max="4353" width="4" style="118" customWidth="1"/>
    <col min="4354" max="4354" width="5.28515625" style="118" customWidth="1"/>
    <col min="4355" max="4355" width="8.42578125" style="118" customWidth="1"/>
    <col min="4356" max="4356" width="8" style="118" customWidth="1"/>
    <col min="4357" max="4357" width="51.28515625" style="118" customWidth="1"/>
    <col min="4358" max="4358" width="21" style="118" customWidth="1"/>
    <col min="4359" max="4359" width="13" style="118" customWidth="1"/>
    <col min="4360" max="4360" width="10.7109375" style="118" customWidth="1"/>
    <col min="4361" max="4608" width="9.140625" style="118"/>
    <col min="4609" max="4609" width="4" style="118" customWidth="1"/>
    <col min="4610" max="4610" width="5.28515625" style="118" customWidth="1"/>
    <col min="4611" max="4611" width="8.42578125" style="118" customWidth="1"/>
    <col min="4612" max="4612" width="8" style="118" customWidth="1"/>
    <col min="4613" max="4613" width="51.28515625" style="118" customWidth="1"/>
    <col min="4614" max="4614" width="21" style="118" customWidth="1"/>
    <col min="4615" max="4615" width="13" style="118" customWidth="1"/>
    <col min="4616" max="4616" width="10.7109375" style="118" customWidth="1"/>
    <col min="4617" max="4864" width="9.140625" style="118"/>
    <col min="4865" max="4865" width="4" style="118" customWidth="1"/>
    <col min="4866" max="4866" width="5.28515625" style="118" customWidth="1"/>
    <col min="4867" max="4867" width="8.42578125" style="118" customWidth="1"/>
    <col min="4868" max="4868" width="8" style="118" customWidth="1"/>
    <col min="4869" max="4869" width="51.28515625" style="118" customWidth="1"/>
    <col min="4870" max="4870" width="21" style="118" customWidth="1"/>
    <col min="4871" max="4871" width="13" style="118" customWidth="1"/>
    <col min="4872" max="4872" width="10.7109375" style="118" customWidth="1"/>
    <col min="4873" max="5120" width="9.140625" style="118"/>
    <col min="5121" max="5121" width="4" style="118" customWidth="1"/>
    <col min="5122" max="5122" width="5.28515625" style="118" customWidth="1"/>
    <col min="5123" max="5123" width="8.42578125" style="118" customWidth="1"/>
    <col min="5124" max="5124" width="8" style="118" customWidth="1"/>
    <col min="5125" max="5125" width="51.28515625" style="118" customWidth="1"/>
    <col min="5126" max="5126" width="21" style="118" customWidth="1"/>
    <col min="5127" max="5127" width="13" style="118" customWidth="1"/>
    <col min="5128" max="5128" width="10.7109375" style="118" customWidth="1"/>
    <col min="5129" max="5376" width="9.140625" style="118"/>
    <col min="5377" max="5377" width="4" style="118" customWidth="1"/>
    <col min="5378" max="5378" width="5.28515625" style="118" customWidth="1"/>
    <col min="5379" max="5379" width="8.42578125" style="118" customWidth="1"/>
    <col min="5380" max="5380" width="8" style="118" customWidth="1"/>
    <col min="5381" max="5381" width="51.28515625" style="118" customWidth="1"/>
    <col min="5382" max="5382" width="21" style="118" customWidth="1"/>
    <col min="5383" max="5383" width="13" style="118" customWidth="1"/>
    <col min="5384" max="5384" width="10.7109375" style="118" customWidth="1"/>
    <col min="5385" max="5632" width="9.140625" style="118"/>
    <col min="5633" max="5633" width="4" style="118" customWidth="1"/>
    <col min="5634" max="5634" width="5.28515625" style="118" customWidth="1"/>
    <col min="5635" max="5635" width="8.42578125" style="118" customWidth="1"/>
    <col min="5636" max="5636" width="8" style="118" customWidth="1"/>
    <col min="5637" max="5637" width="51.28515625" style="118" customWidth="1"/>
    <col min="5638" max="5638" width="21" style="118" customWidth="1"/>
    <col min="5639" max="5639" width="13" style="118" customWidth="1"/>
    <col min="5640" max="5640" width="10.7109375" style="118" customWidth="1"/>
    <col min="5641" max="5888" width="9.140625" style="118"/>
    <col min="5889" max="5889" width="4" style="118" customWidth="1"/>
    <col min="5890" max="5890" width="5.28515625" style="118" customWidth="1"/>
    <col min="5891" max="5891" width="8.42578125" style="118" customWidth="1"/>
    <col min="5892" max="5892" width="8" style="118" customWidth="1"/>
    <col min="5893" max="5893" width="51.28515625" style="118" customWidth="1"/>
    <col min="5894" max="5894" width="21" style="118" customWidth="1"/>
    <col min="5895" max="5895" width="13" style="118" customWidth="1"/>
    <col min="5896" max="5896" width="10.7109375" style="118" customWidth="1"/>
    <col min="5897" max="6144" width="9.140625" style="118"/>
    <col min="6145" max="6145" width="4" style="118" customWidth="1"/>
    <col min="6146" max="6146" width="5.28515625" style="118" customWidth="1"/>
    <col min="6147" max="6147" width="8.42578125" style="118" customWidth="1"/>
    <col min="6148" max="6148" width="8" style="118" customWidth="1"/>
    <col min="6149" max="6149" width="51.28515625" style="118" customWidth="1"/>
    <col min="6150" max="6150" width="21" style="118" customWidth="1"/>
    <col min="6151" max="6151" width="13" style="118" customWidth="1"/>
    <col min="6152" max="6152" width="10.7109375" style="118" customWidth="1"/>
    <col min="6153" max="6400" width="9.140625" style="118"/>
    <col min="6401" max="6401" width="4" style="118" customWidth="1"/>
    <col min="6402" max="6402" width="5.28515625" style="118" customWidth="1"/>
    <col min="6403" max="6403" width="8.42578125" style="118" customWidth="1"/>
    <col min="6404" max="6404" width="8" style="118" customWidth="1"/>
    <col min="6405" max="6405" width="51.28515625" style="118" customWidth="1"/>
    <col min="6406" max="6406" width="21" style="118" customWidth="1"/>
    <col min="6407" max="6407" width="13" style="118" customWidth="1"/>
    <col min="6408" max="6408" width="10.7109375" style="118" customWidth="1"/>
    <col min="6409" max="6656" width="9.140625" style="118"/>
    <col min="6657" max="6657" width="4" style="118" customWidth="1"/>
    <col min="6658" max="6658" width="5.28515625" style="118" customWidth="1"/>
    <col min="6659" max="6659" width="8.42578125" style="118" customWidth="1"/>
    <col min="6660" max="6660" width="8" style="118" customWidth="1"/>
    <col min="6661" max="6661" width="51.28515625" style="118" customWidth="1"/>
    <col min="6662" max="6662" width="21" style="118" customWidth="1"/>
    <col min="6663" max="6663" width="13" style="118" customWidth="1"/>
    <col min="6664" max="6664" width="10.7109375" style="118" customWidth="1"/>
    <col min="6665" max="6912" width="9.140625" style="118"/>
    <col min="6913" max="6913" width="4" style="118" customWidth="1"/>
    <col min="6914" max="6914" width="5.28515625" style="118" customWidth="1"/>
    <col min="6915" max="6915" width="8.42578125" style="118" customWidth="1"/>
    <col min="6916" max="6916" width="8" style="118" customWidth="1"/>
    <col min="6917" max="6917" width="51.28515625" style="118" customWidth="1"/>
    <col min="6918" max="6918" width="21" style="118" customWidth="1"/>
    <col min="6919" max="6919" width="13" style="118" customWidth="1"/>
    <col min="6920" max="6920" width="10.7109375" style="118" customWidth="1"/>
    <col min="6921" max="7168" width="9.140625" style="118"/>
    <col min="7169" max="7169" width="4" style="118" customWidth="1"/>
    <col min="7170" max="7170" width="5.28515625" style="118" customWidth="1"/>
    <col min="7171" max="7171" width="8.42578125" style="118" customWidth="1"/>
    <col min="7172" max="7172" width="8" style="118" customWidth="1"/>
    <col min="7173" max="7173" width="51.28515625" style="118" customWidth="1"/>
    <col min="7174" max="7174" width="21" style="118" customWidth="1"/>
    <col min="7175" max="7175" width="13" style="118" customWidth="1"/>
    <col min="7176" max="7176" width="10.7109375" style="118" customWidth="1"/>
    <col min="7177" max="7424" width="9.140625" style="118"/>
    <col min="7425" max="7425" width="4" style="118" customWidth="1"/>
    <col min="7426" max="7426" width="5.28515625" style="118" customWidth="1"/>
    <col min="7427" max="7427" width="8.42578125" style="118" customWidth="1"/>
    <col min="7428" max="7428" width="8" style="118" customWidth="1"/>
    <col min="7429" max="7429" width="51.28515625" style="118" customWidth="1"/>
    <col min="7430" max="7430" width="21" style="118" customWidth="1"/>
    <col min="7431" max="7431" width="13" style="118" customWidth="1"/>
    <col min="7432" max="7432" width="10.7109375" style="118" customWidth="1"/>
    <col min="7433" max="7680" width="9.140625" style="118"/>
    <col min="7681" max="7681" width="4" style="118" customWidth="1"/>
    <col min="7682" max="7682" width="5.28515625" style="118" customWidth="1"/>
    <col min="7683" max="7683" width="8.42578125" style="118" customWidth="1"/>
    <col min="7684" max="7684" width="8" style="118" customWidth="1"/>
    <col min="7685" max="7685" width="51.28515625" style="118" customWidth="1"/>
    <col min="7686" max="7686" width="21" style="118" customWidth="1"/>
    <col min="7687" max="7687" width="13" style="118" customWidth="1"/>
    <col min="7688" max="7688" width="10.7109375" style="118" customWidth="1"/>
    <col min="7689" max="7936" width="9.140625" style="118"/>
    <col min="7937" max="7937" width="4" style="118" customWidth="1"/>
    <col min="7938" max="7938" width="5.28515625" style="118" customWidth="1"/>
    <col min="7939" max="7939" width="8.42578125" style="118" customWidth="1"/>
    <col min="7940" max="7940" width="8" style="118" customWidth="1"/>
    <col min="7941" max="7941" width="51.28515625" style="118" customWidth="1"/>
    <col min="7942" max="7942" width="21" style="118" customWidth="1"/>
    <col min="7943" max="7943" width="13" style="118" customWidth="1"/>
    <col min="7944" max="7944" width="10.7109375" style="118" customWidth="1"/>
    <col min="7945" max="8192" width="9.140625" style="118"/>
    <col min="8193" max="8193" width="4" style="118" customWidth="1"/>
    <col min="8194" max="8194" width="5.28515625" style="118" customWidth="1"/>
    <col min="8195" max="8195" width="8.42578125" style="118" customWidth="1"/>
    <col min="8196" max="8196" width="8" style="118" customWidth="1"/>
    <col min="8197" max="8197" width="51.28515625" style="118" customWidth="1"/>
    <col min="8198" max="8198" width="21" style="118" customWidth="1"/>
    <col min="8199" max="8199" width="13" style="118" customWidth="1"/>
    <col min="8200" max="8200" width="10.7109375" style="118" customWidth="1"/>
    <col min="8201" max="8448" width="9.140625" style="118"/>
    <col min="8449" max="8449" width="4" style="118" customWidth="1"/>
    <col min="8450" max="8450" width="5.28515625" style="118" customWidth="1"/>
    <col min="8451" max="8451" width="8.42578125" style="118" customWidth="1"/>
    <col min="8452" max="8452" width="8" style="118" customWidth="1"/>
    <col min="8453" max="8453" width="51.28515625" style="118" customWidth="1"/>
    <col min="8454" max="8454" width="21" style="118" customWidth="1"/>
    <col min="8455" max="8455" width="13" style="118" customWidth="1"/>
    <col min="8456" max="8456" width="10.7109375" style="118" customWidth="1"/>
    <col min="8457" max="8704" width="9.140625" style="118"/>
    <col min="8705" max="8705" width="4" style="118" customWidth="1"/>
    <col min="8706" max="8706" width="5.28515625" style="118" customWidth="1"/>
    <col min="8707" max="8707" width="8.42578125" style="118" customWidth="1"/>
    <col min="8708" max="8708" width="8" style="118" customWidth="1"/>
    <col min="8709" max="8709" width="51.28515625" style="118" customWidth="1"/>
    <col min="8710" max="8710" width="21" style="118" customWidth="1"/>
    <col min="8711" max="8711" width="13" style="118" customWidth="1"/>
    <col min="8712" max="8712" width="10.7109375" style="118" customWidth="1"/>
    <col min="8713" max="8960" width="9.140625" style="118"/>
    <col min="8961" max="8961" width="4" style="118" customWidth="1"/>
    <col min="8962" max="8962" width="5.28515625" style="118" customWidth="1"/>
    <col min="8963" max="8963" width="8.42578125" style="118" customWidth="1"/>
    <col min="8964" max="8964" width="8" style="118" customWidth="1"/>
    <col min="8965" max="8965" width="51.28515625" style="118" customWidth="1"/>
    <col min="8966" max="8966" width="21" style="118" customWidth="1"/>
    <col min="8967" max="8967" width="13" style="118" customWidth="1"/>
    <col min="8968" max="8968" width="10.7109375" style="118" customWidth="1"/>
    <col min="8969" max="9216" width="9.140625" style="118"/>
    <col min="9217" max="9217" width="4" style="118" customWidth="1"/>
    <col min="9218" max="9218" width="5.28515625" style="118" customWidth="1"/>
    <col min="9219" max="9219" width="8.42578125" style="118" customWidth="1"/>
    <col min="9220" max="9220" width="8" style="118" customWidth="1"/>
    <col min="9221" max="9221" width="51.28515625" style="118" customWidth="1"/>
    <col min="9222" max="9222" width="21" style="118" customWidth="1"/>
    <col min="9223" max="9223" width="13" style="118" customWidth="1"/>
    <col min="9224" max="9224" width="10.7109375" style="118" customWidth="1"/>
    <col min="9225" max="9472" width="9.140625" style="118"/>
    <col min="9473" max="9473" width="4" style="118" customWidth="1"/>
    <col min="9474" max="9474" width="5.28515625" style="118" customWidth="1"/>
    <col min="9475" max="9475" width="8.42578125" style="118" customWidth="1"/>
    <col min="9476" max="9476" width="8" style="118" customWidth="1"/>
    <col min="9477" max="9477" width="51.28515625" style="118" customWidth="1"/>
    <col min="9478" max="9478" width="21" style="118" customWidth="1"/>
    <col min="9479" max="9479" width="13" style="118" customWidth="1"/>
    <col min="9480" max="9480" width="10.7109375" style="118" customWidth="1"/>
    <col min="9481" max="9728" width="9.140625" style="118"/>
    <col min="9729" max="9729" width="4" style="118" customWidth="1"/>
    <col min="9730" max="9730" width="5.28515625" style="118" customWidth="1"/>
    <col min="9731" max="9731" width="8.42578125" style="118" customWidth="1"/>
    <col min="9732" max="9732" width="8" style="118" customWidth="1"/>
    <col min="9733" max="9733" width="51.28515625" style="118" customWidth="1"/>
    <col min="9734" max="9734" width="21" style="118" customWidth="1"/>
    <col min="9735" max="9735" width="13" style="118" customWidth="1"/>
    <col min="9736" max="9736" width="10.7109375" style="118" customWidth="1"/>
    <col min="9737" max="9984" width="9.140625" style="118"/>
    <col min="9985" max="9985" width="4" style="118" customWidth="1"/>
    <col min="9986" max="9986" width="5.28515625" style="118" customWidth="1"/>
    <col min="9987" max="9987" width="8.42578125" style="118" customWidth="1"/>
    <col min="9988" max="9988" width="8" style="118" customWidth="1"/>
    <col min="9989" max="9989" width="51.28515625" style="118" customWidth="1"/>
    <col min="9990" max="9990" width="21" style="118" customWidth="1"/>
    <col min="9991" max="9991" width="13" style="118" customWidth="1"/>
    <col min="9992" max="9992" width="10.7109375" style="118" customWidth="1"/>
    <col min="9993" max="10240" width="9.140625" style="118"/>
    <col min="10241" max="10241" width="4" style="118" customWidth="1"/>
    <col min="10242" max="10242" width="5.28515625" style="118" customWidth="1"/>
    <col min="10243" max="10243" width="8.42578125" style="118" customWidth="1"/>
    <col min="10244" max="10244" width="8" style="118" customWidth="1"/>
    <col min="10245" max="10245" width="51.28515625" style="118" customWidth="1"/>
    <col min="10246" max="10246" width="21" style="118" customWidth="1"/>
    <col min="10247" max="10247" width="13" style="118" customWidth="1"/>
    <col min="10248" max="10248" width="10.7109375" style="118" customWidth="1"/>
    <col min="10249" max="10496" width="9.140625" style="118"/>
    <col min="10497" max="10497" width="4" style="118" customWidth="1"/>
    <col min="10498" max="10498" width="5.28515625" style="118" customWidth="1"/>
    <col min="10499" max="10499" width="8.42578125" style="118" customWidth="1"/>
    <col min="10500" max="10500" width="8" style="118" customWidth="1"/>
    <col min="10501" max="10501" width="51.28515625" style="118" customWidth="1"/>
    <col min="10502" max="10502" width="21" style="118" customWidth="1"/>
    <col min="10503" max="10503" width="13" style="118" customWidth="1"/>
    <col min="10504" max="10504" width="10.7109375" style="118" customWidth="1"/>
    <col min="10505" max="10752" width="9.140625" style="118"/>
    <col min="10753" max="10753" width="4" style="118" customWidth="1"/>
    <col min="10754" max="10754" width="5.28515625" style="118" customWidth="1"/>
    <col min="10755" max="10755" width="8.42578125" style="118" customWidth="1"/>
    <col min="10756" max="10756" width="8" style="118" customWidth="1"/>
    <col min="10757" max="10757" width="51.28515625" style="118" customWidth="1"/>
    <col min="10758" max="10758" width="21" style="118" customWidth="1"/>
    <col min="10759" max="10759" width="13" style="118" customWidth="1"/>
    <col min="10760" max="10760" width="10.7109375" style="118" customWidth="1"/>
    <col min="10761" max="11008" width="9.140625" style="118"/>
    <col min="11009" max="11009" width="4" style="118" customWidth="1"/>
    <col min="11010" max="11010" width="5.28515625" style="118" customWidth="1"/>
    <col min="11011" max="11011" width="8.42578125" style="118" customWidth="1"/>
    <col min="11012" max="11012" width="8" style="118" customWidth="1"/>
    <col min="11013" max="11013" width="51.28515625" style="118" customWidth="1"/>
    <col min="11014" max="11014" width="21" style="118" customWidth="1"/>
    <col min="11015" max="11015" width="13" style="118" customWidth="1"/>
    <col min="11016" max="11016" width="10.7109375" style="118" customWidth="1"/>
    <col min="11017" max="11264" width="9.140625" style="118"/>
    <col min="11265" max="11265" width="4" style="118" customWidth="1"/>
    <col min="11266" max="11266" width="5.28515625" style="118" customWidth="1"/>
    <col min="11267" max="11267" width="8.42578125" style="118" customWidth="1"/>
    <col min="11268" max="11268" width="8" style="118" customWidth="1"/>
    <col min="11269" max="11269" width="51.28515625" style="118" customWidth="1"/>
    <col min="11270" max="11270" width="21" style="118" customWidth="1"/>
    <col min="11271" max="11271" width="13" style="118" customWidth="1"/>
    <col min="11272" max="11272" width="10.7109375" style="118" customWidth="1"/>
    <col min="11273" max="11520" width="9.140625" style="118"/>
    <col min="11521" max="11521" width="4" style="118" customWidth="1"/>
    <col min="11522" max="11522" width="5.28515625" style="118" customWidth="1"/>
    <col min="11523" max="11523" width="8.42578125" style="118" customWidth="1"/>
    <col min="11524" max="11524" width="8" style="118" customWidth="1"/>
    <col min="11525" max="11525" width="51.28515625" style="118" customWidth="1"/>
    <col min="11526" max="11526" width="21" style="118" customWidth="1"/>
    <col min="11527" max="11527" width="13" style="118" customWidth="1"/>
    <col min="11528" max="11528" width="10.7109375" style="118" customWidth="1"/>
    <col min="11529" max="11776" width="9.140625" style="118"/>
    <col min="11777" max="11777" width="4" style="118" customWidth="1"/>
    <col min="11778" max="11778" width="5.28515625" style="118" customWidth="1"/>
    <col min="11779" max="11779" width="8.42578125" style="118" customWidth="1"/>
    <col min="11780" max="11780" width="8" style="118" customWidth="1"/>
    <col min="11781" max="11781" width="51.28515625" style="118" customWidth="1"/>
    <col min="11782" max="11782" width="21" style="118" customWidth="1"/>
    <col min="11783" max="11783" width="13" style="118" customWidth="1"/>
    <col min="11784" max="11784" width="10.7109375" style="118" customWidth="1"/>
    <col min="11785" max="12032" width="9.140625" style="118"/>
    <col min="12033" max="12033" width="4" style="118" customWidth="1"/>
    <col min="12034" max="12034" width="5.28515625" style="118" customWidth="1"/>
    <col min="12035" max="12035" width="8.42578125" style="118" customWidth="1"/>
    <col min="12036" max="12036" width="8" style="118" customWidth="1"/>
    <col min="12037" max="12037" width="51.28515625" style="118" customWidth="1"/>
    <col min="12038" max="12038" width="21" style="118" customWidth="1"/>
    <col min="12039" max="12039" width="13" style="118" customWidth="1"/>
    <col min="12040" max="12040" width="10.7109375" style="118" customWidth="1"/>
    <col min="12041" max="12288" width="9.140625" style="118"/>
    <col min="12289" max="12289" width="4" style="118" customWidth="1"/>
    <col min="12290" max="12290" width="5.28515625" style="118" customWidth="1"/>
    <col min="12291" max="12291" width="8.42578125" style="118" customWidth="1"/>
    <col min="12292" max="12292" width="8" style="118" customWidth="1"/>
    <col min="12293" max="12293" width="51.28515625" style="118" customWidth="1"/>
    <col min="12294" max="12294" width="21" style="118" customWidth="1"/>
    <col min="12295" max="12295" width="13" style="118" customWidth="1"/>
    <col min="12296" max="12296" width="10.7109375" style="118" customWidth="1"/>
    <col min="12297" max="12544" width="9.140625" style="118"/>
    <col min="12545" max="12545" width="4" style="118" customWidth="1"/>
    <col min="12546" max="12546" width="5.28515625" style="118" customWidth="1"/>
    <col min="12547" max="12547" width="8.42578125" style="118" customWidth="1"/>
    <col min="12548" max="12548" width="8" style="118" customWidth="1"/>
    <col min="12549" max="12549" width="51.28515625" style="118" customWidth="1"/>
    <col min="12550" max="12550" width="21" style="118" customWidth="1"/>
    <col min="12551" max="12551" width="13" style="118" customWidth="1"/>
    <col min="12552" max="12552" width="10.7109375" style="118" customWidth="1"/>
    <col min="12553" max="12800" width="9.140625" style="118"/>
    <col min="12801" max="12801" width="4" style="118" customWidth="1"/>
    <col min="12802" max="12802" width="5.28515625" style="118" customWidth="1"/>
    <col min="12803" max="12803" width="8.42578125" style="118" customWidth="1"/>
    <col min="12804" max="12804" width="8" style="118" customWidth="1"/>
    <col min="12805" max="12805" width="51.28515625" style="118" customWidth="1"/>
    <col min="12806" max="12806" width="21" style="118" customWidth="1"/>
    <col min="12807" max="12807" width="13" style="118" customWidth="1"/>
    <col min="12808" max="12808" width="10.7109375" style="118" customWidth="1"/>
    <col min="12809" max="13056" width="9.140625" style="118"/>
    <col min="13057" max="13057" width="4" style="118" customWidth="1"/>
    <col min="13058" max="13058" width="5.28515625" style="118" customWidth="1"/>
    <col min="13059" max="13059" width="8.42578125" style="118" customWidth="1"/>
    <col min="13060" max="13060" width="8" style="118" customWidth="1"/>
    <col min="13061" max="13061" width="51.28515625" style="118" customWidth="1"/>
    <col min="13062" max="13062" width="21" style="118" customWidth="1"/>
    <col min="13063" max="13063" width="13" style="118" customWidth="1"/>
    <col min="13064" max="13064" width="10.7109375" style="118" customWidth="1"/>
    <col min="13065" max="13312" width="9.140625" style="118"/>
    <col min="13313" max="13313" width="4" style="118" customWidth="1"/>
    <col min="13314" max="13314" width="5.28515625" style="118" customWidth="1"/>
    <col min="13315" max="13315" width="8.42578125" style="118" customWidth="1"/>
    <col min="13316" max="13316" width="8" style="118" customWidth="1"/>
    <col min="13317" max="13317" width="51.28515625" style="118" customWidth="1"/>
    <col min="13318" max="13318" width="21" style="118" customWidth="1"/>
    <col min="13319" max="13319" width="13" style="118" customWidth="1"/>
    <col min="13320" max="13320" width="10.7109375" style="118" customWidth="1"/>
    <col min="13321" max="13568" width="9.140625" style="118"/>
    <col min="13569" max="13569" width="4" style="118" customWidth="1"/>
    <col min="13570" max="13570" width="5.28515625" style="118" customWidth="1"/>
    <col min="13571" max="13571" width="8.42578125" style="118" customWidth="1"/>
    <col min="13572" max="13572" width="8" style="118" customWidth="1"/>
    <col min="13573" max="13573" width="51.28515625" style="118" customWidth="1"/>
    <col min="13574" max="13574" width="21" style="118" customWidth="1"/>
    <col min="13575" max="13575" width="13" style="118" customWidth="1"/>
    <col min="13576" max="13576" width="10.7109375" style="118" customWidth="1"/>
    <col min="13577" max="13824" width="9.140625" style="118"/>
    <col min="13825" max="13825" width="4" style="118" customWidth="1"/>
    <col min="13826" max="13826" width="5.28515625" style="118" customWidth="1"/>
    <col min="13827" max="13827" width="8.42578125" style="118" customWidth="1"/>
    <col min="13828" max="13828" width="8" style="118" customWidth="1"/>
    <col min="13829" max="13829" width="51.28515625" style="118" customWidth="1"/>
    <col min="13830" max="13830" width="21" style="118" customWidth="1"/>
    <col min="13831" max="13831" width="13" style="118" customWidth="1"/>
    <col min="13832" max="13832" width="10.7109375" style="118" customWidth="1"/>
    <col min="13833" max="14080" width="9.140625" style="118"/>
    <col min="14081" max="14081" width="4" style="118" customWidth="1"/>
    <col min="14082" max="14082" width="5.28515625" style="118" customWidth="1"/>
    <col min="14083" max="14083" width="8.42578125" style="118" customWidth="1"/>
    <col min="14084" max="14084" width="8" style="118" customWidth="1"/>
    <col min="14085" max="14085" width="51.28515625" style="118" customWidth="1"/>
    <col min="14086" max="14086" width="21" style="118" customWidth="1"/>
    <col min="14087" max="14087" width="13" style="118" customWidth="1"/>
    <col min="14088" max="14088" width="10.7109375" style="118" customWidth="1"/>
    <col min="14089" max="14336" width="9.140625" style="118"/>
    <col min="14337" max="14337" width="4" style="118" customWidth="1"/>
    <col min="14338" max="14338" width="5.28515625" style="118" customWidth="1"/>
    <col min="14339" max="14339" width="8.42578125" style="118" customWidth="1"/>
    <col min="14340" max="14340" width="8" style="118" customWidth="1"/>
    <col min="14341" max="14341" width="51.28515625" style="118" customWidth="1"/>
    <col min="14342" max="14342" width="21" style="118" customWidth="1"/>
    <col min="14343" max="14343" width="13" style="118" customWidth="1"/>
    <col min="14344" max="14344" width="10.7109375" style="118" customWidth="1"/>
    <col min="14345" max="14592" width="9.140625" style="118"/>
    <col min="14593" max="14593" width="4" style="118" customWidth="1"/>
    <col min="14594" max="14594" width="5.28515625" style="118" customWidth="1"/>
    <col min="14595" max="14595" width="8.42578125" style="118" customWidth="1"/>
    <col min="14596" max="14596" width="8" style="118" customWidth="1"/>
    <col min="14597" max="14597" width="51.28515625" style="118" customWidth="1"/>
    <col min="14598" max="14598" width="21" style="118" customWidth="1"/>
    <col min="14599" max="14599" width="13" style="118" customWidth="1"/>
    <col min="14600" max="14600" width="10.7109375" style="118" customWidth="1"/>
    <col min="14601" max="14848" width="9.140625" style="118"/>
    <col min="14849" max="14849" width="4" style="118" customWidth="1"/>
    <col min="14850" max="14850" width="5.28515625" style="118" customWidth="1"/>
    <col min="14851" max="14851" width="8.42578125" style="118" customWidth="1"/>
    <col min="14852" max="14852" width="8" style="118" customWidth="1"/>
    <col min="14853" max="14853" width="51.28515625" style="118" customWidth="1"/>
    <col min="14854" max="14854" width="21" style="118" customWidth="1"/>
    <col min="14855" max="14855" width="13" style="118" customWidth="1"/>
    <col min="14856" max="14856" width="10.7109375" style="118" customWidth="1"/>
    <col min="14857" max="15104" width="9.140625" style="118"/>
    <col min="15105" max="15105" width="4" style="118" customWidth="1"/>
    <col min="15106" max="15106" width="5.28515625" style="118" customWidth="1"/>
    <col min="15107" max="15107" width="8.42578125" style="118" customWidth="1"/>
    <col min="15108" max="15108" width="8" style="118" customWidth="1"/>
    <col min="15109" max="15109" width="51.28515625" style="118" customWidth="1"/>
    <col min="15110" max="15110" width="21" style="118" customWidth="1"/>
    <col min="15111" max="15111" width="13" style="118" customWidth="1"/>
    <col min="15112" max="15112" width="10.7109375" style="118" customWidth="1"/>
    <col min="15113" max="15360" width="9.140625" style="118"/>
    <col min="15361" max="15361" width="4" style="118" customWidth="1"/>
    <col min="15362" max="15362" width="5.28515625" style="118" customWidth="1"/>
    <col min="15363" max="15363" width="8.42578125" style="118" customWidth="1"/>
    <col min="15364" max="15364" width="8" style="118" customWidth="1"/>
    <col min="15365" max="15365" width="51.28515625" style="118" customWidth="1"/>
    <col min="15366" max="15366" width="21" style="118" customWidth="1"/>
    <col min="15367" max="15367" width="13" style="118" customWidth="1"/>
    <col min="15368" max="15368" width="10.7109375" style="118" customWidth="1"/>
    <col min="15369" max="15616" width="9.140625" style="118"/>
    <col min="15617" max="15617" width="4" style="118" customWidth="1"/>
    <col min="15618" max="15618" width="5.28515625" style="118" customWidth="1"/>
    <col min="15619" max="15619" width="8.42578125" style="118" customWidth="1"/>
    <col min="15620" max="15620" width="8" style="118" customWidth="1"/>
    <col min="15621" max="15621" width="51.28515625" style="118" customWidth="1"/>
    <col min="15622" max="15622" width="21" style="118" customWidth="1"/>
    <col min="15623" max="15623" width="13" style="118" customWidth="1"/>
    <col min="15624" max="15624" width="10.7109375" style="118" customWidth="1"/>
    <col min="15625" max="15872" width="9.140625" style="118"/>
    <col min="15873" max="15873" width="4" style="118" customWidth="1"/>
    <col min="15874" max="15874" width="5.28515625" style="118" customWidth="1"/>
    <col min="15875" max="15875" width="8.42578125" style="118" customWidth="1"/>
    <col min="15876" max="15876" width="8" style="118" customWidth="1"/>
    <col min="15877" max="15877" width="51.28515625" style="118" customWidth="1"/>
    <col min="15878" max="15878" width="21" style="118" customWidth="1"/>
    <col min="15879" max="15879" width="13" style="118" customWidth="1"/>
    <col min="15880" max="15880" width="10.7109375" style="118" customWidth="1"/>
    <col min="15881" max="16128" width="9.140625" style="118"/>
    <col min="16129" max="16129" width="4" style="118" customWidth="1"/>
    <col min="16130" max="16130" width="5.28515625" style="118" customWidth="1"/>
    <col min="16131" max="16131" width="8.42578125" style="118" customWidth="1"/>
    <col min="16132" max="16132" width="8" style="118" customWidth="1"/>
    <col min="16133" max="16133" width="51.28515625" style="118" customWidth="1"/>
    <col min="16134" max="16134" width="21" style="118" customWidth="1"/>
    <col min="16135" max="16135" width="13" style="118" customWidth="1"/>
    <col min="16136" max="16136" width="10.7109375" style="118" customWidth="1"/>
    <col min="16137" max="16384" width="9.140625" style="118"/>
  </cols>
  <sheetData>
    <row r="1" spans="1:8" ht="12" customHeight="1" x14ac:dyDescent="0.2">
      <c r="E1" s="120" t="s">
        <v>191</v>
      </c>
      <c r="F1" s="120"/>
    </row>
    <row r="2" spans="1:8" ht="12" customHeight="1" x14ac:dyDescent="0.2">
      <c r="E2" s="120" t="s">
        <v>414</v>
      </c>
      <c r="F2" s="120"/>
    </row>
    <row r="3" spans="1:8" ht="12" customHeight="1" x14ac:dyDescent="0.2">
      <c r="E3" s="121" t="s">
        <v>192</v>
      </c>
      <c r="F3" s="120"/>
    </row>
    <row r="4" spans="1:8" ht="12" customHeight="1" x14ac:dyDescent="0.2">
      <c r="E4" s="120" t="s">
        <v>223</v>
      </c>
      <c r="F4" s="120"/>
    </row>
    <row r="5" spans="1:8" x14ac:dyDescent="0.2">
      <c r="E5" s="122"/>
      <c r="F5" s="122"/>
    </row>
    <row r="6" spans="1:8" ht="15" customHeight="1" x14ac:dyDescent="0.2">
      <c r="A6" s="466" t="s">
        <v>193</v>
      </c>
      <c r="B6" s="466"/>
      <c r="C6" s="466"/>
      <c r="D6" s="466"/>
      <c r="E6" s="466"/>
      <c r="F6" s="466"/>
    </row>
    <row r="7" spans="1:8" ht="15" customHeight="1" x14ac:dyDescent="0.2">
      <c r="A7" s="466" t="s">
        <v>194</v>
      </c>
      <c r="B7" s="466"/>
      <c r="C7" s="466"/>
      <c r="D7" s="466"/>
      <c r="E7" s="466"/>
      <c r="F7" s="466"/>
    </row>
    <row r="8" spans="1:8" ht="13.9" customHeight="1" x14ac:dyDescent="0.2">
      <c r="E8" s="123"/>
      <c r="F8" s="123"/>
    </row>
    <row r="9" spans="1:8" ht="12" customHeight="1" x14ac:dyDescent="0.2">
      <c r="E9" s="124"/>
      <c r="F9" s="125" t="s">
        <v>3</v>
      </c>
    </row>
    <row r="10" spans="1:8" ht="19.5" customHeight="1" x14ac:dyDescent="0.2">
      <c r="A10" s="126" t="s">
        <v>195</v>
      </c>
      <c r="B10" s="127" t="s">
        <v>196</v>
      </c>
      <c r="C10" s="127" t="s">
        <v>197</v>
      </c>
      <c r="D10" s="126" t="s">
        <v>198</v>
      </c>
      <c r="E10" s="127" t="s">
        <v>199</v>
      </c>
      <c r="F10" s="127" t="s">
        <v>200</v>
      </c>
    </row>
    <row r="11" spans="1:8" s="130" customFormat="1" ht="9.75" customHeight="1" x14ac:dyDescent="0.2">
      <c r="A11" s="128">
        <v>1</v>
      </c>
      <c r="B11" s="128">
        <v>2</v>
      </c>
      <c r="C11" s="128">
        <v>3</v>
      </c>
      <c r="D11" s="129">
        <v>4</v>
      </c>
      <c r="E11" s="128">
        <v>5</v>
      </c>
      <c r="F11" s="128">
        <v>6</v>
      </c>
    </row>
    <row r="12" spans="1:8" ht="18" customHeight="1" x14ac:dyDescent="0.2">
      <c r="A12" s="131" t="s">
        <v>201</v>
      </c>
      <c r="B12" s="132"/>
      <c r="C12" s="132"/>
      <c r="D12" s="133"/>
      <c r="E12" s="132"/>
      <c r="F12" s="134"/>
    </row>
    <row r="13" spans="1:8" ht="15" customHeight="1" x14ac:dyDescent="0.2">
      <c r="A13" s="135">
        <v>1</v>
      </c>
      <c r="B13" s="135">
        <v>801</v>
      </c>
      <c r="C13" s="135">
        <v>80104</v>
      </c>
      <c r="D13" s="135">
        <v>2310</v>
      </c>
      <c r="E13" s="136" t="s">
        <v>95</v>
      </c>
      <c r="F13" s="137">
        <v>300000</v>
      </c>
      <c r="H13" s="138"/>
    </row>
    <row r="14" spans="1:8" ht="16.5" customHeight="1" x14ac:dyDescent="0.2">
      <c r="A14" s="135">
        <v>2</v>
      </c>
      <c r="B14" s="139">
        <v>851</v>
      </c>
      <c r="C14" s="139">
        <v>85149</v>
      </c>
      <c r="D14" s="140">
        <v>2780</v>
      </c>
      <c r="E14" s="136" t="s">
        <v>202</v>
      </c>
      <c r="F14" s="137">
        <f>16000+5000</f>
        <v>21000</v>
      </c>
      <c r="H14" s="138"/>
    </row>
    <row r="15" spans="1:8" ht="21.75" customHeight="1" x14ac:dyDescent="0.2">
      <c r="A15" s="135">
        <v>3</v>
      </c>
      <c r="B15" s="141">
        <v>851</v>
      </c>
      <c r="C15" s="141">
        <v>85154</v>
      </c>
      <c r="D15" s="141">
        <v>2330</v>
      </c>
      <c r="E15" s="136" t="s">
        <v>203</v>
      </c>
      <c r="F15" s="137">
        <f>6000-1199.35</f>
        <v>4800.6499999999996</v>
      </c>
    </row>
    <row r="16" spans="1:8" ht="14.25" customHeight="1" x14ac:dyDescent="0.2">
      <c r="A16" s="139">
        <v>4</v>
      </c>
      <c r="B16" s="140">
        <v>853</v>
      </c>
      <c r="C16" s="140">
        <v>85333</v>
      </c>
      <c r="D16" s="140">
        <v>2320</v>
      </c>
      <c r="E16" s="142" t="s">
        <v>204</v>
      </c>
      <c r="F16" s="137">
        <v>4187140</v>
      </c>
    </row>
    <row r="17" spans="1:6" ht="26.25" customHeight="1" x14ac:dyDescent="0.2">
      <c r="A17" s="139">
        <v>5</v>
      </c>
      <c r="B17" s="143">
        <v>853</v>
      </c>
      <c r="C17" s="144">
        <v>85395</v>
      </c>
      <c r="D17" s="145">
        <v>2800</v>
      </c>
      <c r="E17" s="146" t="s">
        <v>205</v>
      </c>
      <c r="F17" s="137">
        <v>70000</v>
      </c>
    </row>
    <row r="18" spans="1:6" ht="16.899999999999999" customHeight="1" x14ac:dyDescent="0.2">
      <c r="A18" s="139">
        <v>6</v>
      </c>
      <c r="B18" s="141">
        <v>921</v>
      </c>
      <c r="C18" s="141">
        <v>92110</v>
      </c>
      <c r="D18" s="141">
        <v>6220</v>
      </c>
      <c r="E18" s="142" t="s">
        <v>206</v>
      </c>
      <c r="F18" s="137">
        <f>F19</f>
        <v>129000</v>
      </c>
    </row>
    <row r="19" spans="1:6" s="153" customFormat="1" ht="14.45" customHeight="1" x14ac:dyDescent="0.2">
      <c r="A19" s="147"/>
      <c r="B19" s="148"/>
      <c r="C19" s="149"/>
      <c r="D19" s="150"/>
      <c r="E19" s="151" t="s">
        <v>207</v>
      </c>
      <c r="F19" s="152">
        <v>129000</v>
      </c>
    </row>
    <row r="20" spans="1:6" ht="24" customHeight="1" x14ac:dyDescent="0.2">
      <c r="A20" s="135">
        <v>7</v>
      </c>
      <c r="B20" s="141">
        <v>921</v>
      </c>
      <c r="C20" s="141">
        <v>92113</v>
      </c>
      <c r="D20" s="154" t="s">
        <v>208</v>
      </c>
      <c r="E20" s="155" t="s">
        <v>209</v>
      </c>
      <c r="F20" s="156">
        <f>F21</f>
        <v>480804.39</v>
      </c>
    </row>
    <row r="21" spans="1:6" s="153" customFormat="1" ht="22.5" customHeight="1" x14ac:dyDescent="0.2">
      <c r="A21" s="157"/>
      <c r="B21" s="158"/>
      <c r="C21" s="159"/>
      <c r="D21" s="160"/>
      <c r="E21" s="161" t="s">
        <v>210</v>
      </c>
      <c r="F21" s="162">
        <v>480804.39</v>
      </c>
    </row>
    <row r="22" spans="1:6" s="153" customFormat="1" ht="21.6" customHeight="1" x14ac:dyDescent="0.2">
      <c r="A22" s="135">
        <v>8</v>
      </c>
      <c r="B22" s="141">
        <v>921</v>
      </c>
      <c r="C22" s="141">
        <v>92113</v>
      </c>
      <c r="D22" s="141">
        <v>2800</v>
      </c>
      <c r="E22" s="142" t="s">
        <v>209</v>
      </c>
      <c r="F22" s="137">
        <f>F23</f>
        <v>110000</v>
      </c>
    </row>
    <row r="23" spans="1:6" s="153" customFormat="1" ht="15" customHeight="1" x14ac:dyDescent="0.2">
      <c r="A23" s="157"/>
      <c r="B23" s="158"/>
      <c r="C23" s="159"/>
      <c r="D23" s="160"/>
      <c r="E23" s="163" t="s">
        <v>211</v>
      </c>
      <c r="F23" s="164">
        <f>50000+60000</f>
        <v>110000</v>
      </c>
    </row>
    <row r="24" spans="1:6" s="153" customFormat="1" ht="16.899999999999999" customHeight="1" x14ac:dyDescent="0.2">
      <c r="A24" s="135">
        <v>9</v>
      </c>
      <c r="B24" s="141">
        <v>921</v>
      </c>
      <c r="C24" s="141">
        <v>92113</v>
      </c>
      <c r="D24" s="141">
        <v>6220</v>
      </c>
      <c r="E24" s="142" t="s">
        <v>212</v>
      </c>
      <c r="F24" s="137">
        <f>F25</f>
        <v>450000</v>
      </c>
    </row>
    <row r="25" spans="1:6" s="153" customFormat="1" ht="15" customHeight="1" x14ac:dyDescent="0.2">
      <c r="A25" s="157"/>
      <c r="B25" s="158"/>
      <c r="C25" s="158"/>
      <c r="D25" s="165"/>
      <c r="E25" s="163" t="s">
        <v>211</v>
      </c>
      <c r="F25" s="164">
        <v>450000</v>
      </c>
    </row>
    <row r="26" spans="1:6" ht="16.899999999999999" customHeight="1" x14ac:dyDescent="0.2">
      <c r="A26" s="135">
        <v>10</v>
      </c>
      <c r="B26" s="141">
        <v>921</v>
      </c>
      <c r="C26" s="141">
        <v>92114</v>
      </c>
      <c r="D26" s="141">
        <v>6220</v>
      </c>
      <c r="E26" s="142" t="s">
        <v>213</v>
      </c>
      <c r="F26" s="137">
        <f>F27</f>
        <v>80000</v>
      </c>
    </row>
    <row r="27" spans="1:6" s="153" customFormat="1" ht="13.9" customHeight="1" x14ac:dyDescent="0.2">
      <c r="A27" s="157"/>
      <c r="B27" s="158"/>
      <c r="C27" s="158"/>
      <c r="D27" s="165"/>
      <c r="E27" s="166" t="s">
        <v>214</v>
      </c>
      <c r="F27" s="167">
        <v>80000</v>
      </c>
    </row>
    <row r="28" spans="1:6" ht="16.899999999999999" customHeight="1" x14ac:dyDescent="0.2">
      <c r="A28" s="135">
        <v>11</v>
      </c>
      <c r="B28" s="141">
        <v>921</v>
      </c>
      <c r="C28" s="141">
        <v>92116</v>
      </c>
      <c r="D28" s="141">
        <v>2800</v>
      </c>
      <c r="E28" s="142" t="s">
        <v>215</v>
      </c>
      <c r="F28" s="137">
        <f>F29</f>
        <v>50000</v>
      </c>
    </row>
    <row r="29" spans="1:6" s="153" customFormat="1" ht="13.5" customHeight="1" x14ac:dyDescent="0.2">
      <c r="A29" s="157"/>
      <c r="B29" s="158"/>
      <c r="C29" s="158"/>
      <c r="D29" s="165"/>
      <c r="E29" s="163" t="s">
        <v>216</v>
      </c>
      <c r="F29" s="164">
        <v>50000</v>
      </c>
    </row>
    <row r="30" spans="1:6" ht="16.899999999999999" customHeight="1" x14ac:dyDescent="0.2">
      <c r="A30" s="135">
        <v>12</v>
      </c>
      <c r="B30" s="141">
        <v>921</v>
      </c>
      <c r="C30" s="141">
        <v>92116</v>
      </c>
      <c r="D30" s="141">
        <v>6220</v>
      </c>
      <c r="E30" s="142" t="s">
        <v>217</v>
      </c>
      <c r="F30" s="137">
        <f>F31</f>
        <v>200000</v>
      </c>
    </row>
    <row r="31" spans="1:6" s="153" customFormat="1" ht="12" customHeight="1" x14ac:dyDescent="0.2">
      <c r="A31" s="157"/>
      <c r="B31" s="158"/>
      <c r="C31" s="158"/>
      <c r="D31" s="165"/>
      <c r="E31" s="163" t="s">
        <v>216</v>
      </c>
      <c r="F31" s="164">
        <v>200000</v>
      </c>
    </row>
    <row r="32" spans="1:6" ht="17.25" customHeight="1" x14ac:dyDescent="0.2">
      <c r="A32" s="411"/>
      <c r="B32" s="412"/>
      <c r="C32" s="412"/>
      <c r="D32" s="413"/>
      <c r="E32" s="414" t="s">
        <v>218</v>
      </c>
      <c r="F32" s="415">
        <f>F30+F28+F26+F24+F22+F20+F18+F17+F16+F15+F14+F13</f>
        <v>6082745.040000001</v>
      </c>
    </row>
    <row r="33" spans="1:6" ht="15.75" customHeight="1" x14ac:dyDescent="0.2">
      <c r="A33" s="131" t="s">
        <v>219</v>
      </c>
      <c r="B33" s="132"/>
      <c r="C33" s="132"/>
      <c r="D33" s="133"/>
      <c r="E33" s="132"/>
      <c r="F33" s="134"/>
    </row>
    <row r="34" spans="1:6" ht="16.899999999999999" customHeight="1" x14ac:dyDescent="0.2">
      <c r="A34" s="135">
        <v>1</v>
      </c>
      <c r="B34" s="141">
        <v>853</v>
      </c>
      <c r="C34" s="141">
        <v>85395</v>
      </c>
      <c r="D34" s="141">
        <v>2510</v>
      </c>
      <c r="E34" s="142" t="s">
        <v>33</v>
      </c>
      <c r="F34" s="137">
        <f>F35</f>
        <v>877000</v>
      </c>
    </row>
    <row r="35" spans="1:6" s="153" customFormat="1" ht="12.75" customHeight="1" x14ac:dyDescent="0.2">
      <c r="A35" s="157"/>
      <c r="B35" s="158"/>
      <c r="C35" s="159"/>
      <c r="D35" s="160"/>
      <c r="E35" s="168" t="s">
        <v>220</v>
      </c>
      <c r="F35" s="167">
        <f>800000+77000</f>
        <v>877000</v>
      </c>
    </row>
    <row r="36" spans="1:6" ht="16.899999999999999" customHeight="1" x14ac:dyDescent="0.2">
      <c r="A36" s="135">
        <v>2</v>
      </c>
      <c r="B36" s="141">
        <v>921</v>
      </c>
      <c r="C36" s="141">
        <v>92110</v>
      </c>
      <c r="D36" s="141">
        <v>2480</v>
      </c>
      <c r="E36" s="142" t="s">
        <v>158</v>
      </c>
      <c r="F36" s="169">
        <f>F37</f>
        <v>1056968</v>
      </c>
    </row>
    <row r="37" spans="1:6" s="153" customFormat="1" ht="12.75" customHeight="1" x14ac:dyDescent="0.2">
      <c r="A37" s="157"/>
      <c r="B37" s="158"/>
      <c r="C37" s="159"/>
      <c r="D37" s="170"/>
      <c r="E37" s="171" t="s">
        <v>207</v>
      </c>
      <c r="F37" s="167">
        <f>923778+67190+66000</f>
        <v>1056968</v>
      </c>
    </row>
    <row r="38" spans="1:6" ht="16.899999999999999" customHeight="1" x14ac:dyDescent="0.2">
      <c r="A38" s="135">
        <v>3</v>
      </c>
      <c r="B38" s="141">
        <v>921</v>
      </c>
      <c r="C38" s="141">
        <v>92113</v>
      </c>
      <c r="D38" s="141">
        <v>2480</v>
      </c>
      <c r="E38" s="142" t="s">
        <v>209</v>
      </c>
      <c r="F38" s="169">
        <f>F39</f>
        <v>8012800</v>
      </c>
    </row>
    <row r="39" spans="1:6" s="153" customFormat="1" ht="12" customHeight="1" x14ac:dyDescent="0.2">
      <c r="A39" s="172"/>
      <c r="B39" s="159"/>
      <c r="C39" s="159"/>
      <c r="D39" s="159"/>
      <c r="E39" s="166" t="s">
        <v>211</v>
      </c>
      <c r="F39" s="173">
        <f>7756800+256000</f>
        <v>8012800</v>
      </c>
    </row>
    <row r="40" spans="1:6" ht="16.899999999999999" customHeight="1" x14ac:dyDescent="0.2">
      <c r="A40" s="135">
        <v>4</v>
      </c>
      <c r="B40" s="141">
        <v>921</v>
      </c>
      <c r="C40" s="141">
        <v>92114</v>
      </c>
      <c r="D40" s="141">
        <v>2480</v>
      </c>
      <c r="E40" s="142" t="s">
        <v>221</v>
      </c>
      <c r="F40" s="169">
        <f>F41</f>
        <v>1748238.64</v>
      </c>
    </row>
    <row r="41" spans="1:6" s="153" customFormat="1" ht="12.75" customHeight="1" x14ac:dyDescent="0.2">
      <c r="A41" s="157"/>
      <c r="B41" s="158"/>
      <c r="C41" s="158"/>
      <c r="D41" s="158"/>
      <c r="E41" s="166" t="s">
        <v>214</v>
      </c>
      <c r="F41" s="167">
        <f>1686963+61275.64</f>
        <v>1748238.64</v>
      </c>
    </row>
    <row r="42" spans="1:6" ht="16.899999999999999" customHeight="1" x14ac:dyDescent="0.2">
      <c r="A42" s="135">
        <v>5</v>
      </c>
      <c r="B42" s="141">
        <v>921</v>
      </c>
      <c r="C42" s="141">
        <v>92116</v>
      </c>
      <c r="D42" s="141">
        <v>2480</v>
      </c>
      <c r="E42" s="142" t="s">
        <v>215</v>
      </c>
      <c r="F42" s="137">
        <f>F43</f>
        <v>5457941.8799999999</v>
      </c>
    </row>
    <row r="43" spans="1:6" s="153" customFormat="1" ht="12.75" customHeight="1" x14ac:dyDescent="0.2">
      <c r="A43" s="157"/>
      <c r="B43" s="174"/>
      <c r="C43" s="174"/>
      <c r="D43" s="165"/>
      <c r="E43" s="166" t="s">
        <v>216</v>
      </c>
      <c r="F43" s="167">
        <f>5224331+233610.88</f>
        <v>5457941.8799999999</v>
      </c>
    </row>
    <row r="44" spans="1:6" ht="18" customHeight="1" x14ac:dyDescent="0.2">
      <c r="A44" s="411"/>
      <c r="B44" s="412"/>
      <c r="C44" s="412"/>
      <c r="D44" s="413"/>
      <c r="E44" s="414" t="s">
        <v>218</v>
      </c>
      <c r="F44" s="415">
        <f>F42+F40+F38+F36+F34</f>
        <v>17152948.52</v>
      </c>
    </row>
    <row r="45" spans="1:6" ht="16.5" customHeight="1" x14ac:dyDescent="0.2">
      <c r="A45" s="131"/>
      <c r="B45" s="416"/>
      <c r="C45" s="416"/>
      <c r="D45" s="417"/>
      <c r="E45" s="418" t="s">
        <v>222</v>
      </c>
      <c r="F45" s="419">
        <f>F44+F32</f>
        <v>23235693.560000002</v>
      </c>
    </row>
    <row r="47" spans="1:6" x14ac:dyDescent="0.2">
      <c r="A47" s="420"/>
      <c r="F47" s="138"/>
    </row>
    <row r="48" spans="1:6" x14ac:dyDescent="0.2">
      <c r="F48" s="138"/>
    </row>
  </sheetData>
  <mergeCells count="2">
    <mergeCell ref="A6:F6"/>
    <mergeCell ref="A7:F7"/>
  </mergeCells>
  <printOptions horizontalCentered="1"/>
  <pageMargins left="0.59055118110236227" right="0.59055118110236227" top="0.74803149606299213" bottom="0.62992125984251968" header="0.31496062992125984" footer="0.31496062992125984"/>
  <pageSetup paperSize="9" scale="92" firstPageNumber="46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4A3B2-0895-42C2-B4C4-50166ACF579E}">
  <sheetPr>
    <tabColor rgb="FFFF66FF"/>
  </sheetPr>
  <dimension ref="A1:H165"/>
  <sheetViews>
    <sheetView zoomScale="140" zoomScaleNormal="140" workbookViewId="0"/>
  </sheetViews>
  <sheetFormatPr defaultRowHeight="12" x14ac:dyDescent="0.2"/>
  <cols>
    <col min="1" max="1" width="4.42578125" style="118" customWidth="1"/>
    <col min="2" max="2" width="5.7109375" style="118" customWidth="1"/>
    <col min="3" max="3" width="8.42578125" style="118" customWidth="1"/>
    <col min="4" max="4" width="6.5703125" style="175" customWidth="1"/>
    <col min="5" max="5" width="47.42578125" style="118" customWidth="1"/>
    <col min="6" max="6" width="19.7109375" style="118" customWidth="1"/>
    <col min="7" max="7" width="9.140625" style="118" customWidth="1"/>
    <col min="8" max="8" width="12.28515625" style="118" customWidth="1"/>
    <col min="9" max="256" width="9.140625" style="118"/>
    <col min="257" max="257" width="4.42578125" style="118" customWidth="1"/>
    <col min="258" max="258" width="5.7109375" style="118" customWidth="1"/>
    <col min="259" max="259" width="8.42578125" style="118" customWidth="1"/>
    <col min="260" max="260" width="6.5703125" style="118" customWidth="1"/>
    <col min="261" max="261" width="47.42578125" style="118" customWidth="1"/>
    <col min="262" max="262" width="21.42578125" style="118" customWidth="1"/>
    <col min="263" max="263" width="9.140625" style="118"/>
    <col min="264" max="264" width="12.28515625" style="118" customWidth="1"/>
    <col min="265" max="512" width="9.140625" style="118"/>
    <col min="513" max="513" width="4.42578125" style="118" customWidth="1"/>
    <col min="514" max="514" width="5.7109375" style="118" customWidth="1"/>
    <col min="515" max="515" width="8.42578125" style="118" customWidth="1"/>
    <col min="516" max="516" width="6.5703125" style="118" customWidth="1"/>
    <col min="517" max="517" width="47.42578125" style="118" customWidth="1"/>
    <col min="518" max="518" width="21.42578125" style="118" customWidth="1"/>
    <col min="519" max="519" width="9.140625" style="118"/>
    <col min="520" max="520" width="12.28515625" style="118" customWidth="1"/>
    <col min="521" max="768" width="9.140625" style="118"/>
    <col min="769" max="769" width="4.42578125" style="118" customWidth="1"/>
    <col min="770" max="770" width="5.7109375" style="118" customWidth="1"/>
    <col min="771" max="771" width="8.42578125" style="118" customWidth="1"/>
    <col min="772" max="772" width="6.5703125" style="118" customWidth="1"/>
    <col min="773" max="773" width="47.42578125" style="118" customWidth="1"/>
    <col min="774" max="774" width="21.42578125" style="118" customWidth="1"/>
    <col min="775" max="775" width="9.140625" style="118"/>
    <col min="776" max="776" width="12.28515625" style="118" customWidth="1"/>
    <col min="777" max="1024" width="9.140625" style="118"/>
    <col min="1025" max="1025" width="4.42578125" style="118" customWidth="1"/>
    <col min="1026" max="1026" width="5.7109375" style="118" customWidth="1"/>
    <col min="1027" max="1027" width="8.42578125" style="118" customWidth="1"/>
    <col min="1028" max="1028" width="6.5703125" style="118" customWidth="1"/>
    <col min="1029" max="1029" width="47.42578125" style="118" customWidth="1"/>
    <col min="1030" max="1030" width="21.42578125" style="118" customWidth="1"/>
    <col min="1031" max="1031" width="9.140625" style="118"/>
    <col min="1032" max="1032" width="12.28515625" style="118" customWidth="1"/>
    <col min="1033" max="1280" width="9.140625" style="118"/>
    <col min="1281" max="1281" width="4.42578125" style="118" customWidth="1"/>
    <col min="1282" max="1282" width="5.7109375" style="118" customWidth="1"/>
    <col min="1283" max="1283" width="8.42578125" style="118" customWidth="1"/>
    <col min="1284" max="1284" width="6.5703125" style="118" customWidth="1"/>
    <col min="1285" max="1285" width="47.42578125" style="118" customWidth="1"/>
    <col min="1286" max="1286" width="21.42578125" style="118" customWidth="1"/>
    <col min="1287" max="1287" width="9.140625" style="118"/>
    <col min="1288" max="1288" width="12.28515625" style="118" customWidth="1"/>
    <col min="1289" max="1536" width="9.140625" style="118"/>
    <col min="1537" max="1537" width="4.42578125" style="118" customWidth="1"/>
    <col min="1538" max="1538" width="5.7109375" style="118" customWidth="1"/>
    <col min="1539" max="1539" width="8.42578125" style="118" customWidth="1"/>
    <col min="1540" max="1540" width="6.5703125" style="118" customWidth="1"/>
    <col min="1541" max="1541" width="47.42578125" style="118" customWidth="1"/>
    <col min="1542" max="1542" width="21.42578125" style="118" customWidth="1"/>
    <col min="1543" max="1543" width="9.140625" style="118"/>
    <col min="1544" max="1544" width="12.28515625" style="118" customWidth="1"/>
    <col min="1545" max="1792" width="9.140625" style="118"/>
    <col min="1793" max="1793" width="4.42578125" style="118" customWidth="1"/>
    <col min="1794" max="1794" width="5.7109375" style="118" customWidth="1"/>
    <col min="1795" max="1795" width="8.42578125" style="118" customWidth="1"/>
    <col min="1796" max="1796" width="6.5703125" style="118" customWidth="1"/>
    <col min="1797" max="1797" width="47.42578125" style="118" customWidth="1"/>
    <col min="1798" max="1798" width="21.42578125" style="118" customWidth="1"/>
    <col min="1799" max="1799" width="9.140625" style="118"/>
    <col min="1800" max="1800" width="12.28515625" style="118" customWidth="1"/>
    <col min="1801" max="2048" width="9.140625" style="118"/>
    <col min="2049" max="2049" width="4.42578125" style="118" customWidth="1"/>
    <col min="2050" max="2050" width="5.7109375" style="118" customWidth="1"/>
    <col min="2051" max="2051" width="8.42578125" style="118" customWidth="1"/>
    <col min="2052" max="2052" width="6.5703125" style="118" customWidth="1"/>
    <col min="2053" max="2053" width="47.42578125" style="118" customWidth="1"/>
    <col min="2054" max="2054" width="21.42578125" style="118" customWidth="1"/>
    <col min="2055" max="2055" width="9.140625" style="118"/>
    <col min="2056" max="2056" width="12.28515625" style="118" customWidth="1"/>
    <col min="2057" max="2304" width="9.140625" style="118"/>
    <col min="2305" max="2305" width="4.42578125" style="118" customWidth="1"/>
    <col min="2306" max="2306" width="5.7109375" style="118" customWidth="1"/>
    <col min="2307" max="2307" width="8.42578125" style="118" customWidth="1"/>
    <col min="2308" max="2308" width="6.5703125" style="118" customWidth="1"/>
    <col min="2309" max="2309" width="47.42578125" style="118" customWidth="1"/>
    <col min="2310" max="2310" width="21.42578125" style="118" customWidth="1"/>
    <col min="2311" max="2311" width="9.140625" style="118"/>
    <col min="2312" max="2312" width="12.28515625" style="118" customWidth="1"/>
    <col min="2313" max="2560" width="9.140625" style="118"/>
    <col min="2561" max="2561" width="4.42578125" style="118" customWidth="1"/>
    <col min="2562" max="2562" width="5.7109375" style="118" customWidth="1"/>
    <col min="2563" max="2563" width="8.42578125" style="118" customWidth="1"/>
    <col min="2564" max="2564" width="6.5703125" style="118" customWidth="1"/>
    <col min="2565" max="2565" width="47.42578125" style="118" customWidth="1"/>
    <col min="2566" max="2566" width="21.42578125" style="118" customWidth="1"/>
    <col min="2567" max="2567" width="9.140625" style="118"/>
    <col min="2568" max="2568" width="12.28515625" style="118" customWidth="1"/>
    <col min="2569" max="2816" width="9.140625" style="118"/>
    <col min="2817" max="2817" width="4.42578125" style="118" customWidth="1"/>
    <col min="2818" max="2818" width="5.7109375" style="118" customWidth="1"/>
    <col min="2819" max="2819" width="8.42578125" style="118" customWidth="1"/>
    <col min="2820" max="2820" width="6.5703125" style="118" customWidth="1"/>
    <col min="2821" max="2821" width="47.42578125" style="118" customWidth="1"/>
    <col min="2822" max="2822" width="21.42578125" style="118" customWidth="1"/>
    <col min="2823" max="2823" width="9.140625" style="118"/>
    <col min="2824" max="2824" width="12.28515625" style="118" customWidth="1"/>
    <col min="2825" max="3072" width="9.140625" style="118"/>
    <col min="3073" max="3073" width="4.42578125" style="118" customWidth="1"/>
    <col min="3074" max="3074" width="5.7109375" style="118" customWidth="1"/>
    <col min="3075" max="3075" width="8.42578125" style="118" customWidth="1"/>
    <col min="3076" max="3076" width="6.5703125" style="118" customWidth="1"/>
    <col min="3077" max="3077" width="47.42578125" style="118" customWidth="1"/>
    <col min="3078" max="3078" width="21.42578125" style="118" customWidth="1"/>
    <col min="3079" max="3079" width="9.140625" style="118"/>
    <col min="3080" max="3080" width="12.28515625" style="118" customWidth="1"/>
    <col min="3081" max="3328" width="9.140625" style="118"/>
    <col min="3329" max="3329" width="4.42578125" style="118" customWidth="1"/>
    <col min="3330" max="3330" width="5.7109375" style="118" customWidth="1"/>
    <col min="3331" max="3331" width="8.42578125" style="118" customWidth="1"/>
    <col min="3332" max="3332" width="6.5703125" style="118" customWidth="1"/>
    <col min="3333" max="3333" width="47.42578125" style="118" customWidth="1"/>
    <col min="3334" max="3334" width="21.42578125" style="118" customWidth="1"/>
    <col min="3335" max="3335" width="9.140625" style="118"/>
    <col min="3336" max="3336" width="12.28515625" style="118" customWidth="1"/>
    <col min="3337" max="3584" width="9.140625" style="118"/>
    <col min="3585" max="3585" width="4.42578125" style="118" customWidth="1"/>
    <col min="3586" max="3586" width="5.7109375" style="118" customWidth="1"/>
    <col min="3587" max="3587" width="8.42578125" style="118" customWidth="1"/>
    <col min="3588" max="3588" width="6.5703125" style="118" customWidth="1"/>
    <col min="3589" max="3589" width="47.42578125" style="118" customWidth="1"/>
    <col min="3590" max="3590" width="21.42578125" style="118" customWidth="1"/>
    <col min="3591" max="3591" width="9.140625" style="118"/>
    <col min="3592" max="3592" width="12.28515625" style="118" customWidth="1"/>
    <col min="3593" max="3840" width="9.140625" style="118"/>
    <col min="3841" max="3841" width="4.42578125" style="118" customWidth="1"/>
    <col min="3842" max="3842" width="5.7109375" style="118" customWidth="1"/>
    <col min="3843" max="3843" width="8.42578125" style="118" customWidth="1"/>
    <col min="3844" max="3844" width="6.5703125" style="118" customWidth="1"/>
    <col min="3845" max="3845" width="47.42578125" style="118" customWidth="1"/>
    <col min="3846" max="3846" width="21.42578125" style="118" customWidth="1"/>
    <col min="3847" max="3847" width="9.140625" style="118"/>
    <col min="3848" max="3848" width="12.28515625" style="118" customWidth="1"/>
    <col min="3849" max="4096" width="9.140625" style="118"/>
    <col min="4097" max="4097" width="4.42578125" style="118" customWidth="1"/>
    <col min="4098" max="4098" width="5.7109375" style="118" customWidth="1"/>
    <col min="4099" max="4099" width="8.42578125" style="118" customWidth="1"/>
    <col min="4100" max="4100" width="6.5703125" style="118" customWidth="1"/>
    <col min="4101" max="4101" width="47.42578125" style="118" customWidth="1"/>
    <col min="4102" max="4102" width="21.42578125" style="118" customWidth="1"/>
    <col min="4103" max="4103" width="9.140625" style="118"/>
    <col min="4104" max="4104" width="12.28515625" style="118" customWidth="1"/>
    <col min="4105" max="4352" width="9.140625" style="118"/>
    <col min="4353" max="4353" width="4.42578125" style="118" customWidth="1"/>
    <col min="4354" max="4354" width="5.7109375" style="118" customWidth="1"/>
    <col min="4355" max="4355" width="8.42578125" style="118" customWidth="1"/>
    <col min="4356" max="4356" width="6.5703125" style="118" customWidth="1"/>
    <col min="4357" max="4357" width="47.42578125" style="118" customWidth="1"/>
    <col min="4358" max="4358" width="21.42578125" style="118" customWidth="1"/>
    <col min="4359" max="4359" width="9.140625" style="118"/>
    <col min="4360" max="4360" width="12.28515625" style="118" customWidth="1"/>
    <col min="4361" max="4608" width="9.140625" style="118"/>
    <col min="4609" max="4609" width="4.42578125" style="118" customWidth="1"/>
    <col min="4610" max="4610" width="5.7109375" style="118" customWidth="1"/>
    <col min="4611" max="4611" width="8.42578125" style="118" customWidth="1"/>
    <col min="4612" max="4612" width="6.5703125" style="118" customWidth="1"/>
    <col min="4613" max="4613" width="47.42578125" style="118" customWidth="1"/>
    <col min="4614" max="4614" width="21.42578125" style="118" customWidth="1"/>
    <col min="4615" max="4615" width="9.140625" style="118"/>
    <col min="4616" max="4616" width="12.28515625" style="118" customWidth="1"/>
    <col min="4617" max="4864" width="9.140625" style="118"/>
    <col min="4865" max="4865" width="4.42578125" style="118" customWidth="1"/>
    <col min="4866" max="4866" width="5.7109375" style="118" customWidth="1"/>
    <col min="4867" max="4867" width="8.42578125" style="118" customWidth="1"/>
    <col min="4868" max="4868" width="6.5703125" style="118" customWidth="1"/>
    <col min="4869" max="4869" width="47.42578125" style="118" customWidth="1"/>
    <col min="4870" max="4870" width="21.42578125" style="118" customWidth="1"/>
    <col min="4871" max="4871" width="9.140625" style="118"/>
    <col min="4872" max="4872" width="12.28515625" style="118" customWidth="1"/>
    <col min="4873" max="5120" width="9.140625" style="118"/>
    <col min="5121" max="5121" width="4.42578125" style="118" customWidth="1"/>
    <col min="5122" max="5122" width="5.7109375" style="118" customWidth="1"/>
    <col min="5123" max="5123" width="8.42578125" style="118" customWidth="1"/>
    <col min="5124" max="5124" width="6.5703125" style="118" customWidth="1"/>
    <col min="5125" max="5125" width="47.42578125" style="118" customWidth="1"/>
    <col min="5126" max="5126" width="21.42578125" style="118" customWidth="1"/>
    <col min="5127" max="5127" width="9.140625" style="118"/>
    <col min="5128" max="5128" width="12.28515625" style="118" customWidth="1"/>
    <col min="5129" max="5376" width="9.140625" style="118"/>
    <col min="5377" max="5377" width="4.42578125" style="118" customWidth="1"/>
    <col min="5378" max="5378" width="5.7109375" style="118" customWidth="1"/>
    <col min="5379" max="5379" width="8.42578125" style="118" customWidth="1"/>
    <col min="5380" max="5380" width="6.5703125" style="118" customWidth="1"/>
    <col min="5381" max="5381" width="47.42578125" style="118" customWidth="1"/>
    <col min="5382" max="5382" width="21.42578125" style="118" customWidth="1"/>
    <col min="5383" max="5383" width="9.140625" style="118"/>
    <col min="5384" max="5384" width="12.28515625" style="118" customWidth="1"/>
    <col min="5385" max="5632" width="9.140625" style="118"/>
    <col min="5633" max="5633" width="4.42578125" style="118" customWidth="1"/>
    <col min="5634" max="5634" width="5.7109375" style="118" customWidth="1"/>
    <col min="5635" max="5635" width="8.42578125" style="118" customWidth="1"/>
    <col min="5636" max="5636" width="6.5703125" style="118" customWidth="1"/>
    <col min="5637" max="5637" width="47.42578125" style="118" customWidth="1"/>
    <col min="5638" max="5638" width="21.42578125" style="118" customWidth="1"/>
    <col min="5639" max="5639" width="9.140625" style="118"/>
    <col min="5640" max="5640" width="12.28515625" style="118" customWidth="1"/>
    <col min="5641" max="5888" width="9.140625" style="118"/>
    <col min="5889" max="5889" width="4.42578125" style="118" customWidth="1"/>
    <col min="5890" max="5890" width="5.7109375" style="118" customWidth="1"/>
    <col min="5891" max="5891" width="8.42578125" style="118" customWidth="1"/>
    <col min="5892" max="5892" width="6.5703125" style="118" customWidth="1"/>
    <col min="5893" max="5893" width="47.42578125" style="118" customWidth="1"/>
    <col min="5894" max="5894" width="21.42578125" style="118" customWidth="1"/>
    <col min="5895" max="5895" width="9.140625" style="118"/>
    <col min="5896" max="5896" width="12.28515625" style="118" customWidth="1"/>
    <col min="5897" max="6144" width="9.140625" style="118"/>
    <col min="6145" max="6145" width="4.42578125" style="118" customWidth="1"/>
    <col min="6146" max="6146" width="5.7109375" style="118" customWidth="1"/>
    <col min="6147" max="6147" width="8.42578125" style="118" customWidth="1"/>
    <col min="6148" max="6148" width="6.5703125" style="118" customWidth="1"/>
    <col min="6149" max="6149" width="47.42578125" style="118" customWidth="1"/>
    <col min="6150" max="6150" width="21.42578125" style="118" customWidth="1"/>
    <col min="6151" max="6151" width="9.140625" style="118"/>
    <col min="6152" max="6152" width="12.28515625" style="118" customWidth="1"/>
    <col min="6153" max="6400" width="9.140625" style="118"/>
    <col min="6401" max="6401" width="4.42578125" style="118" customWidth="1"/>
    <col min="6402" max="6402" width="5.7109375" style="118" customWidth="1"/>
    <col min="6403" max="6403" width="8.42578125" style="118" customWidth="1"/>
    <col min="6404" max="6404" width="6.5703125" style="118" customWidth="1"/>
    <col min="6405" max="6405" width="47.42578125" style="118" customWidth="1"/>
    <col min="6406" max="6406" width="21.42578125" style="118" customWidth="1"/>
    <col min="6407" max="6407" width="9.140625" style="118"/>
    <col min="6408" max="6408" width="12.28515625" style="118" customWidth="1"/>
    <col min="6409" max="6656" width="9.140625" style="118"/>
    <col min="6657" max="6657" width="4.42578125" style="118" customWidth="1"/>
    <col min="6658" max="6658" width="5.7109375" style="118" customWidth="1"/>
    <col min="6659" max="6659" width="8.42578125" style="118" customWidth="1"/>
    <col min="6660" max="6660" width="6.5703125" style="118" customWidth="1"/>
    <col min="6661" max="6661" width="47.42578125" style="118" customWidth="1"/>
    <col min="6662" max="6662" width="21.42578125" style="118" customWidth="1"/>
    <col min="6663" max="6663" width="9.140625" style="118"/>
    <col min="6664" max="6664" width="12.28515625" style="118" customWidth="1"/>
    <col min="6665" max="6912" width="9.140625" style="118"/>
    <col min="6913" max="6913" width="4.42578125" style="118" customWidth="1"/>
    <col min="6914" max="6914" width="5.7109375" style="118" customWidth="1"/>
    <col min="6915" max="6915" width="8.42578125" style="118" customWidth="1"/>
    <col min="6916" max="6916" width="6.5703125" style="118" customWidth="1"/>
    <col min="6917" max="6917" width="47.42578125" style="118" customWidth="1"/>
    <col min="6918" max="6918" width="21.42578125" style="118" customWidth="1"/>
    <col min="6919" max="6919" width="9.140625" style="118"/>
    <col min="6920" max="6920" width="12.28515625" style="118" customWidth="1"/>
    <col min="6921" max="7168" width="9.140625" style="118"/>
    <col min="7169" max="7169" width="4.42578125" style="118" customWidth="1"/>
    <col min="7170" max="7170" width="5.7109375" style="118" customWidth="1"/>
    <col min="7171" max="7171" width="8.42578125" style="118" customWidth="1"/>
    <col min="7172" max="7172" width="6.5703125" style="118" customWidth="1"/>
    <col min="7173" max="7173" width="47.42578125" style="118" customWidth="1"/>
    <col min="7174" max="7174" width="21.42578125" style="118" customWidth="1"/>
    <col min="7175" max="7175" width="9.140625" style="118"/>
    <col min="7176" max="7176" width="12.28515625" style="118" customWidth="1"/>
    <col min="7177" max="7424" width="9.140625" style="118"/>
    <col min="7425" max="7425" width="4.42578125" style="118" customWidth="1"/>
    <col min="7426" max="7426" width="5.7109375" style="118" customWidth="1"/>
    <col min="7427" max="7427" width="8.42578125" style="118" customWidth="1"/>
    <col min="7428" max="7428" width="6.5703125" style="118" customWidth="1"/>
    <col min="7429" max="7429" width="47.42578125" style="118" customWidth="1"/>
    <col min="7430" max="7430" width="21.42578125" style="118" customWidth="1"/>
    <col min="7431" max="7431" width="9.140625" style="118"/>
    <col min="7432" max="7432" width="12.28515625" style="118" customWidth="1"/>
    <col min="7433" max="7680" width="9.140625" style="118"/>
    <col min="7681" max="7681" width="4.42578125" style="118" customWidth="1"/>
    <col min="7682" max="7682" width="5.7109375" style="118" customWidth="1"/>
    <col min="7683" max="7683" width="8.42578125" style="118" customWidth="1"/>
    <col min="7684" max="7684" width="6.5703125" style="118" customWidth="1"/>
    <col min="7685" max="7685" width="47.42578125" style="118" customWidth="1"/>
    <col min="7686" max="7686" width="21.42578125" style="118" customWidth="1"/>
    <col min="7687" max="7687" width="9.140625" style="118"/>
    <col min="7688" max="7688" width="12.28515625" style="118" customWidth="1"/>
    <col min="7689" max="7936" width="9.140625" style="118"/>
    <col min="7937" max="7937" width="4.42578125" style="118" customWidth="1"/>
    <col min="7938" max="7938" width="5.7109375" style="118" customWidth="1"/>
    <col min="7939" max="7939" width="8.42578125" style="118" customWidth="1"/>
    <col min="7940" max="7940" width="6.5703125" style="118" customWidth="1"/>
    <col min="7941" max="7941" width="47.42578125" style="118" customWidth="1"/>
    <col min="7942" max="7942" width="21.42578125" style="118" customWidth="1"/>
    <col min="7943" max="7943" width="9.140625" style="118"/>
    <col min="7944" max="7944" width="12.28515625" style="118" customWidth="1"/>
    <col min="7945" max="8192" width="9.140625" style="118"/>
    <col min="8193" max="8193" width="4.42578125" style="118" customWidth="1"/>
    <col min="8194" max="8194" width="5.7109375" style="118" customWidth="1"/>
    <col min="8195" max="8195" width="8.42578125" style="118" customWidth="1"/>
    <col min="8196" max="8196" width="6.5703125" style="118" customWidth="1"/>
    <col min="8197" max="8197" width="47.42578125" style="118" customWidth="1"/>
    <col min="8198" max="8198" width="21.42578125" style="118" customWidth="1"/>
    <col min="8199" max="8199" width="9.140625" style="118"/>
    <col min="8200" max="8200" width="12.28515625" style="118" customWidth="1"/>
    <col min="8201" max="8448" width="9.140625" style="118"/>
    <col min="8449" max="8449" width="4.42578125" style="118" customWidth="1"/>
    <col min="8450" max="8450" width="5.7109375" style="118" customWidth="1"/>
    <col min="8451" max="8451" width="8.42578125" style="118" customWidth="1"/>
    <col min="8452" max="8452" width="6.5703125" style="118" customWidth="1"/>
    <col min="8453" max="8453" width="47.42578125" style="118" customWidth="1"/>
    <col min="8454" max="8454" width="21.42578125" style="118" customWidth="1"/>
    <col min="8455" max="8455" width="9.140625" style="118"/>
    <col min="8456" max="8456" width="12.28515625" style="118" customWidth="1"/>
    <col min="8457" max="8704" width="9.140625" style="118"/>
    <col min="8705" max="8705" width="4.42578125" style="118" customWidth="1"/>
    <col min="8706" max="8706" width="5.7109375" style="118" customWidth="1"/>
    <col min="8707" max="8707" width="8.42578125" style="118" customWidth="1"/>
    <col min="8708" max="8708" width="6.5703125" style="118" customWidth="1"/>
    <col min="8709" max="8709" width="47.42578125" style="118" customWidth="1"/>
    <col min="8710" max="8710" width="21.42578125" style="118" customWidth="1"/>
    <col min="8711" max="8711" width="9.140625" style="118"/>
    <col min="8712" max="8712" width="12.28515625" style="118" customWidth="1"/>
    <col min="8713" max="8960" width="9.140625" style="118"/>
    <col min="8961" max="8961" width="4.42578125" style="118" customWidth="1"/>
    <col min="8962" max="8962" width="5.7109375" style="118" customWidth="1"/>
    <col min="8963" max="8963" width="8.42578125" style="118" customWidth="1"/>
    <col min="8964" max="8964" width="6.5703125" style="118" customWidth="1"/>
    <col min="8965" max="8965" width="47.42578125" style="118" customWidth="1"/>
    <col min="8966" max="8966" width="21.42578125" style="118" customWidth="1"/>
    <col min="8967" max="8967" width="9.140625" style="118"/>
    <col min="8968" max="8968" width="12.28515625" style="118" customWidth="1"/>
    <col min="8969" max="9216" width="9.140625" style="118"/>
    <col min="9217" max="9217" width="4.42578125" style="118" customWidth="1"/>
    <col min="9218" max="9218" width="5.7109375" style="118" customWidth="1"/>
    <col min="9219" max="9219" width="8.42578125" style="118" customWidth="1"/>
    <col min="9220" max="9220" width="6.5703125" style="118" customWidth="1"/>
    <col min="9221" max="9221" width="47.42578125" style="118" customWidth="1"/>
    <col min="9222" max="9222" width="21.42578125" style="118" customWidth="1"/>
    <col min="9223" max="9223" width="9.140625" style="118"/>
    <col min="9224" max="9224" width="12.28515625" style="118" customWidth="1"/>
    <col min="9225" max="9472" width="9.140625" style="118"/>
    <col min="9473" max="9473" width="4.42578125" style="118" customWidth="1"/>
    <col min="9474" max="9474" width="5.7109375" style="118" customWidth="1"/>
    <col min="9475" max="9475" width="8.42578125" style="118" customWidth="1"/>
    <col min="9476" max="9476" width="6.5703125" style="118" customWidth="1"/>
    <col min="9477" max="9477" width="47.42578125" style="118" customWidth="1"/>
    <col min="9478" max="9478" width="21.42578125" style="118" customWidth="1"/>
    <col min="9479" max="9479" width="9.140625" style="118"/>
    <col min="9480" max="9480" width="12.28515625" style="118" customWidth="1"/>
    <col min="9481" max="9728" width="9.140625" style="118"/>
    <col min="9729" max="9729" width="4.42578125" style="118" customWidth="1"/>
    <col min="9730" max="9730" width="5.7109375" style="118" customWidth="1"/>
    <col min="9731" max="9731" width="8.42578125" style="118" customWidth="1"/>
    <col min="9732" max="9732" width="6.5703125" style="118" customWidth="1"/>
    <col min="9733" max="9733" width="47.42578125" style="118" customWidth="1"/>
    <col min="9734" max="9734" width="21.42578125" style="118" customWidth="1"/>
    <col min="9735" max="9735" width="9.140625" style="118"/>
    <col min="9736" max="9736" width="12.28515625" style="118" customWidth="1"/>
    <col min="9737" max="9984" width="9.140625" style="118"/>
    <col min="9985" max="9985" width="4.42578125" style="118" customWidth="1"/>
    <col min="9986" max="9986" width="5.7109375" style="118" customWidth="1"/>
    <col min="9987" max="9987" width="8.42578125" style="118" customWidth="1"/>
    <col min="9988" max="9988" width="6.5703125" style="118" customWidth="1"/>
    <col min="9989" max="9989" width="47.42578125" style="118" customWidth="1"/>
    <col min="9990" max="9990" width="21.42578125" style="118" customWidth="1"/>
    <col min="9991" max="9991" width="9.140625" style="118"/>
    <col min="9992" max="9992" width="12.28515625" style="118" customWidth="1"/>
    <col min="9993" max="10240" width="9.140625" style="118"/>
    <col min="10241" max="10241" width="4.42578125" style="118" customWidth="1"/>
    <col min="10242" max="10242" width="5.7109375" style="118" customWidth="1"/>
    <col min="10243" max="10243" width="8.42578125" style="118" customWidth="1"/>
    <col min="10244" max="10244" width="6.5703125" style="118" customWidth="1"/>
    <col min="10245" max="10245" width="47.42578125" style="118" customWidth="1"/>
    <col min="10246" max="10246" width="21.42578125" style="118" customWidth="1"/>
    <col min="10247" max="10247" width="9.140625" style="118"/>
    <col min="10248" max="10248" width="12.28515625" style="118" customWidth="1"/>
    <col min="10249" max="10496" width="9.140625" style="118"/>
    <col min="10497" max="10497" width="4.42578125" style="118" customWidth="1"/>
    <col min="10498" max="10498" width="5.7109375" style="118" customWidth="1"/>
    <col min="10499" max="10499" width="8.42578125" style="118" customWidth="1"/>
    <col min="10500" max="10500" width="6.5703125" style="118" customWidth="1"/>
    <col min="10501" max="10501" width="47.42578125" style="118" customWidth="1"/>
    <col min="10502" max="10502" width="21.42578125" style="118" customWidth="1"/>
    <col min="10503" max="10503" width="9.140625" style="118"/>
    <col min="10504" max="10504" width="12.28515625" style="118" customWidth="1"/>
    <col min="10505" max="10752" width="9.140625" style="118"/>
    <col min="10753" max="10753" width="4.42578125" style="118" customWidth="1"/>
    <col min="10754" max="10754" width="5.7109375" style="118" customWidth="1"/>
    <col min="10755" max="10755" width="8.42578125" style="118" customWidth="1"/>
    <col min="10756" max="10756" width="6.5703125" style="118" customWidth="1"/>
    <col min="10757" max="10757" width="47.42578125" style="118" customWidth="1"/>
    <col min="10758" max="10758" width="21.42578125" style="118" customWidth="1"/>
    <col min="10759" max="10759" width="9.140625" style="118"/>
    <col min="10760" max="10760" width="12.28515625" style="118" customWidth="1"/>
    <col min="10761" max="11008" width="9.140625" style="118"/>
    <col min="11009" max="11009" width="4.42578125" style="118" customWidth="1"/>
    <col min="11010" max="11010" width="5.7109375" style="118" customWidth="1"/>
    <col min="11011" max="11011" width="8.42578125" style="118" customWidth="1"/>
    <col min="11012" max="11012" width="6.5703125" style="118" customWidth="1"/>
    <col min="11013" max="11013" width="47.42578125" style="118" customWidth="1"/>
    <col min="11014" max="11014" width="21.42578125" style="118" customWidth="1"/>
    <col min="11015" max="11015" width="9.140625" style="118"/>
    <col min="11016" max="11016" width="12.28515625" style="118" customWidth="1"/>
    <col min="11017" max="11264" width="9.140625" style="118"/>
    <col min="11265" max="11265" width="4.42578125" style="118" customWidth="1"/>
    <col min="11266" max="11266" width="5.7109375" style="118" customWidth="1"/>
    <col min="11267" max="11267" width="8.42578125" style="118" customWidth="1"/>
    <col min="11268" max="11268" width="6.5703125" style="118" customWidth="1"/>
    <col min="11269" max="11269" width="47.42578125" style="118" customWidth="1"/>
    <col min="11270" max="11270" width="21.42578125" style="118" customWidth="1"/>
    <col min="11271" max="11271" width="9.140625" style="118"/>
    <col min="11272" max="11272" width="12.28515625" style="118" customWidth="1"/>
    <col min="11273" max="11520" width="9.140625" style="118"/>
    <col min="11521" max="11521" width="4.42578125" style="118" customWidth="1"/>
    <col min="11522" max="11522" width="5.7109375" style="118" customWidth="1"/>
    <col min="11523" max="11523" width="8.42578125" style="118" customWidth="1"/>
    <col min="11524" max="11524" width="6.5703125" style="118" customWidth="1"/>
    <col min="11525" max="11525" width="47.42578125" style="118" customWidth="1"/>
    <col min="11526" max="11526" width="21.42578125" style="118" customWidth="1"/>
    <col min="11527" max="11527" width="9.140625" style="118"/>
    <col min="11528" max="11528" width="12.28515625" style="118" customWidth="1"/>
    <col min="11529" max="11776" width="9.140625" style="118"/>
    <col min="11777" max="11777" width="4.42578125" style="118" customWidth="1"/>
    <col min="11778" max="11778" width="5.7109375" style="118" customWidth="1"/>
    <col min="11779" max="11779" width="8.42578125" style="118" customWidth="1"/>
    <col min="11780" max="11780" width="6.5703125" style="118" customWidth="1"/>
    <col min="11781" max="11781" width="47.42578125" style="118" customWidth="1"/>
    <col min="11782" max="11782" width="21.42578125" style="118" customWidth="1"/>
    <col min="11783" max="11783" width="9.140625" style="118"/>
    <col min="11784" max="11784" width="12.28515625" style="118" customWidth="1"/>
    <col min="11785" max="12032" width="9.140625" style="118"/>
    <col min="12033" max="12033" width="4.42578125" style="118" customWidth="1"/>
    <col min="12034" max="12034" width="5.7109375" style="118" customWidth="1"/>
    <col min="12035" max="12035" width="8.42578125" style="118" customWidth="1"/>
    <col min="12036" max="12036" width="6.5703125" style="118" customWidth="1"/>
    <col min="12037" max="12037" width="47.42578125" style="118" customWidth="1"/>
    <col min="12038" max="12038" width="21.42578125" style="118" customWidth="1"/>
    <col min="12039" max="12039" width="9.140625" style="118"/>
    <col min="12040" max="12040" width="12.28515625" style="118" customWidth="1"/>
    <col min="12041" max="12288" width="9.140625" style="118"/>
    <col min="12289" max="12289" width="4.42578125" style="118" customWidth="1"/>
    <col min="12290" max="12290" width="5.7109375" style="118" customWidth="1"/>
    <col min="12291" max="12291" width="8.42578125" style="118" customWidth="1"/>
    <col min="12292" max="12292" width="6.5703125" style="118" customWidth="1"/>
    <col min="12293" max="12293" width="47.42578125" style="118" customWidth="1"/>
    <col min="12294" max="12294" width="21.42578125" style="118" customWidth="1"/>
    <col min="12295" max="12295" width="9.140625" style="118"/>
    <col min="12296" max="12296" width="12.28515625" style="118" customWidth="1"/>
    <col min="12297" max="12544" width="9.140625" style="118"/>
    <col min="12545" max="12545" width="4.42578125" style="118" customWidth="1"/>
    <col min="12546" max="12546" width="5.7109375" style="118" customWidth="1"/>
    <col min="12547" max="12547" width="8.42578125" style="118" customWidth="1"/>
    <col min="12548" max="12548" width="6.5703125" style="118" customWidth="1"/>
    <col min="12549" max="12549" width="47.42578125" style="118" customWidth="1"/>
    <col min="12550" max="12550" width="21.42578125" style="118" customWidth="1"/>
    <col min="12551" max="12551" width="9.140625" style="118"/>
    <col min="12552" max="12552" width="12.28515625" style="118" customWidth="1"/>
    <col min="12553" max="12800" width="9.140625" style="118"/>
    <col min="12801" max="12801" width="4.42578125" style="118" customWidth="1"/>
    <col min="12802" max="12802" width="5.7109375" style="118" customWidth="1"/>
    <col min="12803" max="12803" width="8.42578125" style="118" customWidth="1"/>
    <col min="12804" max="12804" width="6.5703125" style="118" customWidth="1"/>
    <col min="12805" max="12805" width="47.42578125" style="118" customWidth="1"/>
    <col min="12806" max="12806" width="21.42578125" style="118" customWidth="1"/>
    <col min="12807" max="12807" width="9.140625" style="118"/>
    <col min="12808" max="12808" width="12.28515625" style="118" customWidth="1"/>
    <col min="12809" max="13056" width="9.140625" style="118"/>
    <col min="13057" max="13057" width="4.42578125" style="118" customWidth="1"/>
    <col min="13058" max="13058" width="5.7109375" style="118" customWidth="1"/>
    <col min="13059" max="13059" width="8.42578125" style="118" customWidth="1"/>
    <col min="13060" max="13060" width="6.5703125" style="118" customWidth="1"/>
    <col min="13061" max="13061" width="47.42578125" style="118" customWidth="1"/>
    <col min="13062" max="13062" width="21.42578125" style="118" customWidth="1"/>
    <col min="13063" max="13063" width="9.140625" style="118"/>
    <col min="13064" max="13064" width="12.28515625" style="118" customWidth="1"/>
    <col min="13065" max="13312" width="9.140625" style="118"/>
    <col min="13313" max="13313" width="4.42578125" style="118" customWidth="1"/>
    <col min="13314" max="13314" width="5.7109375" style="118" customWidth="1"/>
    <col min="13315" max="13315" width="8.42578125" style="118" customWidth="1"/>
    <col min="13316" max="13316" width="6.5703125" style="118" customWidth="1"/>
    <col min="13317" max="13317" width="47.42578125" style="118" customWidth="1"/>
    <col min="13318" max="13318" width="21.42578125" style="118" customWidth="1"/>
    <col min="13319" max="13319" width="9.140625" style="118"/>
    <col min="13320" max="13320" width="12.28515625" style="118" customWidth="1"/>
    <col min="13321" max="13568" width="9.140625" style="118"/>
    <col min="13569" max="13569" width="4.42578125" style="118" customWidth="1"/>
    <col min="13570" max="13570" width="5.7109375" style="118" customWidth="1"/>
    <col min="13571" max="13571" width="8.42578125" style="118" customWidth="1"/>
    <col min="13572" max="13572" width="6.5703125" style="118" customWidth="1"/>
    <col min="13573" max="13573" width="47.42578125" style="118" customWidth="1"/>
    <col min="13574" max="13574" width="21.42578125" style="118" customWidth="1"/>
    <col min="13575" max="13575" width="9.140625" style="118"/>
    <col min="13576" max="13576" width="12.28515625" style="118" customWidth="1"/>
    <col min="13577" max="13824" width="9.140625" style="118"/>
    <col min="13825" max="13825" width="4.42578125" style="118" customWidth="1"/>
    <col min="13826" max="13826" width="5.7109375" style="118" customWidth="1"/>
    <col min="13827" max="13827" width="8.42578125" style="118" customWidth="1"/>
    <col min="13828" max="13828" width="6.5703125" style="118" customWidth="1"/>
    <col min="13829" max="13829" width="47.42578125" style="118" customWidth="1"/>
    <col min="13830" max="13830" width="21.42578125" style="118" customWidth="1"/>
    <col min="13831" max="13831" width="9.140625" style="118"/>
    <col min="13832" max="13832" width="12.28515625" style="118" customWidth="1"/>
    <col min="13833" max="14080" width="9.140625" style="118"/>
    <col min="14081" max="14081" width="4.42578125" style="118" customWidth="1"/>
    <col min="14082" max="14082" width="5.7109375" style="118" customWidth="1"/>
    <col min="14083" max="14083" width="8.42578125" style="118" customWidth="1"/>
    <col min="14084" max="14084" width="6.5703125" style="118" customWidth="1"/>
    <col min="14085" max="14085" width="47.42578125" style="118" customWidth="1"/>
    <col min="14086" max="14086" width="21.42578125" style="118" customWidth="1"/>
    <col min="14087" max="14087" width="9.140625" style="118"/>
    <col min="14088" max="14088" width="12.28515625" style="118" customWidth="1"/>
    <col min="14089" max="14336" width="9.140625" style="118"/>
    <col min="14337" max="14337" width="4.42578125" style="118" customWidth="1"/>
    <col min="14338" max="14338" width="5.7109375" style="118" customWidth="1"/>
    <col min="14339" max="14339" width="8.42578125" style="118" customWidth="1"/>
    <col min="14340" max="14340" width="6.5703125" style="118" customWidth="1"/>
    <col min="14341" max="14341" width="47.42578125" style="118" customWidth="1"/>
    <col min="14342" max="14342" width="21.42578125" style="118" customWidth="1"/>
    <col min="14343" max="14343" width="9.140625" style="118"/>
    <col min="14344" max="14344" width="12.28515625" style="118" customWidth="1"/>
    <col min="14345" max="14592" width="9.140625" style="118"/>
    <col min="14593" max="14593" width="4.42578125" style="118" customWidth="1"/>
    <col min="14594" max="14594" width="5.7109375" style="118" customWidth="1"/>
    <col min="14595" max="14595" width="8.42578125" style="118" customWidth="1"/>
    <col min="14596" max="14596" width="6.5703125" style="118" customWidth="1"/>
    <col min="14597" max="14597" width="47.42578125" style="118" customWidth="1"/>
    <col min="14598" max="14598" width="21.42578125" style="118" customWidth="1"/>
    <col min="14599" max="14599" width="9.140625" style="118"/>
    <col min="14600" max="14600" width="12.28515625" style="118" customWidth="1"/>
    <col min="14601" max="14848" width="9.140625" style="118"/>
    <col min="14849" max="14849" width="4.42578125" style="118" customWidth="1"/>
    <col min="14850" max="14850" width="5.7109375" style="118" customWidth="1"/>
    <col min="14851" max="14851" width="8.42578125" style="118" customWidth="1"/>
    <col min="14852" max="14852" width="6.5703125" style="118" customWidth="1"/>
    <col min="14853" max="14853" width="47.42578125" style="118" customWidth="1"/>
    <col min="14854" max="14854" width="21.42578125" style="118" customWidth="1"/>
    <col min="14855" max="14855" width="9.140625" style="118"/>
    <col min="14856" max="14856" width="12.28515625" style="118" customWidth="1"/>
    <col min="14857" max="15104" width="9.140625" style="118"/>
    <col min="15105" max="15105" width="4.42578125" style="118" customWidth="1"/>
    <col min="15106" max="15106" width="5.7109375" style="118" customWidth="1"/>
    <col min="15107" max="15107" width="8.42578125" style="118" customWidth="1"/>
    <col min="15108" max="15108" width="6.5703125" style="118" customWidth="1"/>
    <col min="15109" max="15109" width="47.42578125" style="118" customWidth="1"/>
    <col min="15110" max="15110" width="21.42578125" style="118" customWidth="1"/>
    <col min="15111" max="15111" width="9.140625" style="118"/>
    <col min="15112" max="15112" width="12.28515625" style="118" customWidth="1"/>
    <col min="15113" max="15360" width="9.140625" style="118"/>
    <col min="15361" max="15361" width="4.42578125" style="118" customWidth="1"/>
    <col min="15362" max="15362" width="5.7109375" style="118" customWidth="1"/>
    <col min="15363" max="15363" width="8.42578125" style="118" customWidth="1"/>
    <col min="15364" max="15364" width="6.5703125" style="118" customWidth="1"/>
    <col min="15365" max="15365" width="47.42578125" style="118" customWidth="1"/>
    <col min="15366" max="15366" width="21.42578125" style="118" customWidth="1"/>
    <col min="15367" max="15367" width="9.140625" style="118"/>
    <col min="15368" max="15368" width="12.28515625" style="118" customWidth="1"/>
    <col min="15369" max="15616" width="9.140625" style="118"/>
    <col min="15617" max="15617" width="4.42578125" style="118" customWidth="1"/>
    <col min="15618" max="15618" width="5.7109375" style="118" customWidth="1"/>
    <col min="15619" max="15619" width="8.42578125" style="118" customWidth="1"/>
    <col min="15620" max="15620" width="6.5703125" style="118" customWidth="1"/>
    <col min="15621" max="15621" width="47.42578125" style="118" customWidth="1"/>
    <col min="15622" max="15622" width="21.42578125" style="118" customWidth="1"/>
    <col min="15623" max="15623" width="9.140625" style="118"/>
    <col min="15624" max="15624" width="12.28515625" style="118" customWidth="1"/>
    <col min="15625" max="15872" width="9.140625" style="118"/>
    <col min="15873" max="15873" width="4.42578125" style="118" customWidth="1"/>
    <col min="15874" max="15874" width="5.7109375" style="118" customWidth="1"/>
    <col min="15875" max="15875" width="8.42578125" style="118" customWidth="1"/>
    <col min="15876" max="15876" width="6.5703125" style="118" customWidth="1"/>
    <col min="15877" max="15877" width="47.42578125" style="118" customWidth="1"/>
    <col min="15878" max="15878" width="21.42578125" style="118" customWidth="1"/>
    <col min="15879" max="15879" width="9.140625" style="118"/>
    <col min="15880" max="15880" width="12.28515625" style="118" customWidth="1"/>
    <col min="15881" max="16128" width="9.140625" style="118"/>
    <col min="16129" max="16129" width="4.42578125" style="118" customWidth="1"/>
    <col min="16130" max="16130" width="5.7109375" style="118" customWidth="1"/>
    <col min="16131" max="16131" width="8.42578125" style="118" customWidth="1"/>
    <col min="16132" max="16132" width="6.5703125" style="118" customWidth="1"/>
    <col min="16133" max="16133" width="47.42578125" style="118" customWidth="1"/>
    <col min="16134" max="16134" width="21.42578125" style="118" customWidth="1"/>
    <col min="16135" max="16135" width="9.140625" style="118"/>
    <col min="16136" max="16136" width="12.28515625" style="118" customWidth="1"/>
    <col min="16137" max="16384" width="9.140625" style="118"/>
  </cols>
  <sheetData>
    <row r="1" spans="1:8" ht="18.75" customHeight="1" x14ac:dyDescent="0.2">
      <c r="E1" s="120" t="s">
        <v>224</v>
      </c>
      <c r="F1" s="120"/>
    </row>
    <row r="2" spans="1:8" x14ac:dyDescent="0.2">
      <c r="E2" s="120" t="s">
        <v>414</v>
      </c>
      <c r="F2" s="120"/>
    </row>
    <row r="3" spans="1:8" x14ac:dyDescent="0.2">
      <c r="E3" s="121" t="s">
        <v>192</v>
      </c>
      <c r="F3" s="120"/>
    </row>
    <row r="4" spans="1:8" x14ac:dyDescent="0.2">
      <c r="E4" s="120" t="s">
        <v>223</v>
      </c>
      <c r="F4" s="120"/>
    </row>
    <row r="5" spans="1:8" x14ac:dyDescent="0.2">
      <c r="E5" s="122"/>
    </row>
    <row r="6" spans="1:8" ht="22.5" customHeight="1" x14ac:dyDescent="0.2">
      <c r="A6" s="176" t="s">
        <v>193</v>
      </c>
      <c r="B6" s="176"/>
      <c r="C6" s="176"/>
      <c r="D6" s="177"/>
      <c r="E6" s="176"/>
      <c r="F6" s="176"/>
    </row>
    <row r="7" spans="1:8" ht="15.75" customHeight="1" x14ac:dyDescent="0.2">
      <c r="A7" s="176" t="s">
        <v>225</v>
      </c>
      <c r="B7" s="176"/>
      <c r="C7" s="176"/>
      <c r="D7" s="177"/>
      <c r="E7" s="176"/>
      <c r="F7" s="176"/>
    </row>
    <row r="8" spans="1:8" ht="11.25" customHeight="1" x14ac:dyDescent="0.2">
      <c r="F8" s="123"/>
    </row>
    <row r="9" spans="1:8" ht="19.5" customHeight="1" x14ac:dyDescent="0.2">
      <c r="A9" s="178"/>
      <c r="B9" s="178"/>
      <c r="C9" s="178"/>
      <c r="D9" s="179"/>
      <c r="E9" s="178"/>
      <c r="F9" s="180" t="s">
        <v>3</v>
      </c>
    </row>
    <row r="10" spans="1:8" ht="20.25" customHeight="1" x14ac:dyDescent="0.2">
      <c r="A10" s="181" t="s">
        <v>195</v>
      </c>
      <c r="B10" s="181" t="s">
        <v>196</v>
      </c>
      <c r="C10" s="181" t="s">
        <v>197</v>
      </c>
      <c r="D10" s="145" t="s">
        <v>198</v>
      </c>
      <c r="E10" s="182" t="s">
        <v>199</v>
      </c>
      <c r="F10" s="181" t="s">
        <v>200</v>
      </c>
    </row>
    <row r="11" spans="1:8" s="130" customFormat="1" ht="10.5" customHeight="1" x14ac:dyDescent="0.2">
      <c r="A11" s="183">
        <v>1</v>
      </c>
      <c r="B11" s="183">
        <v>2</v>
      </c>
      <c r="C11" s="183">
        <v>3</v>
      </c>
      <c r="D11" s="184">
        <v>4</v>
      </c>
      <c r="E11" s="185">
        <v>5</v>
      </c>
      <c r="F11" s="183">
        <v>6</v>
      </c>
    </row>
    <row r="12" spans="1:8" ht="17.25" customHeight="1" x14ac:dyDescent="0.2">
      <c r="A12" s="421" t="s">
        <v>201</v>
      </c>
      <c r="B12" s="422"/>
      <c r="C12" s="422"/>
      <c r="D12" s="186"/>
      <c r="E12" s="422"/>
      <c r="F12" s="423"/>
    </row>
    <row r="13" spans="1:8" ht="24.75" customHeight="1" x14ac:dyDescent="0.2">
      <c r="A13" s="143">
        <v>1</v>
      </c>
      <c r="B13" s="143">
        <v>600</v>
      </c>
      <c r="C13" s="143">
        <v>60095</v>
      </c>
      <c r="D13" s="187">
        <v>6230</v>
      </c>
      <c r="E13" s="188" t="s">
        <v>226</v>
      </c>
      <c r="F13" s="189">
        <v>200000</v>
      </c>
    </row>
    <row r="14" spans="1:8" ht="27" customHeight="1" x14ac:dyDescent="0.2">
      <c r="A14" s="190">
        <v>2</v>
      </c>
      <c r="B14" s="190">
        <v>700</v>
      </c>
      <c r="C14" s="190">
        <v>70095</v>
      </c>
      <c r="D14" s="191">
        <v>6230</v>
      </c>
      <c r="E14" s="192" t="s">
        <v>227</v>
      </c>
      <c r="F14" s="193">
        <v>1500000</v>
      </c>
      <c r="G14" s="194"/>
    </row>
    <row r="15" spans="1:8" ht="26.25" customHeight="1" x14ac:dyDescent="0.2">
      <c r="A15" s="190">
        <v>3</v>
      </c>
      <c r="B15" s="190">
        <v>750</v>
      </c>
      <c r="C15" s="190">
        <v>75095</v>
      </c>
      <c r="D15" s="195">
        <v>2360</v>
      </c>
      <c r="E15" s="196" t="s">
        <v>228</v>
      </c>
      <c r="F15" s="137">
        <f>120000-120000+160000</f>
        <v>160000</v>
      </c>
      <c r="H15" s="138"/>
    </row>
    <row r="16" spans="1:8" ht="15.75" customHeight="1" x14ac:dyDescent="0.2">
      <c r="A16" s="190">
        <v>4</v>
      </c>
      <c r="B16" s="190">
        <v>755</v>
      </c>
      <c r="C16" s="190">
        <v>75515</v>
      </c>
      <c r="D16" s="197">
        <v>2360</v>
      </c>
      <c r="E16" s="196" t="s">
        <v>229</v>
      </c>
      <c r="F16" s="198">
        <v>136490.64000000001</v>
      </c>
      <c r="H16" s="138"/>
    </row>
    <row r="17" spans="1:8" ht="15.75" customHeight="1" x14ac:dyDescent="0.2">
      <c r="A17" s="142">
        <v>5</v>
      </c>
      <c r="B17" s="142">
        <v>801</v>
      </c>
      <c r="C17" s="142">
        <v>80101</v>
      </c>
      <c r="D17" s="199">
        <v>2340</v>
      </c>
      <c r="E17" s="200" t="s">
        <v>70</v>
      </c>
      <c r="F17" s="137">
        <f>1285+2839+2649+2831+2740</f>
        <v>12344</v>
      </c>
      <c r="H17" s="138"/>
    </row>
    <row r="18" spans="1:8" ht="15.75" customHeight="1" x14ac:dyDescent="0.2">
      <c r="A18" s="201"/>
      <c r="B18" s="202"/>
      <c r="C18" s="203"/>
      <c r="D18" s="204"/>
      <c r="E18" s="205" t="s">
        <v>230</v>
      </c>
      <c r="F18" s="189"/>
      <c r="H18" s="138"/>
    </row>
    <row r="19" spans="1:8" ht="15.75" customHeight="1" x14ac:dyDescent="0.2">
      <c r="A19" s="142">
        <v>6</v>
      </c>
      <c r="B19" s="142">
        <v>801</v>
      </c>
      <c r="C19" s="200">
        <v>80104</v>
      </c>
      <c r="D19" s="199">
        <v>2340</v>
      </c>
      <c r="E19" s="200" t="s">
        <v>95</v>
      </c>
      <c r="F19" s="137">
        <f>6130+6488+6427+6871+6648</f>
        <v>32564</v>
      </c>
      <c r="H19" s="138"/>
    </row>
    <row r="20" spans="1:8" ht="15.75" customHeight="1" x14ac:dyDescent="0.2">
      <c r="A20" s="206"/>
      <c r="B20" s="207"/>
      <c r="C20" s="207"/>
      <c r="D20" s="208"/>
      <c r="E20" s="209" t="s">
        <v>231</v>
      </c>
      <c r="F20" s="210"/>
      <c r="H20" s="138"/>
    </row>
    <row r="21" spans="1:8" ht="15.75" customHeight="1" x14ac:dyDescent="0.2">
      <c r="A21" s="201"/>
      <c r="B21" s="202"/>
      <c r="C21" s="202"/>
      <c r="D21" s="211"/>
      <c r="E21" s="212" t="s">
        <v>232</v>
      </c>
      <c r="F21" s="213"/>
      <c r="H21" s="138"/>
    </row>
    <row r="22" spans="1:8" ht="15.75" customHeight="1" x14ac:dyDescent="0.2">
      <c r="A22" s="201"/>
      <c r="B22" s="202"/>
      <c r="C22" s="202"/>
      <c r="D22" s="211"/>
      <c r="E22" s="214" t="s">
        <v>233</v>
      </c>
      <c r="F22" s="213"/>
      <c r="H22" s="138"/>
    </row>
    <row r="23" spans="1:8" ht="15.75" customHeight="1" x14ac:dyDescent="0.2">
      <c r="A23" s="201"/>
      <c r="B23" s="202"/>
      <c r="C23" s="202"/>
      <c r="D23" s="211"/>
      <c r="E23" s="215" t="s">
        <v>234</v>
      </c>
      <c r="F23" s="213"/>
      <c r="H23" s="138"/>
    </row>
    <row r="24" spans="1:8" ht="15.75" customHeight="1" x14ac:dyDescent="0.2">
      <c r="A24" s="201"/>
      <c r="B24" s="202"/>
      <c r="C24" s="202"/>
      <c r="D24" s="211"/>
      <c r="E24" s="216" t="s">
        <v>235</v>
      </c>
      <c r="F24" s="213"/>
      <c r="H24" s="138"/>
    </row>
    <row r="25" spans="1:8" ht="15.75" customHeight="1" x14ac:dyDescent="0.2">
      <c r="A25" s="217"/>
      <c r="B25" s="218"/>
      <c r="C25" s="218"/>
      <c r="D25" s="219"/>
      <c r="E25" s="217" t="s">
        <v>236</v>
      </c>
      <c r="F25" s="220"/>
      <c r="H25" s="138"/>
    </row>
    <row r="26" spans="1:8" ht="15.75" customHeight="1" x14ac:dyDescent="0.2">
      <c r="A26" s="142">
        <v>7</v>
      </c>
      <c r="B26" s="142">
        <v>801</v>
      </c>
      <c r="C26" s="200">
        <v>80115</v>
      </c>
      <c r="D26" s="199">
        <v>2340</v>
      </c>
      <c r="E26" s="200" t="s">
        <v>105</v>
      </c>
      <c r="F26" s="137">
        <f>924+1215+1135+1214+1177</f>
        <v>5665</v>
      </c>
      <c r="H26" s="138"/>
    </row>
    <row r="27" spans="1:8" ht="24" customHeight="1" x14ac:dyDescent="0.2">
      <c r="A27" s="221"/>
      <c r="B27" s="222"/>
      <c r="C27" s="223"/>
      <c r="D27" s="224"/>
      <c r="E27" s="205" t="s">
        <v>237</v>
      </c>
      <c r="F27" s="189"/>
      <c r="H27" s="138"/>
    </row>
    <row r="28" spans="1:8" ht="15.75" customHeight="1" x14ac:dyDescent="0.2">
      <c r="A28" s="142">
        <v>8</v>
      </c>
      <c r="B28" s="142">
        <v>801</v>
      </c>
      <c r="C28" s="200">
        <v>80117</v>
      </c>
      <c r="D28" s="199">
        <v>2340</v>
      </c>
      <c r="E28" s="200" t="s">
        <v>109</v>
      </c>
      <c r="F28" s="137">
        <f>2470+3297+3078+3295+3195</f>
        <v>15335</v>
      </c>
      <c r="H28" s="138"/>
    </row>
    <row r="29" spans="1:8" ht="15" customHeight="1" x14ac:dyDescent="0.2">
      <c r="A29" s="206"/>
      <c r="B29" s="207"/>
      <c r="C29" s="207"/>
      <c r="D29" s="191"/>
      <c r="E29" s="225" t="s">
        <v>238</v>
      </c>
      <c r="F29" s="210"/>
      <c r="H29" s="138"/>
    </row>
    <row r="30" spans="1:8" ht="15.75" customHeight="1" x14ac:dyDescent="0.2">
      <c r="A30" s="142">
        <v>9</v>
      </c>
      <c r="B30" s="142">
        <v>801</v>
      </c>
      <c r="C30" s="200">
        <v>80120</v>
      </c>
      <c r="D30" s="199">
        <v>2340</v>
      </c>
      <c r="E30" s="200" t="s">
        <v>110</v>
      </c>
      <c r="F30" s="137">
        <f>4326+5679+5301+5672+5499</f>
        <v>26477</v>
      </c>
      <c r="H30" s="138"/>
    </row>
    <row r="31" spans="1:8" ht="28.5" customHeight="1" x14ac:dyDescent="0.2">
      <c r="A31" s="201"/>
      <c r="B31" s="202"/>
      <c r="C31" s="207"/>
      <c r="D31" s="208"/>
      <c r="E31" s="226" t="s">
        <v>239</v>
      </c>
      <c r="F31" s="213"/>
      <c r="H31" s="138"/>
    </row>
    <row r="32" spans="1:8" ht="33" customHeight="1" x14ac:dyDescent="0.2">
      <c r="A32" s="217"/>
      <c r="B32" s="218"/>
      <c r="C32" s="218"/>
      <c r="D32" s="219"/>
      <c r="E32" s="227" t="s">
        <v>240</v>
      </c>
      <c r="F32" s="220"/>
      <c r="H32" s="138"/>
    </row>
    <row r="33" spans="1:8" ht="15" customHeight="1" x14ac:dyDescent="0.2">
      <c r="A33" s="228">
        <v>10</v>
      </c>
      <c r="B33" s="228">
        <v>851</v>
      </c>
      <c r="C33" s="228">
        <v>85153</v>
      </c>
      <c r="D33" s="229">
        <v>2360</v>
      </c>
      <c r="E33" s="230" t="s">
        <v>241</v>
      </c>
      <c r="F33" s="231">
        <v>70000</v>
      </c>
      <c r="H33" s="138"/>
    </row>
    <row r="34" spans="1:8" ht="36" customHeight="1" x14ac:dyDescent="0.2">
      <c r="A34" s="190">
        <v>11</v>
      </c>
      <c r="B34" s="190">
        <v>851</v>
      </c>
      <c r="C34" s="190">
        <v>85154</v>
      </c>
      <c r="D34" s="197">
        <v>2360</v>
      </c>
      <c r="E34" s="196" t="s">
        <v>242</v>
      </c>
      <c r="F34" s="193">
        <f>540000+287000</f>
        <v>827000</v>
      </c>
    </row>
    <row r="35" spans="1:8" ht="24.75" customHeight="1" x14ac:dyDescent="0.2">
      <c r="A35" s="232">
        <v>12</v>
      </c>
      <c r="B35" s="232">
        <v>851</v>
      </c>
      <c r="C35" s="233">
        <v>85195</v>
      </c>
      <c r="D35" s="234">
        <v>2360</v>
      </c>
      <c r="E35" s="235" t="s">
        <v>243</v>
      </c>
      <c r="F35" s="193">
        <v>67500</v>
      </c>
    </row>
    <row r="36" spans="1:8" ht="24.75" customHeight="1" x14ac:dyDescent="0.2">
      <c r="A36" s="232">
        <v>13</v>
      </c>
      <c r="B36" s="236">
        <v>852</v>
      </c>
      <c r="C36" s="237">
        <v>85228</v>
      </c>
      <c r="D36" s="234">
        <v>2360</v>
      </c>
      <c r="E36" s="238" t="s">
        <v>244</v>
      </c>
      <c r="F36" s="193">
        <f>F37+F38</f>
        <v>11516310.1</v>
      </c>
    </row>
    <row r="37" spans="1:8" s="153" customFormat="1" ht="13.5" customHeight="1" x14ac:dyDescent="0.2">
      <c r="A37" s="239" t="s">
        <v>245</v>
      </c>
      <c r="B37" s="240"/>
      <c r="C37" s="241"/>
      <c r="D37" s="242"/>
      <c r="E37" s="243" t="s">
        <v>246</v>
      </c>
      <c r="F37" s="244">
        <f>8147880+194310.1</f>
        <v>8342190.0999999996</v>
      </c>
    </row>
    <row r="38" spans="1:8" s="153" customFormat="1" ht="13.5" customHeight="1" x14ac:dyDescent="0.2">
      <c r="A38" s="239" t="s">
        <v>247</v>
      </c>
      <c r="B38" s="240"/>
      <c r="C38" s="241"/>
      <c r="D38" s="242"/>
      <c r="E38" s="243" t="s">
        <v>248</v>
      </c>
      <c r="F38" s="152">
        <f>2432000+209360+532760</f>
        <v>3174120</v>
      </c>
    </row>
    <row r="39" spans="1:8" ht="25.5" customHeight="1" x14ac:dyDescent="0.2">
      <c r="A39" s="190">
        <v>14</v>
      </c>
      <c r="B39" s="190">
        <v>852</v>
      </c>
      <c r="C39" s="190">
        <v>85295</v>
      </c>
      <c r="D39" s="197">
        <v>2360</v>
      </c>
      <c r="E39" s="196" t="s">
        <v>249</v>
      </c>
      <c r="F39" s="193">
        <v>2609549</v>
      </c>
    </row>
    <row r="40" spans="1:8" ht="26.25" customHeight="1" x14ac:dyDescent="0.2">
      <c r="A40" s="190">
        <v>15</v>
      </c>
      <c r="B40" s="190">
        <v>853</v>
      </c>
      <c r="C40" s="190">
        <v>85395</v>
      </c>
      <c r="D40" s="197">
        <v>2360</v>
      </c>
      <c r="E40" s="196" t="s">
        <v>250</v>
      </c>
      <c r="F40" s="193">
        <v>20000</v>
      </c>
    </row>
    <row r="41" spans="1:8" ht="36.75" customHeight="1" x14ac:dyDescent="0.2">
      <c r="A41" s="190">
        <v>16</v>
      </c>
      <c r="B41" s="190">
        <v>853</v>
      </c>
      <c r="C41" s="190">
        <v>85395</v>
      </c>
      <c r="D41" s="245" t="s">
        <v>251</v>
      </c>
      <c r="E41" s="196" t="s">
        <v>252</v>
      </c>
      <c r="F41" s="193">
        <f>90607.26+3763.63+21327.18</f>
        <v>115698.07</v>
      </c>
    </row>
    <row r="42" spans="1:8" ht="15.75" customHeight="1" x14ac:dyDescent="0.2">
      <c r="A42" s="246">
        <v>17</v>
      </c>
      <c r="B42" s="246">
        <v>855</v>
      </c>
      <c r="C42" s="246">
        <v>85510</v>
      </c>
      <c r="D42" s="247">
        <v>2360</v>
      </c>
      <c r="E42" s="238" t="s">
        <v>31</v>
      </c>
      <c r="F42" s="198">
        <f>3168000-122.15</f>
        <v>3167877.85</v>
      </c>
    </row>
    <row r="43" spans="1:8" ht="24.75" customHeight="1" x14ac:dyDescent="0.2">
      <c r="A43" s="190">
        <v>18</v>
      </c>
      <c r="B43" s="190">
        <v>900</v>
      </c>
      <c r="C43" s="190">
        <v>90001</v>
      </c>
      <c r="D43" s="197">
        <v>6230</v>
      </c>
      <c r="E43" s="248" t="s">
        <v>253</v>
      </c>
      <c r="F43" s="193">
        <v>250000</v>
      </c>
    </row>
    <row r="44" spans="1:8" ht="22.5" customHeight="1" x14ac:dyDescent="0.2">
      <c r="A44" s="190">
        <v>19</v>
      </c>
      <c r="B44" s="190">
        <v>900</v>
      </c>
      <c r="C44" s="190">
        <v>90005</v>
      </c>
      <c r="D44" s="197">
        <v>6230</v>
      </c>
      <c r="E44" s="235" t="s">
        <v>254</v>
      </c>
      <c r="F44" s="198">
        <f>F45+F46</f>
        <v>394215.39</v>
      </c>
    </row>
    <row r="45" spans="1:8" s="153" customFormat="1" ht="15" customHeight="1" x14ac:dyDescent="0.2">
      <c r="A45" s="249" t="s">
        <v>255</v>
      </c>
      <c r="B45" s="250"/>
      <c r="C45" s="250"/>
      <c r="D45" s="251"/>
      <c r="E45" s="252" t="s">
        <v>256</v>
      </c>
      <c r="F45" s="253">
        <f>200000+24215.39</f>
        <v>224215.39</v>
      </c>
    </row>
    <row r="46" spans="1:8" s="153" customFormat="1" ht="13.5" customHeight="1" x14ac:dyDescent="0.2">
      <c r="A46" s="249" t="s">
        <v>257</v>
      </c>
      <c r="B46" s="250"/>
      <c r="C46" s="250"/>
      <c r="D46" s="251"/>
      <c r="E46" s="252" t="s">
        <v>258</v>
      </c>
      <c r="F46" s="253">
        <f>100000+70000</f>
        <v>170000</v>
      </c>
    </row>
    <row r="47" spans="1:8" s="153" customFormat="1" ht="23.25" customHeight="1" x14ac:dyDescent="0.2">
      <c r="A47" s="254">
        <v>20</v>
      </c>
      <c r="B47" s="190">
        <v>900</v>
      </c>
      <c r="C47" s="190">
        <v>90005</v>
      </c>
      <c r="D47" s="197">
        <v>6230</v>
      </c>
      <c r="E47" s="255" t="s">
        <v>259</v>
      </c>
      <c r="F47" s="256">
        <v>1571700</v>
      </c>
    </row>
    <row r="48" spans="1:8" s="153" customFormat="1" ht="25.5" customHeight="1" x14ac:dyDescent="0.2">
      <c r="A48" s="190">
        <v>21</v>
      </c>
      <c r="B48" s="190">
        <v>900</v>
      </c>
      <c r="C48" s="190">
        <v>90026</v>
      </c>
      <c r="D48" s="197">
        <v>6230</v>
      </c>
      <c r="E48" s="248" t="s">
        <v>260</v>
      </c>
      <c r="F48" s="193">
        <v>50000</v>
      </c>
    </row>
    <row r="49" spans="1:8" ht="15.75" customHeight="1" x14ac:dyDescent="0.2">
      <c r="A49" s="246">
        <v>22</v>
      </c>
      <c r="B49" s="246">
        <v>921</v>
      </c>
      <c r="C49" s="246">
        <v>92120</v>
      </c>
      <c r="D49" s="247">
        <v>2720</v>
      </c>
      <c r="E49" s="257" t="s">
        <v>261</v>
      </c>
      <c r="F49" s="198">
        <v>1000000</v>
      </c>
    </row>
    <row r="50" spans="1:8" ht="48" customHeight="1" x14ac:dyDescent="0.2">
      <c r="A50" s="190">
        <v>23</v>
      </c>
      <c r="B50" s="190">
        <v>921</v>
      </c>
      <c r="C50" s="190">
        <v>92120</v>
      </c>
      <c r="D50" s="197">
        <v>6570</v>
      </c>
      <c r="E50" s="235" t="s">
        <v>262</v>
      </c>
      <c r="F50" s="189">
        <v>3572000</v>
      </c>
    </row>
    <row r="51" spans="1:8" ht="39.75" customHeight="1" x14ac:dyDescent="0.2">
      <c r="A51" s="190">
        <v>24</v>
      </c>
      <c r="B51" s="190">
        <v>921</v>
      </c>
      <c r="C51" s="190">
        <v>92195</v>
      </c>
      <c r="D51" s="245">
        <v>2360</v>
      </c>
      <c r="E51" s="196" t="s">
        <v>263</v>
      </c>
      <c r="F51" s="256">
        <f>320000-20000-250-66000</f>
        <v>233750</v>
      </c>
    </row>
    <row r="52" spans="1:8" ht="15.6" customHeight="1" x14ac:dyDescent="0.2">
      <c r="A52" s="190">
        <v>25</v>
      </c>
      <c r="B52" s="190">
        <v>926</v>
      </c>
      <c r="C52" s="190">
        <v>92605</v>
      </c>
      <c r="D52" s="245">
        <v>2360</v>
      </c>
      <c r="E52" s="258" t="s">
        <v>264</v>
      </c>
      <c r="F52" s="193">
        <v>2436300</v>
      </c>
    </row>
    <row r="53" spans="1:8" ht="47.45" customHeight="1" x14ac:dyDescent="0.2">
      <c r="A53" s="259">
        <v>26</v>
      </c>
      <c r="B53" s="190">
        <v>926</v>
      </c>
      <c r="C53" s="190">
        <v>92605</v>
      </c>
      <c r="D53" s="245" t="s">
        <v>265</v>
      </c>
      <c r="E53" s="258" t="s">
        <v>266</v>
      </c>
      <c r="F53" s="193">
        <v>106845.42</v>
      </c>
    </row>
    <row r="54" spans="1:8" s="124" customFormat="1" ht="18" customHeight="1" x14ac:dyDescent="0.25">
      <c r="A54" s="424"/>
      <c r="B54" s="425"/>
      <c r="C54" s="425"/>
      <c r="D54" s="260"/>
      <c r="E54" s="425" t="s">
        <v>267</v>
      </c>
      <c r="F54" s="426">
        <f>F53+F52+F51+F50+F49+F47+F48+F44+F43+F42+F41+F40+F39+F36+F35+F34+F33+F30+F28+F26+F19+F17+F16+F15+F14+F13</f>
        <v>30097621.469999999</v>
      </c>
      <c r="H54" s="261"/>
    </row>
    <row r="55" spans="1:8" ht="17.25" customHeight="1" x14ac:dyDescent="0.2">
      <c r="A55" s="421" t="s">
        <v>219</v>
      </c>
      <c r="B55" s="422"/>
      <c r="C55" s="422"/>
      <c r="D55" s="186"/>
      <c r="E55" s="422"/>
      <c r="F55" s="423"/>
    </row>
    <row r="56" spans="1:8" ht="17.25" customHeight="1" x14ac:dyDescent="0.2">
      <c r="A56" s="181" t="s">
        <v>195</v>
      </c>
      <c r="B56" s="181" t="s">
        <v>196</v>
      </c>
      <c r="C56" s="181" t="s">
        <v>197</v>
      </c>
      <c r="D56" s="197"/>
      <c r="E56" s="182" t="s">
        <v>268</v>
      </c>
      <c r="F56" s="181" t="s">
        <v>200</v>
      </c>
    </row>
    <row r="57" spans="1:8" ht="24" customHeight="1" x14ac:dyDescent="0.2">
      <c r="A57" s="190">
        <v>1</v>
      </c>
      <c r="B57" s="190">
        <v>801</v>
      </c>
      <c r="C57" s="190">
        <v>80101</v>
      </c>
      <c r="D57" s="262" t="s">
        <v>269</v>
      </c>
      <c r="E57" s="259" t="s">
        <v>70</v>
      </c>
      <c r="F57" s="193">
        <v>9621098.7599999998</v>
      </c>
    </row>
    <row r="58" spans="1:8" ht="16.5" customHeight="1" x14ac:dyDescent="0.2">
      <c r="A58" s="263"/>
      <c r="B58" s="264"/>
      <c r="C58" s="265"/>
      <c r="D58" s="234"/>
      <c r="E58" s="266" t="s">
        <v>270</v>
      </c>
      <c r="F58" s="267"/>
    </row>
    <row r="59" spans="1:8" ht="15" customHeight="1" x14ac:dyDescent="0.2">
      <c r="A59" s="268"/>
      <c r="B59" s="269"/>
      <c r="C59" s="270"/>
      <c r="D59" s="271"/>
      <c r="E59" s="272" t="s">
        <v>271</v>
      </c>
      <c r="F59" s="273"/>
      <c r="G59" s="274"/>
    </row>
    <row r="60" spans="1:8" ht="26.25" customHeight="1" x14ac:dyDescent="0.2">
      <c r="A60" s="268"/>
      <c r="B60" s="269"/>
      <c r="C60" s="270"/>
      <c r="D60" s="275"/>
      <c r="E60" s="276" t="s">
        <v>272</v>
      </c>
      <c r="F60" s="277"/>
    </row>
    <row r="61" spans="1:8" ht="27" customHeight="1" x14ac:dyDescent="0.2">
      <c r="A61" s="268"/>
      <c r="B61" s="269"/>
      <c r="C61" s="270"/>
      <c r="D61" s="275"/>
      <c r="E61" s="278" t="s">
        <v>273</v>
      </c>
      <c r="F61" s="273"/>
    </row>
    <row r="62" spans="1:8" ht="14.25" customHeight="1" x14ac:dyDescent="0.2">
      <c r="A62" s="268"/>
      <c r="B62" s="269"/>
      <c r="C62" s="270"/>
      <c r="D62" s="275"/>
      <c r="E62" s="279" t="s">
        <v>274</v>
      </c>
      <c r="F62" s="273"/>
    </row>
    <row r="63" spans="1:8" ht="24" customHeight="1" x14ac:dyDescent="0.2">
      <c r="A63" s="280"/>
      <c r="B63" s="281"/>
      <c r="C63" s="282"/>
      <c r="D63" s="283"/>
      <c r="E63" s="284" t="s">
        <v>275</v>
      </c>
      <c r="F63" s="231"/>
    </row>
    <row r="64" spans="1:8" ht="13.9" customHeight="1" x14ac:dyDescent="0.2">
      <c r="A64" s="246">
        <v>2</v>
      </c>
      <c r="B64" s="246">
        <v>801</v>
      </c>
      <c r="C64" s="246">
        <v>80103</v>
      </c>
      <c r="D64" s="247">
        <v>2540</v>
      </c>
      <c r="E64" s="257" t="s">
        <v>276</v>
      </c>
      <c r="F64" s="198">
        <v>200474</v>
      </c>
    </row>
    <row r="65" spans="1:6" ht="27" customHeight="1" x14ac:dyDescent="0.2">
      <c r="A65" s="268"/>
      <c r="B65" s="269"/>
      <c r="C65" s="270"/>
      <c r="D65" s="275"/>
      <c r="E65" s="285" t="s">
        <v>272</v>
      </c>
      <c r="F65" s="267"/>
    </row>
    <row r="66" spans="1:6" ht="15" customHeight="1" x14ac:dyDescent="0.2">
      <c r="A66" s="280"/>
      <c r="B66" s="281"/>
      <c r="C66" s="282"/>
      <c r="D66" s="219"/>
      <c r="E66" s="281" t="s">
        <v>274</v>
      </c>
      <c r="F66" s="231"/>
    </row>
    <row r="67" spans="1:6" ht="26.25" customHeight="1" x14ac:dyDescent="0.2">
      <c r="A67" s="190">
        <v>3</v>
      </c>
      <c r="B67" s="190">
        <v>801</v>
      </c>
      <c r="C67" s="190">
        <v>80104</v>
      </c>
      <c r="D67" s="245" t="s">
        <v>269</v>
      </c>
      <c r="E67" s="259" t="s">
        <v>95</v>
      </c>
      <c r="F67" s="193">
        <f>9998488.4-50000</f>
        <v>9948488.4000000004</v>
      </c>
    </row>
    <row r="68" spans="1:6" ht="15.2" customHeight="1" x14ac:dyDescent="0.2">
      <c r="A68" s="263"/>
      <c r="B68" s="264"/>
      <c r="C68" s="265"/>
      <c r="D68" s="234"/>
      <c r="E68" s="266" t="s">
        <v>233</v>
      </c>
      <c r="F68" s="267"/>
    </row>
    <row r="69" spans="1:6" ht="15.2" customHeight="1" x14ac:dyDescent="0.2">
      <c r="A69" s="268"/>
      <c r="B69" s="269"/>
      <c r="C69" s="270"/>
      <c r="D69" s="275"/>
      <c r="E69" s="209" t="s">
        <v>231</v>
      </c>
      <c r="F69" s="273"/>
    </row>
    <row r="70" spans="1:6" ht="15.2" customHeight="1" x14ac:dyDescent="0.2">
      <c r="A70" s="268"/>
      <c r="B70" s="269"/>
      <c r="C70" s="270"/>
      <c r="D70" s="275"/>
      <c r="E70" s="209" t="s">
        <v>232</v>
      </c>
      <c r="F70" s="273"/>
    </row>
    <row r="71" spans="1:6" ht="15.2" customHeight="1" x14ac:dyDescent="0.2">
      <c r="A71" s="268"/>
      <c r="B71" s="269"/>
      <c r="C71" s="270"/>
      <c r="D71" s="275"/>
      <c r="E71" s="286" t="s">
        <v>234</v>
      </c>
      <c r="F71" s="273"/>
    </row>
    <row r="72" spans="1:6" ht="15.2" customHeight="1" x14ac:dyDescent="0.2">
      <c r="A72" s="268"/>
      <c r="B72" s="269"/>
      <c r="C72" s="270"/>
      <c r="D72" s="275"/>
      <c r="E72" s="278" t="s">
        <v>277</v>
      </c>
      <c r="F72" s="273"/>
    </row>
    <row r="73" spans="1:6" ht="15.2" customHeight="1" x14ac:dyDescent="0.2">
      <c r="A73" s="268"/>
      <c r="B73" s="269"/>
      <c r="C73" s="270"/>
      <c r="D73" s="275"/>
      <c r="E73" s="278" t="s">
        <v>278</v>
      </c>
      <c r="F73" s="273"/>
    </row>
    <row r="74" spans="1:6" ht="15.2" customHeight="1" x14ac:dyDescent="0.2">
      <c r="A74" s="268"/>
      <c r="B74" s="269"/>
      <c r="C74" s="270"/>
      <c r="D74" s="275"/>
      <c r="E74" s="286" t="s">
        <v>235</v>
      </c>
      <c r="F74" s="273"/>
    </row>
    <row r="75" spans="1:6" ht="24" customHeight="1" x14ac:dyDescent="0.2">
      <c r="A75" s="280"/>
      <c r="B75" s="281"/>
      <c r="C75" s="282"/>
      <c r="D75" s="283"/>
      <c r="E75" s="287" t="s">
        <v>279</v>
      </c>
      <c r="F75" s="288"/>
    </row>
    <row r="76" spans="1:6" ht="15.2" customHeight="1" x14ac:dyDescent="0.2">
      <c r="A76" s="268"/>
      <c r="B76" s="269"/>
      <c r="C76" s="270"/>
      <c r="D76" s="275"/>
      <c r="E76" s="276" t="s">
        <v>280</v>
      </c>
      <c r="F76" s="277"/>
    </row>
    <row r="77" spans="1:6" ht="15.2" customHeight="1" x14ac:dyDescent="0.2">
      <c r="A77" s="268"/>
      <c r="B77" s="269"/>
      <c r="C77" s="270"/>
      <c r="D77" s="275"/>
      <c r="E77" s="279" t="s">
        <v>281</v>
      </c>
      <c r="F77" s="273"/>
    </row>
    <row r="78" spans="1:6" ht="15.2" customHeight="1" x14ac:dyDescent="0.2">
      <c r="A78" s="268"/>
      <c r="B78" s="269"/>
      <c r="C78" s="270"/>
      <c r="D78" s="275"/>
      <c r="E78" s="279" t="s">
        <v>236</v>
      </c>
      <c r="F78" s="273"/>
    </row>
    <row r="79" spans="1:6" ht="15.2" customHeight="1" x14ac:dyDescent="0.2">
      <c r="A79" s="268"/>
      <c r="B79" s="269"/>
      <c r="C79" s="270"/>
      <c r="D79" s="275"/>
      <c r="E79" s="279" t="s">
        <v>282</v>
      </c>
      <c r="F79" s="273"/>
    </row>
    <row r="80" spans="1:6" ht="15.2" customHeight="1" x14ac:dyDescent="0.2">
      <c r="A80" s="268"/>
      <c r="B80" s="269"/>
      <c r="C80" s="270"/>
      <c r="D80" s="275"/>
      <c r="E80" s="279" t="s">
        <v>283</v>
      </c>
      <c r="F80" s="273"/>
    </row>
    <row r="81" spans="1:6" ht="15.2" customHeight="1" x14ac:dyDescent="0.2">
      <c r="A81" s="268"/>
      <c r="B81" s="269"/>
      <c r="C81" s="270"/>
      <c r="D81" s="275"/>
      <c r="E81" s="279" t="s">
        <v>284</v>
      </c>
      <c r="F81" s="273"/>
    </row>
    <row r="82" spans="1:6" ht="15.2" customHeight="1" x14ac:dyDescent="0.2">
      <c r="A82" s="280"/>
      <c r="B82" s="281"/>
      <c r="C82" s="282"/>
      <c r="D82" s="283"/>
      <c r="E82" s="289" t="s">
        <v>285</v>
      </c>
      <c r="F82" s="231"/>
    </row>
    <row r="83" spans="1:6" ht="17.25" customHeight="1" x14ac:dyDescent="0.2">
      <c r="A83" s="190">
        <v>4</v>
      </c>
      <c r="B83" s="190">
        <v>801</v>
      </c>
      <c r="C83" s="190">
        <v>80106</v>
      </c>
      <c r="D83" s="197">
        <v>2540</v>
      </c>
      <c r="E83" s="196" t="s">
        <v>286</v>
      </c>
      <c r="F83" s="193">
        <f>106966+130971-74217</f>
        <v>163720</v>
      </c>
    </row>
    <row r="84" spans="1:6" ht="16.5" customHeight="1" x14ac:dyDescent="0.2">
      <c r="A84" s="268"/>
      <c r="B84" s="269"/>
      <c r="C84" s="270"/>
      <c r="D84" s="208"/>
      <c r="E84" s="290" t="s">
        <v>287</v>
      </c>
      <c r="F84" s="291"/>
    </row>
    <row r="85" spans="1:6" ht="13.5" customHeight="1" x14ac:dyDescent="0.2">
      <c r="A85" s="246">
        <v>5</v>
      </c>
      <c r="B85" s="246">
        <v>801</v>
      </c>
      <c r="C85" s="246">
        <v>80115</v>
      </c>
      <c r="D85" s="292">
        <v>2540</v>
      </c>
      <c r="E85" s="293" t="s">
        <v>105</v>
      </c>
      <c r="F85" s="198">
        <v>3080790</v>
      </c>
    </row>
    <row r="86" spans="1:6" ht="28.5" customHeight="1" x14ac:dyDescent="0.2">
      <c r="A86" s="257"/>
      <c r="B86" s="293"/>
      <c r="C86" s="294"/>
      <c r="D86" s="191"/>
      <c r="E86" s="295" t="s">
        <v>288</v>
      </c>
      <c r="F86" s="198"/>
    </row>
    <row r="87" spans="1:6" ht="13.5" customHeight="1" x14ac:dyDescent="0.2">
      <c r="A87" s="246">
        <v>6</v>
      </c>
      <c r="B87" s="246">
        <v>801</v>
      </c>
      <c r="C87" s="246">
        <v>80116</v>
      </c>
      <c r="D87" s="292">
        <v>2540</v>
      </c>
      <c r="E87" s="293" t="s">
        <v>108</v>
      </c>
      <c r="F87" s="198">
        <v>5554772.25</v>
      </c>
    </row>
    <row r="88" spans="1:6" ht="15" customHeight="1" x14ac:dyDescent="0.2">
      <c r="A88" s="263"/>
      <c r="B88" s="264"/>
      <c r="C88" s="265"/>
      <c r="D88" s="234"/>
      <c r="E88" s="296" t="s">
        <v>289</v>
      </c>
      <c r="F88" s="267"/>
    </row>
    <row r="89" spans="1:6" ht="25.5" customHeight="1" x14ac:dyDescent="0.2">
      <c r="A89" s="268"/>
      <c r="B89" s="269"/>
      <c r="C89" s="270"/>
      <c r="D89" s="275"/>
      <c r="E89" s="272" t="s">
        <v>290</v>
      </c>
      <c r="F89" s="273"/>
    </row>
    <row r="90" spans="1:6" ht="13.5" customHeight="1" x14ac:dyDescent="0.2">
      <c r="A90" s="268"/>
      <c r="B90" s="269"/>
      <c r="C90" s="270"/>
      <c r="D90" s="275"/>
      <c r="E90" s="279" t="s">
        <v>291</v>
      </c>
      <c r="F90" s="273"/>
    </row>
    <row r="91" spans="1:6" ht="25.5" customHeight="1" x14ac:dyDescent="0.2">
      <c r="A91" s="268"/>
      <c r="B91" s="269"/>
      <c r="C91" s="270"/>
      <c r="D91" s="275"/>
      <c r="E91" s="272" t="s">
        <v>292</v>
      </c>
      <c r="F91" s="273"/>
    </row>
    <row r="92" spans="1:6" ht="27.75" customHeight="1" x14ac:dyDescent="0.2">
      <c r="A92" s="268"/>
      <c r="B92" s="269"/>
      <c r="C92" s="270"/>
      <c r="D92" s="275"/>
      <c r="E92" s="225" t="s">
        <v>293</v>
      </c>
      <c r="F92" s="277"/>
    </row>
    <row r="93" spans="1:6" ht="13.9" customHeight="1" x14ac:dyDescent="0.2">
      <c r="A93" s="268"/>
      <c r="B93" s="269"/>
      <c r="C93" s="270"/>
      <c r="D93" s="275"/>
      <c r="E93" s="279" t="s">
        <v>294</v>
      </c>
      <c r="F93" s="273"/>
    </row>
    <row r="94" spans="1:6" ht="15.75" customHeight="1" x14ac:dyDescent="0.2">
      <c r="A94" s="268"/>
      <c r="B94" s="269"/>
      <c r="C94" s="270"/>
      <c r="D94" s="275"/>
      <c r="E94" s="215" t="s">
        <v>295</v>
      </c>
      <c r="F94" s="273"/>
    </row>
    <row r="95" spans="1:6" ht="15" customHeight="1" x14ac:dyDescent="0.2">
      <c r="A95" s="268"/>
      <c r="B95" s="269"/>
      <c r="C95" s="270"/>
      <c r="D95" s="297"/>
      <c r="E95" s="298" t="s">
        <v>296</v>
      </c>
      <c r="F95" s="277"/>
    </row>
    <row r="96" spans="1:6" ht="15" customHeight="1" x14ac:dyDescent="0.2">
      <c r="A96" s="268"/>
      <c r="B96" s="269"/>
      <c r="C96" s="270"/>
      <c r="D96" s="297"/>
      <c r="E96" s="299" t="s">
        <v>297</v>
      </c>
      <c r="F96" s="273"/>
    </row>
    <row r="97" spans="1:6" ht="15.75" customHeight="1" x14ac:dyDescent="0.2">
      <c r="A97" s="268"/>
      <c r="B97" s="269"/>
      <c r="C97" s="270"/>
      <c r="D97" s="300"/>
      <c r="E97" s="301" t="s">
        <v>298</v>
      </c>
      <c r="F97" s="277"/>
    </row>
    <row r="98" spans="1:6" ht="27" customHeight="1" x14ac:dyDescent="0.2">
      <c r="A98" s="280"/>
      <c r="B98" s="281"/>
      <c r="C98" s="282"/>
      <c r="D98" s="283"/>
      <c r="E98" s="284" t="s">
        <v>299</v>
      </c>
      <c r="F98" s="231"/>
    </row>
    <row r="99" spans="1:6" ht="24.75" customHeight="1" x14ac:dyDescent="0.2">
      <c r="A99" s="190">
        <v>7</v>
      </c>
      <c r="B99" s="190">
        <v>801</v>
      </c>
      <c r="C99" s="190">
        <v>80117</v>
      </c>
      <c r="D99" s="245" t="s">
        <v>269</v>
      </c>
      <c r="E99" s="259" t="s">
        <v>109</v>
      </c>
      <c r="F99" s="193">
        <v>2829208</v>
      </c>
    </row>
    <row r="100" spans="1:6" ht="15.6" customHeight="1" x14ac:dyDescent="0.2">
      <c r="A100" s="268"/>
      <c r="B100" s="269"/>
      <c r="C100" s="270"/>
      <c r="D100" s="275"/>
      <c r="E100" s="225" t="s">
        <v>238</v>
      </c>
      <c r="F100" s="277"/>
    </row>
    <row r="101" spans="1:6" ht="25.5" customHeight="1" x14ac:dyDescent="0.2">
      <c r="A101" s="268"/>
      <c r="B101" s="269"/>
      <c r="C101" s="270"/>
      <c r="D101" s="275"/>
      <c r="E101" s="284" t="s">
        <v>300</v>
      </c>
      <c r="F101" s="291"/>
    </row>
    <row r="102" spans="1:6" ht="27" customHeight="1" x14ac:dyDescent="0.2">
      <c r="A102" s="190">
        <v>8</v>
      </c>
      <c r="B102" s="190">
        <v>801</v>
      </c>
      <c r="C102" s="190">
        <v>80120</v>
      </c>
      <c r="D102" s="245" t="s">
        <v>269</v>
      </c>
      <c r="E102" s="259" t="s">
        <v>110</v>
      </c>
      <c r="F102" s="193">
        <v>7217788.7800000003</v>
      </c>
    </row>
    <row r="103" spans="1:6" ht="16.5" customHeight="1" x14ac:dyDescent="0.2">
      <c r="A103" s="268"/>
      <c r="B103" s="269"/>
      <c r="C103" s="270"/>
      <c r="D103" s="275"/>
      <c r="E103" s="272" t="s">
        <v>301</v>
      </c>
      <c r="F103" s="273"/>
    </row>
    <row r="104" spans="1:6" ht="24.75" customHeight="1" x14ac:dyDescent="0.2">
      <c r="A104" s="268"/>
      <c r="B104" s="269"/>
      <c r="C104" s="270"/>
      <c r="D104" s="297"/>
      <c r="E104" s="272" t="s">
        <v>302</v>
      </c>
      <c r="F104" s="273"/>
    </row>
    <row r="105" spans="1:6" ht="24" customHeight="1" x14ac:dyDescent="0.2">
      <c r="A105" s="268"/>
      <c r="B105" s="269"/>
      <c r="C105" s="270"/>
      <c r="D105" s="297"/>
      <c r="E105" s="302" t="s">
        <v>303</v>
      </c>
      <c r="F105" s="273"/>
    </row>
    <row r="106" spans="1:6" ht="21.75" customHeight="1" x14ac:dyDescent="0.2">
      <c r="A106" s="268"/>
      <c r="B106" s="269"/>
      <c r="C106" s="270"/>
      <c r="D106" s="275"/>
      <c r="E106" s="272" t="s">
        <v>304</v>
      </c>
      <c r="F106" s="273"/>
    </row>
    <row r="107" spans="1:6" ht="17.45" customHeight="1" x14ac:dyDescent="0.2">
      <c r="A107" s="268"/>
      <c r="B107" s="269"/>
      <c r="C107" s="270"/>
      <c r="D107" s="275"/>
      <c r="E107" s="286" t="s">
        <v>305</v>
      </c>
      <c r="F107" s="273"/>
    </row>
    <row r="108" spans="1:6" ht="25.5" customHeight="1" x14ac:dyDescent="0.2">
      <c r="A108" s="268"/>
      <c r="B108" s="269"/>
      <c r="C108" s="270"/>
      <c r="D108" s="275"/>
      <c r="E108" s="278" t="s">
        <v>306</v>
      </c>
      <c r="F108" s="273"/>
    </row>
    <row r="109" spans="1:6" ht="26.25" customHeight="1" x14ac:dyDescent="0.2">
      <c r="A109" s="268"/>
      <c r="B109" s="269"/>
      <c r="C109" s="270"/>
      <c r="D109" s="275"/>
      <c r="E109" s="278" t="s">
        <v>307</v>
      </c>
      <c r="F109" s="273"/>
    </row>
    <row r="110" spans="1:6" ht="15" customHeight="1" x14ac:dyDescent="0.2">
      <c r="A110" s="268"/>
      <c r="B110" s="269"/>
      <c r="C110" s="270"/>
      <c r="D110" s="275"/>
      <c r="E110" s="279" t="s">
        <v>308</v>
      </c>
      <c r="F110" s="273"/>
    </row>
    <row r="111" spans="1:6" ht="15" customHeight="1" x14ac:dyDescent="0.2">
      <c r="A111" s="268"/>
      <c r="B111" s="269"/>
      <c r="C111" s="270"/>
      <c r="D111" s="275"/>
      <c r="E111" s="279" t="s">
        <v>309</v>
      </c>
      <c r="F111" s="273"/>
    </row>
    <row r="112" spans="1:6" ht="15.75" customHeight="1" x14ac:dyDescent="0.2">
      <c r="A112" s="280"/>
      <c r="B112" s="281"/>
      <c r="C112" s="282"/>
      <c r="D112" s="283"/>
      <c r="E112" s="289" t="s">
        <v>310</v>
      </c>
      <c r="F112" s="231"/>
    </row>
    <row r="113" spans="1:6" ht="48" customHeight="1" x14ac:dyDescent="0.2">
      <c r="A113" s="190">
        <v>9</v>
      </c>
      <c r="B113" s="190">
        <v>801</v>
      </c>
      <c r="C113" s="190">
        <v>80149</v>
      </c>
      <c r="D113" s="245" t="s">
        <v>269</v>
      </c>
      <c r="E113" s="196" t="s">
        <v>311</v>
      </c>
      <c r="F113" s="193">
        <v>2979637.56</v>
      </c>
    </row>
    <row r="114" spans="1:6" ht="15.2" customHeight="1" x14ac:dyDescent="0.2">
      <c r="A114" s="268"/>
      <c r="B114" s="269"/>
      <c r="C114" s="270"/>
      <c r="D114" s="275"/>
      <c r="E114" s="278" t="s">
        <v>281</v>
      </c>
      <c r="F114" s="273"/>
    </row>
    <row r="115" spans="1:6" ht="15.2" customHeight="1" x14ac:dyDescent="0.2">
      <c r="A115" s="268"/>
      <c r="B115" s="269"/>
      <c r="C115" s="270"/>
      <c r="D115" s="275"/>
      <c r="E115" s="278" t="s">
        <v>312</v>
      </c>
      <c r="F115" s="273"/>
    </row>
    <row r="116" spans="1:6" ht="15.2" customHeight="1" x14ac:dyDescent="0.2">
      <c r="A116" s="268"/>
      <c r="B116" s="269"/>
      <c r="C116" s="270"/>
      <c r="D116" s="275"/>
      <c r="E116" s="303" t="s">
        <v>233</v>
      </c>
      <c r="F116" s="277"/>
    </row>
    <row r="117" spans="1:6" ht="15.2" customHeight="1" x14ac:dyDescent="0.2">
      <c r="A117" s="268"/>
      <c r="B117" s="269"/>
      <c r="C117" s="270"/>
      <c r="D117" s="275"/>
      <c r="E117" s="286" t="s">
        <v>232</v>
      </c>
      <c r="F117" s="273"/>
    </row>
    <row r="118" spans="1:6" ht="15.2" customHeight="1" x14ac:dyDescent="0.2">
      <c r="A118" s="268"/>
      <c r="B118" s="269"/>
      <c r="C118" s="270"/>
      <c r="D118" s="275"/>
      <c r="E118" s="278" t="s">
        <v>313</v>
      </c>
      <c r="F118" s="273"/>
    </row>
    <row r="119" spans="1:6" ht="15.2" customHeight="1" x14ac:dyDescent="0.2">
      <c r="A119" s="268"/>
      <c r="B119" s="269"/>
      <c r="C119" s="270"/>
      <c r="D119" s="275"/>
      <c r="E119" s="278" t="s">
        <v>314</v>
      </c>
      <c r="F119" s="273"/>
    </row>
    <row r="120" spans="1:6" ht="15.2" customHeight="1" x14ac:dyDescent="0.2">
      <c r="A120" s="268"/>
      <c r="B120" s="269"/>
      <c r="C120" s="270"/>
      <c r="D120" s="275"/>
      <c r="E120" s="278" t="s">
        <v>278</v>
      </c>
      <c r="F120" s="273"/>
    </row>
    <row r="121" spans="1:6" ht="15.2" customHeight="1" x14ac:dyDescent="0.2">
      <c r="A121" s="268"/>
      <c r="B121" s="269"/>
      <c r="C121" s="270"/>
      <c r="D121" s="304"/>
      <c r="E121" s="286" t="s">
        <v>235</v>
      </c>
      <c r="F121" s="273"/>
    </row>
    <row r="122" spans="1:6" ht="15.2" customHeight="1" x14ac:dyDescent="0.2">
      <c r="A122" s="268"/>
      <c r="B122" s="269"/>
      <c r="C122" s="270"/>
      <c r="D122" s="271"/>
      <c r="E122" s="286" t="s">
        <v>231</v>
      </c>
      <c r="F122" s="273"/>
    </row>
    <row r="123" spans="1:6" ht="15.2" customHeight="1" x14ac:dyDescent="0.2">
      <c r="A123" s="268"/>
      <c r="B123" s="269"/>
      <c r="C123" s="270"/>
      <c r="D123" s="275"/>
      <c r="E123" s="286" t="s">
        <v>315</v>
      </c>
      <c r="F123" s="273"/>
    </row>
    <row r="124" spans="1:6" ht="15.2" customHeight="1" x14ac:dyDescent="0.2">
      <c r="A124" s="268"/>
      <c r="B124" s="269"/>
      <c r="C124" s="270"/>
      <c r="D124" s="275"/>
      <c r="E124" s="276" t="s">
        <v>285</v>
      </c>
      <c r="F124" s="277"/>
    </row>
    <row r="125" spans="1:6" ht="15.2" customHeight="1" x14ac:dyDescent="0.2">
      <c r="A125" s="280"/>
      <c r="B125" s="281"/>
      <c r="C125" s="282"/>
      <c r="D125" s="283"/>
      <c r="E125" s="305" t="s">
        <v>282</v>
      </c>
      <c r="F125" s="231"/>
    </row>
    <row r="126" spans="1:6" ht="36" customHeight="1" x14ac:dyDescent="0.2">
      <c r="A126" s="190">
        <v>10</v>
      </c>
      <c r="B126" s="190">
        <v>801</v>
      </c>
      <c r="C126" s="190">
        <v>80150</v>
      </c>
      <c r="D126" s="245" t="s">
        <v>269</v>
      </c>
      <c r="E126" s="196" t="s">
        <v>316</v>
      </c>
      <c r="F126" s="193">
        <v>901145.68</v>
      </c>
    </row>
    <row r="127" spans="1:6" ht="25.5" customHeight="1" x14ac:dyDescent="0.2">
      <c r="A127" s="268"/>
      <c r="B127" s="269"/>
      <c r="C127" s="270"/>
      <c r="D127" s="275"/>
      <c r="E127" s="272" t="s">
        <v>317</v>
      </c>
      <c r="F127" s="273"/>
    </row>
    <row r="128" spans="1:6" ht="14.25" customHeight="1" x14ac:dyDescent="0.2">
      <c r="A128" s="280"/>
      <c r="B128" s="281"/>
      <c r="C128" s="282"/>
      <c r="D128" s="306"/>
      <c r="E128" s="307" t="s">
        <v>274</v>
      </c>
      <c r="F128" s="288"/>
    </row>
    <row r="129" spans="1:7" ht="25.9" customHeight="1" x14ac:dyDescent="0.2">
      <c r="A129" s="268"/>
      <c r="B129" s="269"/>
      <c r="C129" s="270"/>
      <c r="D129" s="308"/>
      <c r="E129" s="276" t="s">
        <v>273</v>
      </c>
      <c r="F129" s="277"/>
    </row>
    <row r="130" spans="1:7" ht="15" customHeight="1" x14ac:dyDescent="0.2">
      <c r="A130" s="268"/>
      <c r="B130" s="269"/>
      <c r="C130" s="270"/>
      <c r="D130" s="275"/>
      <c r="E130" s="278" t="s">
        <v>270</v>
      </c>
      <c r="F130" s="273"/>
    </row>
    <row r="131" spans="1:7" ht="13.9" customHeight="1" x14ac:dyDescent="0.2">
      <c r="A131" s="280"/>
      <c r="B131" s="281"/>
      <c r="C131" s="282"/>
      <c r="D131" s="283"/>
      <c r="E131" s="284" t="s">
        <v>271</v>
      </c>
      <c r="F131" s="231"/>
      <c r="G131" s="274"/>
    </row>
    <row r="132" spans="1:7" ht="13.5" customHeight="1" x14ac:dyDescent="0.2">
      <c r="A132" s="246">
        <v>11</v>
      </c>
      <c r="B132" s="246">
        <v>801</v>
      </c>
      <c r="C132" s="246">
        <v>80151</v>
      </c>
      <c r="D132" s="186">
        <v>2540</v>
      </c>
      <c r="E132" s="293" t="s">
        <v>123</v>
      </c>
      <c r="F132" s="198">
        <v>50409.599999999999</v>
      </c>
    </row>
    <row r="133" spans="1:7" ht="15.2" customHeight="1" x14ac:dyDescent="0.2">
      <c r="A133" s="263"/>
      <c r="B133" s="264"/>
      <c r="C133" s="265"/>
      <c r="D133" s="309"/>
      <c r="E133" s="310" t="s">
        <v>318</v>
      </c>
      <c r="F133" s="267"/>
    </row>
    <row r="134" spans="1:7" ht="15.2" customHeight="1" x14ac:dyDescent="0.2">
      <c r="A134" s="280"/>
      <c r="B134" s="281"/>
      <c r="C134" s="282"/>
      <c r="D134" s="311"/>
      <c r="E134" s="289" t="s">
        <v>295</v>
      </c>
      <c r="F134" s="231"/>
    </row>
    <row r="135" spans="1:7" ht="102" customHeight="1" x14ac:dyDescent="0.2">
      <c r="A135" s="190">
        <v>12</v>
      </c>
      <c r="B135" s="190">
        <v>801</v>
      </c>
      <c r="C135" s="190">
        <v>80152</v>
      </c>
      <c r="D135" s="245" t="s">
        <v>269</v>
      </c>
      <c r="E135" s="196" t="s">
        <v>319</v>
      </c>
      <c r="F135" s="193">
        <v>1017020.64</v>
      </c>
    </row>
    <row r="136" spans="1:7" ht="14.45" customHeight="1" x14ac:dyDescent="0.2">
      <c r="A136" s="268"/>
      <c r="B136" s="269"/>
      <c r="C136" s="270"/>
      <c r="D136" s="275"/>
      <c r="E136" s="225" t="s">
        <v>238</v>
      </c>
      <c r="F136" s="277"/>
    </row>
    <row r="137" spans="1:7" ht="15" customHeight="1" x14ac:dyDescent="0.2">
      <c r="A137" s="268"/>
      <c r="B137" s="269"/>
      <c r="C137" s="270"/>
      <c r="D137" s="275"/>
      <c r="E137" s="286" t="s">
        <v>310</v>
      </c>
      <c r="F137" s="273"/>
    </row>
    <row r="138" spans="1:7" ht="22.9" customHeight="1" x14ac:dyDescent="0.2">
      <c r="A138" s="268"/>
      <c r="B138" s="269"/>
      <c r="C138" s="270"/>
      <c r="D138" s="271"/>
      <c r="E138" s="312" t="s">
        <v>288</v>
      </c>
      <c r="F138" s="273"/>
    </row>
    <row r="139" spans="1:7" ht="24.75" customHeight="1" x14ac:dyDescent="0.2">
      <c r="A139" s="268"/>
      <c r="B139" s="269"/>
      <c r="C139" s="270"/>
      <c r="D139" s="275"/>
      <c r="E139" s="278" t="s">
        <v>307</v>
      </c>
      <c r="F139" s="273"/>
    </row>
    <row r="140" spans="1:7" ht="16.149999999999999" customHeight="1" x14ac:dyDescent="0.2">
      <c r="A140" s="268"/>
      <c r="B140" s="269"/>
      <c r="C140" s="270"/>
      <c r="D140" s="275"/>
      <c r="E140" s="286" t="s">
        <v>309</v>
      </c>
      <c r="F140" s="273"/>
    </row>
    <row r="141" spans="1:7" ht="24" customHeight="1" x14ac:dyDescent="0.2">
      <c r="A141" s="280"/>
      <c r="B141" s="281"/>
      <c r="C141" s="282"/>
      <c r="D141" s="283"/>
      <c r="E141" s="313" t="s">
        <v>300</v>
      </c>
      <c r="F141" s="231"/>
    </row>
    <row r="142" spans="1:7" ht="15.75" customHeight="1" x14ac:dyDescent="0.2">
      <c r="A142" s="314">
        <v>13</v>
      </c>
      <c r="B142" s="314">
        <v>853</v>
      </c>
      <c r="C142" s="314">
        <v>85311</v>
      </c>
      <c r="D142" s="292">
        <v>2580</v>
      </c>
      <c r="E142" s="281" t="s">
        <v>320</v>
      </c>
      <c r="F142" s="231">
        <f>260801+20000</f>
        <v>280801</v>
      </c>
    </row>
    <row r="143" spans="1:7" ht="18" customHeight="1" x14ac:dyDescent="0.2">
      <c r="A143" s="257"/>
      <c r="B143" s="293"/>
      <c r="C143" s="282"/>
      <c r="D143" s="219"/>
      <c r="E143" s="281" t="s">
        <v>321</v>
      </c>
      <c r="F143" s="231"/>
    </row>
    <row r="144" spans="1:7" ht="15.75" customHeight="1" x14ac:dyDescent="0.2">
      <c r="A144" s="246">
        <v>14</v>
      </c>
      <c r="B144" s="246">
        <v>854</v>
      </c>
      <c r="C144" s="246">
        <v>85402</v>
      </c>
      <c r="D144" s="292">
        <v>2540</v>
      </c>
      <c r="E144" s="293" t="s">
        <v>322</v>
      </c>
      <c r="F144" s="198">
        <v>1127337</v>
      </c>
    </row>
    <row r="145" spans="1:6" ht="22.5" customHeight="1" x14ac:dyDescent="0.2">
      <c r="A145" s="257"/>
      <c r="B145" s="293"/>
      <c r="C145" s="294"/>
      <c r="D145" s="191"/>
      <c r="E145" s="315" t="s">
        <v>323</v>
      </c>
      <c r="F145" s="198"/>
    </row>
    <row r="146" spans="1:6" ht="15.75" customHeight="1" x14ac:dyDescent="0.2">
      <c r="A146" s="246">
        <v>15</v>
      </c>
      <c r="B146" s="246">
        <v>854</v>
      </c>
      <c r="C146" s="246">
        <v>85404</v>
      </c>
      <c r="D146" s="224">
        <v>2540</v>
      </c>
      <c r="E146" s="293" t="s">
        <v>324</v>
      </c>
      <c r="F146" s="198">
        <v>657304.31999999995</v>
      </c>
    </row>
    <row r="147" spans="1:6" ht="15" customHeight="1" x14ac:dyDescent="0.2">
      <c r="A147" s="268"/>
      <c r="B147" s="269"/>
      <c r="C147" s="270"/>
      <c r="D147" s="275"/>
      <c r="E147" s="279" t="s">
        <v>282</v>
      </c>
      <c r="F147" s="277"/>
    </row>
    <row r="148" spans="1:6" ht="13.5" customHeight="1" x14ac:dyDescent="0.2">
      <c r="A148" s="280"/>
      <c r="B148" s="281"/>
      <c r="C148" s="282"/>
      <c r="D148" s="283"/>
      <c r="E148" s="316" t="s">
        <v>232</v>
      </c>
      <c r="F148" s="288"/>
    </row>
    <row r="149" spans="1:6" ht="13.5" customHeight="1" x14ac:dyDescent="0.2">
      <c r="A149" s="268"/>
      <c r="B149" s="269"/>
      <c r="C149" s="270"/>
      <c r="D149" s="275"/>
      <c r="E149" s="276" t="s">
        <v>312</v>
      </c>
      <c r="F149" s="277"/>
    </row>
    <row r="150" spans="1:6" ht="13.5" customHeight="1" x14ac:dyDescent="0.2">
      <c r="A150" s="268"/>
      <c r="B150" s="269"/>
      <c r="C150" s="270"/>
      <c r="D150" s="275"/>
      <c r="E150" s="286" t="s">
        <v>235</v>
      </c>
      <c r="F150" s="273"/>
    </row>
    <row r="151" spans="1:6" ht="13.5" customHeight="1" x14ac:dyDescent="0.2">
      <c r="A151" s="268"/>
      <c r="B151" s="269"/>
      <c r="C151" s="270"/>
      <c r="D151" s="275"/>
      <c r="E151" s="278" t="s">
        <v>313</v>
      </c>
      <c r="F151" s="273"/>
    </row>
    <row r="152" spans="1:6" ht="13.5" customHeight="1" x14ac:dyDescent="0.2">
      <c r="A152" s="268"/>
      <c r="B152" s="269"/>
      <c r="C152" s="270"/>
      <c r="D152" s="275"/>
      <c r="E152" s="278" t="s">
        <v>278</v>
      </c>
      <c r="F152" s="273"/>
    </row>
    <row r="153" spans="1:6" ht="13.5" customHeight="1" x14ac:dyDescent="0.2">
      <c r="A153" s="268"/>
      <c r="B153" s="269"/>
      <c r="C153" s="270"/>
      <c r="D153" s="275"/>
      <c r="E153" s="303" t="s">
        <v>233</v>
      </c>
      <c r="F153" s="277"/>
    </row>
    <row r="154" spans="1:6" ht="14.25" customHeight="1" x14ac:dyDescent="0.2">
      <c r="A154" s="268"/>
      <c r="B154" s="269"/>
      <c r="C154" s="270"/>
      <c r="D154" s="275"/>
      <c r="E154" s="278" t="s">
        <v>314</v>
      </c>
      <c r="F154" s="273"/>
    </row>
    <row r="155" spans="1:6" ht="14.25" customHeight="1" x14ac:dyDescent="0.2">
      <c r="A155" s="280"/>
      <c r="B155" s="281"/>
      <c r="C155" s="282"/>
      <c r="D155" s="211"/>
      <c r="E155" s="317" t="s">
        <v>231</v>
      </c>
      <c r="F155" s="231"/>
    </row>
    <row r="156" spans="1:6" ht="25.5" customHeight="1" x14ac:dyDescent="0.2">
      <c r="A156" s="228">
        <v>16</v>
      </c>
      <c r="B156" s="228">
        <v>854</v>
      </c>
      <c r="C156" s="228">
        <v>85406</v>
      </c>
      <c r="D156" s="191">
        <v>2540</v>
      </c>
      <c r="E156" s="318" t="s">
        <v>325</v>
      </c>
      <c r="F156" s="193">
        <v>98579.6</v>
      </c>
    </row>
    <row r="157" spans="1:6" ht="15.75" customHeight="1" x14ac:dyDescent="0.2">
      <c r="A157" s="263"/>
      <c r="B157" s="264"/>
      <c r="C157" s="265"/>
      <c r="D157" s="208"/>
      <c r="E157" s="319" t="s">
        <v>326</v>
      </c>
      <c r="F157" s="267"/>
    </row>
    <row r="158" spans="1:6" ht="16.5" customHeight="1" x14ac:dyDescent="0.2">
      <c r="A158" s="246">
        <v>17</v>
      </c>
      <c r="B158" s="246">
        <v>854</v>
      </c>
      <c r="C158" s="246">
        <v>85410</v>
      </c>
      <c r="D158" s="292">
        <v>2590</v>
      </c>
      <c r="E158" s="293" t="s">
        <v>145</v>
      </c>
      <c r="F158" s="198">
        <v>1201326</v>
      </c>
    </row>
    <row r="159" spans="1:6" ht="13.5" customHeight="1" x14ac:dyDescent="0.2">
      <c r="A159" s="257"/>
      <c r="B159" s="293"/>
      <c r="C159" s="294"/>
      <c r="D159" s="219"/>
      <c r="E159" s="281" t="s">
        <v>327</v>
      </c>
      <c r="F159" s="198"/>
    </row>
    <row r="160" spans="1:6" ht="14.25" customHeight="1" x14ac:dyDescent="0.2">
      <c r="A160" s="427"/>
      <c r="B160" s="428"/>
      <c r="C160" s="428"/>
      <c r="D160" s="186"/>
      <c r="E160" s="428" t="s">
        <v>267</v>
      </c>
      <c r="F160" s="429">
        <f>SUM(F57:F159)</f>
        <v>46929901.590000004</v>
      </c>
    </row>
    <row r="161" spans="1:6" ht="15.75" customHeight="1" x14ac:dyDescent="0.2">
      <c r="A161" s="320"/>
      <c r="B161" s="321"/>
      <c r="C161" s="321"/>
      <c r="D161" s="186"/>
      <c r="E161" s="321" t="s">
        <v>222</v>
      </c>
      <c r="F161" s="322">
        <f>F160+F54</f>
        <v>77027523.060000002</v>
      </c>
    </row>
    <row r="163" spans="1:6" ht="12.6" customHeight="1" x14ac:dyDescent="0.2">
      <c r="A163" s="420"/>
      <c r="F163" s="323"/>
    </row>
    <row r="165" spans="1:6" x14ac:dyDescent="0.2">
      <c r="F165" s="323"/>
    </row>
  </sheetData>
  <pageMargins left="0.51181102362204722" right="0.51181102362204722" top="0.70866141732283472" bottom="0.74803149606299213" header="0.31496062992125984" footer="0.31496062992125984"/>
  <pageSetup paperSize="9" orientation="portrait" useFirstPageNumber="1" r:id="rId1"/>
  <headerFooter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33B0-E216-45EF-94A9-EBAF421B8DBC}">
  <dimension ref="A1:G35"/>
  <sheetViews>
    <sheetView zoomScale="120" zoomScaleNormal="120" workbookViewId="0"/>
  </sheetViews>
  <sheetFormatPr defaultRowHeight="15" x14ac:dyDescent="0.25"/>
  <cols>
    <col min="1" max="1" width="4.42578125" customWidth="1"/>
    <col min="2" max="2" width="7.5703125" customWidth="1"/>
    <col min="3" max="3" width="47.42578125" customWidth="1"/>
    <col min="4" max="4" width="14.85546875" customWidth="1"/>
    <col min="5" max="5" width="14" customWidth="1"/>
    <col min="6" max="6" width="14.140625" customWidth="1"/>
    <col min="7" max="7" width="14.710937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328</v>
      </c>
    </row>
    <row r="2" spans="1:7" x14ac:dyDescent="0.25">
      <c r="F2" s="1" t="s">
        <v>415</v>
      </c>
    </row>
    <row r="3" spans="1:7" x14ac:dyDescent="0.25">
      <c r="F3" s="1" t="s">
        <v>1</v>
      </c>
    </row>
    <row r="4" spans="1:7" x14ac:dyDescent="0.25">
      <c r="F4" s="1" t="s">
        <v>190</v>
      </c>
    </row>
    <row r="6" spans="1:7" s="324" customFormat="1" ht="12.75" x14ac:dyDescent="0.2">
      <c r="A6" s="325" t="s">
        <v>329</v>
      </c>
      <c r="B6" s="325"/>
      <c r="C6" s="325"/>
      <c r="D6" s="325"/>
      <c r="E6" s="325"/>
      <c r="F6" s="325"/>
      <c r="G6" s="325"/>
    </row>
    <row r="7" spans="1:7" s="324" customFormat="1" ht="12.75" x14ac:dyDescent="0.2">
      <c r="A7" s="325" t="s">
        <v>330</v>
      </c>
      <c r="B7" s="325"/>
      <c r="C7" s="325"/>
      <c r="D7" s="325"/>
      <c r="E7" s="325"/>
      <c r="F7" s="325"/>
      <c r="G7" s="325"/>
    </row>
    <row r="8" spans="1:7" x14ac:dyDescent="0.25">
      <c r="A8" s="346" t="s">
        <v>331</v>
      </c>
      <c r="B8" s="346"/>
      <c r="C8" s="346"/>
      <c r="D8" s="346"/>
      <c r="E8" s="346"/>
      <c r="F8" s="346"/>
      <c r="G8" s="346"/>
    </row>
    <row r="9" spans="1:7" x14ac:dyDescent="0.25">
      <c r="A9" s="430"/>
      <c r="B9" s="430"/>
      <c r="C9" s="430"/>
      <c r="D9" s="430"/>
      <c r="E9" s="430"/>
      <c r="F9" s="430"/>
      <c r="G9" s="326" t="s">
        <v>3</v>
      </c>
    </row>
    <row r="10" spans="1:7" ht="15" customHeight="1" x14ac:dyDescent="0.25">
      <c r="A10" s="467" t="s">
        <v>195</v>
      </c>
      <c r="B10" s="327"/>
      <c r="C10" s="347"/>
      <c r="D10" s="470" t="s">
        <v>333</v>
      </c>
      <c r="E10" s="328"/>
      <c r="F10" s="329"/>
      <c r="G10" s="470" t="s">
        <v>334</v>
      </c>
    </row>
    <row r="11" spans="1:7" x14ac:dyDescent="0.25">
      <c r="A11" s="468"/>
      <c r="B11" s="330" t="s">
        <v>5</v>
      </c>
      <c r="C11" s="348" t="s">
        <v>332</v>
      </c>
      <c r="D11" s="471"/>
      <c r="E11" s="471" t="s">
        <v>335</v>
      </c>
      <c r="F11" s="471" t="s">
        <v>336</v>
      </c>
      <c r="G11" s="471"/>
    </row>
    <row r="12" spans="1:7" x14ac:dyDescent="0.25">
      <c r="A12" s="468"/>
      <c r="B12" s="331"/>
      <c r="C12" s="348"/>
      <c r="D12" s="471"/>
      <c r="E12" s="471"/>
      <c r="F12" s="471"/>
      <c r="G12" s="471"/>
    </row>
    <row r="13" spans="1:7" x14ac:dyDescent="0.25">
      <c r="A13" s="469"/>
      <c r="B13" s="331" t="s">
        <v>6</v>
      </c>
      <c r="C13" s="349"/>
      <c r="D13" s="472"/>
      <c r="E13" s="472"/>
      <c r="F13" s="472"/>
      <c r="G13" s="472"/>
    </row>
    <row r="14" spans="1:7" x14ac:dyDescent="0.25">
      <c r="A14" s="332">
        <v>1</v>
      </c>
      <c r="B14" s="332">
        <v>2</v>
      </c>
      <c r="C14" s="332">
        <v>3</v>
      </c>
      <c r="D14" s="332">
        <v>4</v>
      </c>
      <c r="E14" s="332">
        <v>5</v>
      </c>
      <c r="F14" s="332">
        <v>6</v>
      </c>
      <c r="G14" s="332">
        <v>7</v>
      </c>
    </row>
    <row r="15" spans="1:7" s="430" customFormat="1" x14ac:dyDescent="0.25">
      <c r="A15" s="333"/>
      <c r="B15" s="334">
        <v>801</v>
      </c>
      <c r="C15" s="431"/>
      <c r="D15" s="432"/>
      <c r="E15" s="432"/>
      <c r="F15" s="432"/>
      <c r="G15" s="432"/>
    </row>
    <row r="16" spans="1:7" x14ac:dyDescent="0.25">
      <c r="A16" s="335" t="s">
        <v>337</v>
      </c>
      <c r="B16" s="433">
        <v>80101</v>
      </c>
      <c r="C16" s="336" t="s">
        <v>70</v>
      </c>
      <c r="D16" s="434">
        <v>543.20000000000005</v>
      </c>
      <c r="E16" s="434">
        <v>855578.47</v>
      </c>
      <c r="F16" s="434">
        <v>856121.67</v>
      </c>
      <c r="G16" s="434">
        <v>0</v>
      </c>
    </row>
    <row r="17" spans="1:7" x14ac:dyDescent="0.25">
      <c r="A17" s="335" t="s">
        <v>338</v>
      </c>
      <c r="B17" s="433">
        <v>80102</v>
      </c>
      <c r="C17" s="337" t="s">
        <v>94</v>
      </c>
      <c r="D17" s="435">
        <v>0</v>
      </c>
      <c r="E17" s="435">
        <v>82868</v>
      </c>
      <c r="F17" s="435">
        <v>82868</v>
      </c>
      <c r="G17" s="435">
        <v>0</v>
      </c>
    </row>
    <row r="18" spans="1:7" x14ac:dyDescent="0.25">
      <c r="A18" s="335" t="s">
        <v>339</v>
      </c>
      <c r="B18" s="433">
        <v>80104</v>
      </c>
      <c r="C18" s="337" t="s">
        <v>95</v>
      </c>
      <c r="D18" s="435">
        <v>16377.27</v>
      </c>
      <c r="E18" s="435">
        <v>5430300</v>
      </c>
      <c r="F18" s="435">
        <v>5446677.2699999996</v>
      </c>
      <c r="G18" s="435">
        <v>0</v>
      </c>
    </row>
    <row r="19" spans="1:7" x14ac:dyDescent="0.25">
      <c r="A19" s="335" t="s">
        <v>340</v>
      </c>
      <c r="B19" s="433">
        <v>80115</v>
      </c>
      <c r="C19" s="337" t="s">
        <v>105</v>
      </c>
      <c r="D19" s="435">
        <v>492.97</v>
      </c>
      <c r="E19" s="435">
        <v>1165714</v>
      </c>
      <c r="F19" s="435">
        <v>1166206.97</v>
      </c>
      <c r="G19" s="435">
        <v>0</v>
      </c>
    </row>
    <row r="20" spans="1:7" x14ac:dyDescent="0.25">
      <c r="A20" s="335" t="s">
        <v>341</v>
      </c>
      <c r="B20" s="433">
        <v>80120</v>
      </c>
      <c r="C20" s="337" t="s">
        <v>110</v>
      </c>
      <c r="D20" s="436">
        <v>227.01</v>
      </c>
      <c r="E20" s="435">
        <v>225150</v>
      </c>
      <c r="F20" s="435">
        <v>225377.01</v>
      </c>
      <c r="G20" s="435">
        <v>0</v>
      </c>
    </row>
    <row r="21" spans="1:7" x14ac:dyDescent="0.25">
      <c r="A21" s="335" t="s">
        <v>342</v>
      </c>
      <c r="B21" s="433">
        <v>80132</v>
      </c>
      <c r="C21" s="337" t="s">
        <v>343</v>
      </c>
      <c r="D21" s="435">
        <v>1.71</v>
      </c>
      <c r="E21" s="435">
        <v>138819</v>
      </c>
      <c r="F21" s="435">
        <v>138820.71</v>
      </c>
      <c r="G21" s="437">
        <v>0</v>
      </c>
    </row>
    <row r="22" spans="1:7" ht="25.5" x14ac:dyDescent="0.25">
      <c r="A22" s="338" t="s">
        <v>344</v>
      </c>
      <c r="B22" s="438">
        <v>80140</v>
      </c>
      <c r="C22" s="339" t="s">
        <v>345</v>
      </c>
      <c r="D22" s="439">
        <v>0</v>
      </c>
      <c r="E22" s="439">
        <v>159270</v>
      </c>
      <c r="F22" s="439">
        <v>159270</v>
      </c>
      <c r="G22" s="439">
        <v>0</v>
      </c>
    </row>
    <row r="23" spans="1:7" ht="14.25" customHeight="1" x14ac:dyDescent="0.25">
      <c r="A23" s="335" t="s">
        <v>346</v>
      </c>
      <c r="B23" s="438">
        <v>80142</v>
      </c>
      <c r="C23" s="339" t="s">
        <v>115</v>
      </c>
      <c r="D23" s="435">
        <v>0</v>
      </c>
      <c r="E23" s="435">
        <v>369147</v>
      </c>
      <c r="F23" s="435">
        <v>369147</v>
      </c>
      <c r="G23" s="435">
        <v>0</v>
      </c>
    </row>
    <row r="24" spans="1:7" ht="14.25" customHeight="1" x14ac:dyDescent="0.25">
      <c r="A24" s="335" t="s">
        <v>347</v>
      </c>
      <c r="B24" s="438">
        <v>80144</v>
      </c>
      <c r="C24" s="339" t="s">
        <v>348</v>
      </c>
      <c r="D24" s="435">
        <v>0</v>
      </c>
      <c r="E24" s="435">
        <v>74800</v>
      </c>
      <c r="F24" s="435">
        <v>74800</v>
      </c>
      <c r="G24" s="435">
        <v>0</v>
      </c>
    </row>
    <row r="25" spans="1:7" x14ac:dyDescent="0.25">
      <c r="A25" s="335" t="s">
        <v>349</v>
      </c>
      <c r="B25" s="438">
        <v>80148</v>
      </c>
      <c r="C25" s="337" t="s">
        <v>116</v>
      </c>
      <c r="D25" s="436">
        <v>522.36</v>
      </c>
      <c r="E25" s="436">
        <v>3287309</v>
      </c>
      <c r="F25" s="436">
        <v>3287831.36</v>
      </c>
      <c r="G25" s="436">
        <v>0</v>
      </c>
    </row>
    <row r="26" spans="1:7" x14ac:dyDescent="0.25">
      <c r="A26" s="440"/>
      <c r="B26" s="340">
        <v>854</v>
      </c>
      <c r="C26" s="341"/>
      <c r="D26" s="441"/>
      <c r="E26" s="441"/>
      <c r="F26" s="441"/>
      <c r="G26" s="441"/>
    </row>
    <row r="27" spans="1:7" x14ac:dyDescent="0.25">
      <c r="A27" s="335" t="s">
        <v>337</v>
      </c>
      <c r="B27" s="433">
        <v>85410</v>
      </c>
      <c r="C27" s="337" t="s">
        <v>145</v>
      </c>
      <c r="D27" s="435">
        <v>715.93</v>
      </c>
      <c r="E27" s="435">
        <v>501700</v>
      </c>
      <c r="F27" s="435">
        <v>502415.93</v>
      </c>
      <c r="G27" s="435">
        <v>0</v>
      </c>
    </row>
    <row r="28" spans="1:7" ht="25.5" x14ac:dyDescent="0.25">
      <c r="A28" s="335" t="s">
        <v>338</v>
      </c>
      <c r="B28" s="438">
        <v>85412</v>
      </c>
      <c r="C28" s="342" t="s">
        <v>350</v>
      </c>
      <c r="D28" s="439">
        <v>0</v>
      </c>
      <c r="E28" s="439">
        <v>10300</v>
      </c>
      <c r="F28" s="439">
        <v>10300</v>
      </c>
      <c r="G28" s="439">
        <v>0</v>
      </c>
    </row>
    <row r="29" spans="1:7" x14ac:dyDescent="0.25">
      <c r="A29" s="335" t="s">
        <v>339</v>
      </c>
      <c r="B29" s="433">
        <v>85417</v>
      </c>
      <c r="C29" s="342" t="s">
        <v>351</v>
      </c>
      <c r="D29" s="435">
        <v>0</v>
      </c>
      <c r="E29" s="435">
        <v>80400</v>
      </c>
      <c r="F29" s="435">
        <v>80400</v>
      </c>
      <c r="G29" s="435">
        <v>0</v>
      </c>
    </row>
    <row r="30" spans="1:7" x14ac:dyDescent="0.25">
      <c r="A30" s="343" t="s">
        <v>340</v>
      </c>
      <c r="B30" s="442">
        <v>85420</v>
      </c>
      <c r="C30" s="344" t="s">
        <v>147</v>
      </c>
      <c r="D30" s="443">
        <v>0</v>
      </c>
      <c r="E30" s="443">
        <v>22830</v>
      </c>
      <c r="F30" s="443">
        <v>22830</v>
      </c>
      <c r="G30" s="444">
        <v>0</v>
      </c>
    </row>
    <row r="31" spans="1:7" s="448" customFormat="1" ht="21" customHeight="1" x14ac:dyDescent="0.25">
      <c r="A31" s="445"/>
      <c r="B31" s="445"/>
      <c r="C31" s="446" t="s">
        <v>352</v>
      </c>
      <c r="D31" s="447">
        <f>SUM(D16:D30)</f>
        <v>18880.45</v>
      </c>
      <c r="E31" s="447">
        <f>SUM(E16:E30)</f>
        <v>12404185.469999999</v>
      </c>
      <c r="F31" s="447">
        <f>SUM(F16:F30)</f>
        <v>12423065.919999998</v>
      </c>
      <c r="G31" s="447">
        <f>SUM(G16:G30)</f>
        <v>0</v>
      </c>
    </row>
    <row r="33" spans="1:3" x14ac:dyDescent="0.25">
      <c r="A33" s="449"/>
      <c r="B33" s="449"/>
      <c r="C33" s="345"/>
    </row>
    <row r="34" spans="1:3" x14ac:dyDescent="0.25">
      <c r="A34" s="449"/>
      <c r="B34" s="449"/>
      <c r="C34" s="345"/>
    </row>
    <row r="35" spans="1:3" x14ac:dyDescent="0.25">
      <c r="A35" s="449"/>
      <c r="B35" s="449"/>
      <c r="C35" s="345"/>
    </row>
  </sheetData>
  <mergeCells count="5">
    <mergeCell ref="A10:A13"/>
    <mergeCell ref="D10:D13"/>
    <mergeCell ref="G10:G13"/>
    <mergeCell ref="E11:E13"/>
    <mergeCell ref="F11:F13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5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C519-20AF-4513-8764-967AF4D76880}">
  <sheetPr>
    <tabColor rgb="FFFFFF00"/>
  </sheetPr>
  <dimension ref="A1:WVO187"/>
  <sheetViews>
    <sheetView zoomScale="140" zoomScaleNormal="140" workbookViewId="0">
      <selection activeCell="B23" sqref="B23"/>
    </sheetView>
  </sheetViews>
  <sheetFormatPr defaultRowHeight="15" x14ac:dyDescent="0.25"/>
  <cols>
    <col min="1" max="1" width="4.85546875" style="430" customWidth="1"/>
    <col min="2" max="2" width="33.42578125" style="430" customWidth="1"/>
    <col min="3" max="3" width="8.5703125" style="430" customWidth="1"/>
    <col min="4" max="4" width="10.28515625" style="430" customWidth="1"/>
    <col min="5" max="5" width="8.140625" style="430" customWidth="1"/>
    <col min="6" max="6" width="13" customWidth="1"/>
    <col min="7" max="7" width="12.85546875" customWidth="1"/>
    <col min="9" max="9" width="12.42578125" customWidth="1"/>
    <col min="77" max="253" width="9.140625" style="430"/>
    <col min="254" max="254" width="5.28515625" style="430" customWidth="1"/>
    <col min="255" max="255" width="8" style="430" customWidth="1"/>
    <col min="256" max="256" width="5.85546875" style="430" customWidth="1"/>
    <col min="257" max="257" width="9.42578125" style="430" customWidth="1"/>
    <col min="258" max="258" width="11.28515625" style="430" customWidth="1"/>
    <col min="259" max="259" width="11" style="430" customWidth="1"/>
    <col min="260" max="260" width="13.140625" style="430" customWidth="1"/>
    <col min="261" max="261" width="11.7109375" style="430" customWidth="1"/>
    <col min="262" max="262" width="11.140625" style="430" customWidth="1"/>
    <col min="263" max="263" width="11.7109375" style="430" customWidth="1"/>
    <col min="264" max="509" width="9.140625" style="430"/>
    <col min="510" max="510" width="5.28515625" style="430" customWidth="1"/>
    <col min="511" max="511" width="8" style="430" customWidth="1"/>
    <col min="512" max="512" width="5.85546875" style="430" customWidth="1"/>
    <col min="513" max="513" width="9.42578125" style="430" customWidth="1"/>
    <col min="514" max="514" width="11.28515625" style="430" customWidth="1"/>
    <col min="515" max="515" width="11" style="430" customWidth="1"/>
    <col min="516" max="516" width="13.140625" style="430" customWidth="1"/>
    <col min="517" max="517" width="11.7109375" style="430" customWidth="1"/>
    <col min="518" max="518" width="11.140625" style="430" customWidth="1"/>
    <col min="519" max="519" width="11.7109375" style="430" customWidth="1"/>
    <col min="520" max="765" width="9.140625" style="430"/>
    <col min="766" max="766" width="5.28515625" style="430" customWidth="1"/>
    <col min="767" max="767" width="8" style="430" customWidth="1"/>
    <col min="768" max="768" width="5.85546875" style="430" customWidth="1"/>
    <col min="769" max="769" width="9.42578125" style="430" customWidth="1"/>
    <col min="770" max="770" width="11.28515625" style="430" customWidth="1"/>
    <col min="771" max="771" width="11" style="430" customWidth="1"/>
    <col min="772" max="772" width="13.140625" style="430" customWidth="1"/>
    <col min="773" max="773" width="11.7109375" style="430" customWidth="1"/>
    <col min="774" max="774" width="11.140625" style="430" customWidth="1"/>
    <col min="775" max="775" width="11.7109375" style="430" customWidth="1"/>
    <col min="776" max="1021" width="9.140625" style="430"/>
    <col min="1022" max="1022" width="5.28515625" style="430" customWidth="1"/>
    <col min="1023" max="1023" width="8" style="430" customWidth="1"/>
    <col min="1024" max="1024" width="5.85546875" style="430" customWidth="1"/>
    <col min="1025" max="1025" width="9.42578125" style="430" customWidth="1"/>
    <col min="1026" max="1026" width="11.28515625" style="430" customWidth="1"/>
    <col min="1027" max="1027" width="11" style="430" customWidth="1"/>
    <col min="1028" max="1028" width="13.140625" style="430" customWidth="1"/>
    <col min="1029" max="1029" width="11.7109375" style="430" customWidth="1"/>
    <col min="1030" max="1030" width="11.140625" style="430" customWidth="1"/>
    <col min="1031" max="1031" width="11.7109375" style="430" customWidth="1"/>
    <col min="1032" max="1277" width="9.140625" style="430"/>
    <col min="1278" max="1278" width="5.28515625" style="430" customWidth="1"/>
    <col min="1279" max="1279" width="8" style="430" customWidth="1"/>
    <col min="1280" max="1280" width="5.85546875" style="430" customWidth="1"/>
    <col min="1281" max="1281" width="9.42578125" style="430" customWidth="1"/>
    <col min="1282" max="1282" width="11.28515625" style="430" customWidth="1"/>
    <col min="1283" max="1283" width="11" style="430" customWidth="1"/>
    <col min="1284" max="1284" width="13.140625" style="430" customWidth="1"/>
    <col min="1285" max="1285" width="11.7109375" style="430" customWidth="1"/>
    <col min="1286" max="1286" width="11.140625" style="430" customWidth="1"/>
    <col min="1287" max="1287" width="11.7109375" style="430" customWidth="1"/>
    <col min="1288" max="1533" width="9.140625" style="430"/>
    <col min="1534" max="1534" width="5.28515625" style="430" customWidth="1"/>
    <col min="1535" max="1535" width="8" style="430" customWidth="1"/>
    <col min="1536" max="1536" width="5.85546875" style="430" customWidth="1"/>
    <col min="1537" max="1537" width="9.42578125" style="430" customWidth="1"/>
    <col min="1538" max="1538" width="11.28515625" style="430" customWidth="1"/>
    <col min="1539" max="1539" width="11" style="430" customWidth="1"/>
    <col min="1540" max="1540" width="13.140625" style="430" customWidth="1"/>
    <col min="1541" max="1541" width="11.7109375" style="430" customWidth="1"/>
    <col min="1542" max="1542" width="11.140625" style="430" customWidth="1"/>
    <col min="1543" max="1543" width="11.7109375" style="430" customWidth="1"/>
    <col min="1544" max="1789" width="9.140625" style="430"/>
    <col min="1790" max="1790" width="5.28515625" style="430" customWidth="1"/>
    <col min="1791" max="1791" width="8" style="430" customWidth="1"/>
    <col min="1792" max="1792" width="5.85546875" style="430" customWidth="1"/>
    <col min="1793" max="1793" width="9.42578125" style="430" customWidth="1"/>
    <col min="1794" max="1794" width="11.28515625" style="430" customWidth="1"/>
    <col min="1795" max="1795" width="11" style="430" customWidth="1"/>
    <col min="1796" max="1796" width="13.140625" style="430" customWidth="1"/>
    <col min="1797" max="1797" width="11.7109375" style="430" customWidth="1"/>
    <col min="1798" max="1798" width="11.140625" style="430" customWidth="1"/>
    <col min="1799" max="1799" width="11.7109375" style="430" customWidth="1"/>
    <col min="1800" max="2045" width="9.140625" style="430"/>
    <col min="2046" max="2046" width="5.28515625" style="430" customWidth="1"/>
    <col min="2047" max="2047" width="8" style="430" customWidth="1"/>
    <col min="2048" max="2048" width="5.85546875" style="430" customWidth="1"/>
    <col min="2049" max="2049" width="9.42578125" style="430" customWidth="1"/>
    <col min="2050" max="2050" width="11.28515625" style="430" customWidth="1"/>
    <col min="2051" max="2051" width="11" style="430" customWidth="1"/>
    <col min="2052" max="2052" width="13.140625" style="430" customWidth="1"/>
    <col min="2053" max="2053" width="11.7109375" style="430" customWidth="1"/>
    <col min="2054" max="2054" width="11.140625" style="430" customWidth="1"/>
    <col min="2055" max="2055" width="11.7109375" style="430" customWidth="1"/>
    <col min="2056" max="2301" width="9.140625" style="430"/>
    <col min="2302" max="2302" width="5.28515625" style="430" customWidth="1"/>
    <col min="2303" max="2303" width="8" style="430" customWidth="1"/>
    <col min="2304" max="2304" width="5.85546875" style="430" customWidth="1"/>
    <col min="2305" max="2305" width="9.42578125" style="430" customWidth="1"/>
    <col min="2306" max="2306" width="11.28515625" style="430" customWidth="1"/>
    <col min="2307" max="2307" width="11" style="430" customWidth="1"/>
    <col min="2308" max="2308" width="13.140625" style="430" customWidth="1"/>
    <col min="2309" max="2309" width="11.7109375" style="430" customWidth="1"/>
    <col min="2310" max="2310" width="11.140625" style="430" customWidth="1"/>
    <col min="2311" max="2311" width="11.7109375" style="430" customWidth="1"/>
    <col min="2312" max="2557" width="9.140625" style="430"/>
    <col min="2558" max="2558" width="5.28515625" style="430" customWidth="1"/>
    <col min="2559" max="2559" width="8" style="430" customWidth="1"/>
    <col min="2560" max="2560" width="5.85546875" style="430" customWidth="1"/>
    <col min="2561" max="2561" width="9.42578125" style="430" customWidth="1"/>
    <col min="2562" max="2562" width="11.28515625" style="430" customWidth="1"/>
    <col min="2563" max="2563" width="11" style="430" customWidth="1"/>
    <col min="2564" max="2564" width="13.140625" style="430" customWidth="1"/>
    <col min="2565" max="2565" width="11.7109375" style="430" customWidth="1"/>
    <col min="2566" max="2566" width="11.140625" style="430" customWidth="1"/>
    <col min="2567" max="2567" width="11.7109375" style="430" customWidth="1"/>
    <col min="2568" max="2813" width="9.140625" style="430"/>
    <col min="2814" max="2814" width="5.28515625" style="430" customWidth="1"/>
    <col min="2815" max="2815" width="8" style="430" customWidth="1"/>
    <col min="2816" max="2816" width="5.85546875" style="430" customWidth="1"/>
    <col min="2817" max="2817" width="9.42578125" style="430" customWidth="1"/>
    <col min="2818" max="2818" width="11.28515625" style="430" customWidth="1"/>
    <col min="2819" max="2819" width="11" style="430" customWidth="1"/>
    <col min="2820" max="2820" width="13.140625" style="430" customWidth="1"/>
    <col min="2821" max="2821" width="11.7109375" style="430" customWidth="1"/>
    <col min="2822" max="2822" width="11.140625" style="430" customWidth="1"/>
    <col min="2823" max="2823" width="11.7109375" style="430" customWidth="1"/>
    <col min="2824" max="3069" width="9.140625" style="430"/>
    <col min="3070" max="3070" width="5.28515625" style="430" customWidth="1"/>
    <col min="3071" max="3071" width="8" style="430" customWidth="1"/>
    <col min="3072" max="3072" width="5.85546875" style="430" customWidth="1"/>
    <col min="3073" max="3073" width="9.42578125" style="430" customWidth="1"/>
    <col min="3074" max="3074" width="11.28515625" style="430" customWidth="1"/>
    <col min="3075" max="3075" width="11" style="430" customWidth="1"/>
    <col min="3076" max="3076" width="13.140625" style="430" customWidth="1"/>
    <col min="3077" max="3077" width="11.7109375" style="430" customWidth="1"/>
    <col min="3078" max="3078" width="11.140625" style="430" customWidth="1"/>
    <col min="3079" max="3079" width="11.7109375" style="430" customWidth="1"/>
    <col min="3080" max="3325" width="9.140625" style="430"/>
    <col min="3326" max="3326" width="5.28515625" style="430" customWidth="1"/>
    <col min="3327" max="3327" width="8" style="430" customWidth="1"/>
    <col min="3328" max="3328" width="5.85546875" style="430" customWidth="1"/>
    <col min="3329" max="3329" width="9.42578125" style="430" customWidth="1"/>
    <col min="3330" max="3330" width="11.28515625" style="430" customWidth="1"/>
    <col min="3331" max="3331" width="11" style="430" customWidth="1"/>
    <col min="3332" max="3332" width="13.140625" style="430" customWidth="1"/>
    <col min="3333" max="3333" width="11.7109375" style="430" customWidth="1"/>
    <col min="3334" max="3334" width="11.140625" style="430" customWidth="1"/>
    <col min="3335" max="3335" width="11.7109375" style="430" customWidth="1"/>
    <col min="3336" max="3581" width="9.140625" style="430"/>
    <col min="3582" max="3582" width="5.28515625" style="430" customWidth="1"/>
    <col min="3583" max="3583" width="8" style="430" customWidth="1"/>
    <col min="3584" max="3584" width="5.85546875" style="430" customWidth="1"/>
    <col min="3585" max="3585" width="9.42578125" style="430" customWidth="1"/>
    <col min="3586" max="3586" width="11.28515625" style="430" customWidth="1"/>
    <col min="3587" max="3587" width="11" style="430" customWidth="1"/>
    <col min="3588" max="3588" width="13.140625" style="430" customWidth="1"/>
    <col min="3589" max="3589" width="11.7109375" style="430" customWidth="1"/>
    <col min="3590" max="3590" width="11.140625" style="430" customWidth="1"/>
    <col min="3591" max="3591" width="11.7109375" style="430" customWidth="1"/>
    <col min="3592" max="3837" width="9.140625" style="430"/>
    <col min="3838" max="3838" width="5.28515625" style="430" customWidth="1"/>
    <col min="3839" max="3839" width="8" style="430" customWidth="1"/>
    <col min="3840" max="3840" width="5.85546875" style="430" customWidth="1"/>
    <col min="3841" max="3841" width="9.42578125" style="430" customWidth="1"/>
    <col min="3842" max="3842" width="11.28515625" style="430" customWidth="1"/>
    <col min="3843" max="3843" width="11" style="430" customWidth="1"/>
    <col min="3844" max="3844" width="13.140625" style="430" customWidth="1"/>
    <col min="3845" max="3845" width="11.7109375" style="430" customWidth="1"/>
    <col min="3846" max="3846" width="11.140625" style="430" customWidth="1"/>
    <col min="3847" max="3847" width="11.7109375" style="430" customWidth="1"/>
    <col min="3848" max="4093" width="9.140625" style="430"/>
    <col min="4094" max="4094" width="5.28515625" style="430" customWidth="1"/>
    <col min="4095" max="4095" width="8" style="430" customWidth="1"/>
    <col min="4096" max="4096" width="5.85546875" style="430" customWidth="1"/>
    <col min="4097" max="4097" width="9.42578125" style="430" customWidth="1"/>
    <col min="4098" max="4098" width="11.28515625" style="430" customWidth="1"/>
    <col min="4099" max="4099" width="11" style="430" customWidth="1"/>
    <col min="4100" max="4100" width="13.140625" style="430" customWidth="1"/>
    <col min="4101" max="4101" width="11.7109375" style="430" customWidth="1"/>
    <col min="4102" max="4102" width="11.140625" style="430" customWidth="1"/>
    <col min="4103" max="4103" width="11.7109375" style="430" customWidth="1"/>
    <col min="4104" max="4349" width="9.140625" style="430"/>
    <col min="4350" max="4350" width="5.28515625" style="430" customWidth="1"/>
    <col min="4351" max="4351" width="8" style="430" customWidth="1"/>
    <col min="4352" max="4352" width="5.85546875" style="430" customWidth="1"/>
    <col min="4353" max="4353" width="9.42578125" style="430" customWidth="1"/>
    <col min="4354" max="4354" width="11.28515625" style="430" customWidth="1"/>
    <col min="4355" max="4355" width="11" style="430" customWidth="1"/>
    <col min="4356" max="4356" width="13.140625" style="430" customWidth="1"/>
    <col min="4357" max="4357" width="11.7109375" style="430" customWidth="1"/>
    <col min="4358" max="4358" width="11.140625" style="430" customWidth="1"/>
    <col min="4359" max="4359" width="11.7109375" style="430" customWidth="1"/>
    <col min="4360" max="4605" width="9.140625" style="430"/>
    <col min="4606" max="4606" width="5.28515625" style="430" customWidth="1"/>
    <col min="4607" max="4607" width="8" style="430" customWidth="1"/>
    <col min="4608" max="4608" width="5.85546875" style="430" customWidth="1"/>
    <col min="4609" max="4609" width="9.42578125" style="430" customWidth="1"/>
    <col min="4610" max="4610" width="11.28515625" style="430" customWidth="1"/>
    <col min="4611" max="4611" width="11" style="430" customWidth="1"/>
    <col min="4612" max="4612" width="13.140625" style="430" customWidth="1"/>
    <col min="4613" max="4613" width="11.7109375" style="430" customWidth="1"/>
    <col min="4614" max="4614" width="11.140625" style="430" customWidth="1"/>
    <col min="4615" max="4615" width="11.7109375" style="430" customWidth="1"/>
    <col min="4616" max="4861" width="9.140625" style="430"/>
    <col min="4862" max="4862" width="5.28515625" style="430" customWidth="1"/>
    <col min="4863" max="4863" width="8" style="430" customWidth="1"/>
    <col min="4864" max="4864" width="5.85546875" style="430" customWidth="1"/>
    <col min="4865" max="4865" width="9.42578125" style="430" customWidth="1"/>
    <col min="4866" max="4866" width="11.28515625" style="430" customWidth="1"/>
    <col min="4867" max="4867" width="11" style="430" customWidth="1"/>
    <col min="4868" max="4868" width="13.140625" style="430" customWidth="1"/>
    <col min="4869" max="4869" width="11.7109375" style="430" customWidth="1"/>
    <col min="4870" max="4870" width="11.140625" style="430" customWidth="1"/>
    <col min="4871" max="4871" width="11.7109375" style="430" customWidth="1"/>
    <col min="4872" max="5117" width="9.140625" style="430"/>
    <col min="5118" max="5118" width="5.28515625" style="430" customWidth="1"/>
    <col min="5119" max="5119" width="8" style="430" customWidth="1"/>
    <col min="5120" max="5120" width="5.85546875" style="430" customWidth="1"/>
    <col min="5121" max="5121" width="9.42578125" style="430" customWidth="1"/>
    <col min="5122" max="5122" width="11.28515625" style="430" customWidth="1"/>
    <col min="5123" max="5123" width="11" style="430" customWidth="1"/>
    <col min="5124" max="5124" width="13.140625" style="430" customWidth="1"/>
    <col min="5125" max="5125" width="11.7109375" style="430" customWidth="1"/>
    <col min="5126" max="5126" width="11.140625" style="430" customWidth="1"/>
    <col min="5127" max="5127" width="11.7109375" style="430" customWidth="1"/>
    <col min="5128" max="5373" width="9.140625" style="430"/>
    <col min="5374" max="5374" width="5.28515625" style="430" customWidth="1"/>
    <col min="5375" max="5375" width="8" style="430" customWidth="1"/>
    <col min="5376" max="5376" width="5.85546875" style="430" customWidth="1"/>
    <col min="5377" max="5377" width="9.42578125" style="430" customWidth="1"/>
    <col min="5378" max="5378" width="11.28515625" style="430" customWidth="1"/>
    <col min="5379" max="5379" width="11" style="430" customWidth="1"/>
    <col min="5380" max="5380" width="13.140625" style="430" customWidth="1"/>
    <col min="5381" max="5381" width="11.7109375" style="430" customWidth="1"/>
    <col min="5382" max="5382" width="11.140625" style="430" customWidth="1"/>
    <col min="5383" max="5383" width="11.7109375" style="430" customWidth="1"/>
    <col min="5384" max="5629" width="9.140625" style="430"/>
    <col min="5630" max="5630" width="5.28515625" style="430" customWidth="1"/>
    <col min="5631" max="5631" width="8" style="430" customWidth="1"/>
    <col min="5632" max="5632" width="5.85546875" style="430" customWidth="1"/>
    <col min="5633" max="5633" width="9.42578125" style="430" customWidth="1"/>
    <col min="5634" max="5634" width="11.28515625" style="430" customWidth="1"/>
    <col min="5635" max="5635" width="11" style="430" customWidth="1"/>
    <col min="5636" max="5636" width="13.140625" style="430" customWidth="1"/>
    <col min="5637" max="5637" width="11.7109375" style="430" customWidth="1"/>
    <col min="5638" max="5638" width="11.140625" style="430" customWidth="1"/>
    <col min="5639" max="5639" width="11.7109375" style="430" customWidth="1"/>
    <col min="5640" max="5885" width="9.140625" style="430"/>
    <col min="5886" max="5886" width="5.28515625" style="430" customWidth="1"/>
    <col min="5887" max="5887" width="8" style="430" customWidth="1"/>
    <col min="5888" max="5888" width="5.85546875" style="430" customWidth="1"/>
    <col min="5889" max="5889" width="9.42578125" style="430" customWidth="1"/>
    <col min="5890" max="5890" width="11.28515625" style="430" customWidth="1"/>
    <col min="5891" max="5891" width="11" style="430" customWidth="1"/>
    <col min="5892" max="5892" width="13.140625" style="430" customWidth="1"/>
    <col min="5893" max="5893" width="11.7109375" style="430" customWidth="1"/>
    <col min="5894" max="5894" width="11.140625" style="430" customWidth="1"/>
    <col min="5895" max="5895" width="11.7109375" style="430" customWidth="1"/>
    <col min="5896" max="6141" width="9.140625" style="430"/>
    <col min="6142" max="6142" width="5.28515625" style="430" customWidth="1"/>
    <col min="6143" max="6143" width="8" style="430" customWidth="1"/>
    <col min="6144" max="6144" width="5.85546875" style="430" customWidth="1"/>
    <col min="6145" max="6145" width="9.42578125" style="430" customWidth="1"/>
    <col min="6146" max="6146" width="11.28515625" style="430" customWidth="1"/>
    <col min="6147" max="6147" width="11" style="430" customWidth="1"/>
    <col min="6148" max="6148" width="13.140625" style="430" customWidth="1"/>
    <col min="6149" max="6149" width="11.7109375" style="430" customWidth="1"/>
    <col min="6150" max="6150" width="11.140625" style="430" customWidth="1"/>
    <col min="6151" max="6151" width="11.7109375" style="430" customWidth="1"/>
    <col min="6152" max="6397" width="9.140625" style="430"/>
    <col min="6398" max="6398" width="5.28515625" style="430" customWidth="1"/>
    <col min="6399" max="6399" width="8" style="430" customWidth="1"/>
    <col min="6400" max="6400" width="5.85546875" style="430" customWidth="1"/>
    <col min="6401" max="6401" width="9.42578125" style="430" customWidth="1"/>
    <col min="6402" max="6402" width="11.28515625" style="430" customWidth="1"/>
    <col min="6403" max="6403" width="11" style="430" customWidth="1"/>
    <col min="6404" max="6404" width="13.140625" style="430" customWidth="1"/>
    <col min="6405" max="6405" width="11.7109375" style="430" customWidth="1"/>
    <col min="6406" max="6406" width="11.140625" style="430" customWidth="1"/>
    <col min="6407" max="6407" width="11.7109375" style="430" customWidth="1"/>
    <col min="6408" max="6653" width="9.140625" style="430"/>
    <col min="6654" max="6654" width="5.28515625" style="430" customWidth="1"/>
    <col min="6655" max="6655" width="8" style="430" customWidth="1"/>
    <col min="6656" max="6656" width="5.85546875" style="430" customWidth="1"/>
    <col min="6657" max="6657" width="9.42578125" style="430" customWidth="1"/>
    <col min="6658" max="6658" width="11.28515625" style="430" customWidth="1"/>
    <col min="6659" max="6659" width="11" style="430" customWidth="1"/>
    <col min="6660" max="6660" width="13.140625" style="430" customWidth="1"/>
    <col min="6661" max="6661" width="11.7109375" style="430" customWidth="1"/>
    <col min="6662" max="6662" width="11.140625" style="430" customWidth="1"/>
    <col min="6663" max="6663" width="11.7109375" style="430" customWidth="1"/>
    <col min="6664" max="6909" width="9.140625" style="430"/>
    <col min="6910" max="6910" width="5.28515625" style="430" customWidth="1"/>
    <col min="6911" max="6911" width="8" style="430" customWidth="1"/>
    <col min="6912" max="6912" width="5.85546875" style="430" customWidth="1"/>
    <col min="6913" max="6913" width="9.42578125" style="430" customWidth="1"/>
    <col min="6914" max="6914" width="11.28515625" style="430" customWidth="1"/>
    <col min="6915" max="6915" width="11" style="430" customWidth="1"/>
    <col min="6916" max="6916" width="13.140625" style="430" customWidth="1"/>
    <col min="6917" max="6917" width="11.7109375" style="430" customWidth="1"/>
    <col min="6918" max="6918" width="11.140625" style="430" customWidth="1"/>
    <col min="6919" max="6919" width="11.7109375" style="430" customWidth="1"/>
    <col min="6920" max="7165" width="9.140625" style="430"/>
    <col min="7166" max="7166" width="5.28515625" style="430" customWidth="1"/>
    <col min="7167" max="7167" width="8" style="430" customWidth="1"/>
    <col min="7168" max="7168" width="5.85546875" style="430" customWidth="1"/>
    <col min="7169" max="7169" width="9.42578125" style="430" customWidth="1"/>
    <col min="7170" max="7170" width="11.28515625" style="430" customWidth="1"/>
    <col min="7171" max="7171" width="11" style="430" customWidth="1"/>
    <col min="7172" max="7172" width="13.140625" style="430" customWidth="1"/>
    <col min="7173" max="7173" width="11.7109375" style="430" customWidth="1"/>
    <col min="7174" max="7174" width="11.140625" style="430" customWidth="1"/>
    <col min="7175" max="7175" width="11.7109375" style="430" customWidth="1"/>
    <col min="7176" max="7421" width="9.140625" style="430"/>
    <col min="7422" max="7422" width="5.28515625" style="430" customWidth="1"/>
    <col min="7423" max="7423" width="8" style="430" customWidth="1"/>
    <col min="7424" max="7424" width="5.85546875" style="430" customWidth="1"/>
    <col min="7425" max="7425" width="9.42578125" style="430" customWidth="1"/>
    <col min="7426" max="7426" width="11.28515625" style="430" customWidth="1"/>
    <col min="7427" max="7427" width="11" style="430" customWidth="1"/>
    <col min="7428" max="7428" width="13.140625" style="430" customWidth="1"/>
    <col min="7429" max="7429" width="11.7109375" style="430" customWidth="1"/>
    <col min="7430" max="7430" width="11.140625" style="430" customWidth="1"/>
    <col min="7431" max="7431" width="11.7109375" style="430" customWidth="1"/>
    <col min="7432" max="7677" width="9.140625" style="430"/>
    <col min="7678" max="7678" width="5.28515625" style="430" customWidth="1"/>
    <col min="7679" max="7679" width="8" style="430" customWidth="1"/>
    <col min="7680" max="7680" width="5.85546875" style="430" customWidth="1"/>
    <col min="7681" max="7681" width="9.42578125" style="430" customWidth="1"/>
    <col min="7682" max="7682" width="11.28515625" style="430" customWidth="1"/>
    <col min="7683" max="7683" width="11" style="430" customWidth="1"/>
    <col min="7684" max="7684" width="13.140625" style="430" customWidth="1"/>
    <col min="7685" max="7685" width="11.7109375" style="430" customWidth="1"/>
    <col min="7686" max="7686" width="11.140625" style="430" customWidth="1"/>
    <col min="7687" max="7687" width="11.7109375" style="430" customWidth="1"/>
    <col min="7688" max="7933" width="9.140625" style="430"/>
    <col min="7934" max="7934" width="5.28515625" style="430" customWidth="1"/>
    <col min="7935" max="7935" width="8" style="430" customWidth="1"/>
    <col min="7936" max="7936" width="5.85546875" style="430" customWidth="1"/>
    <col min="7937" max="7937" width="9.42578125" style="430" customWidth="1"/>
    <col min="7938" max="7938" width="11.28515625" style="430" customWidth="1"/>
    <col min="7939" max="7939" width="11" style="430" customWidth="1"/>
    <col min="7940" max="7940" width="13.140625" style="430" customWidth="1"/>
    <col min="7941" max="7941" width="11.7109375" style="430" customWidth="1"/>
    <col min="7942" max="7942" width="11.140625" style="430" customWidth="1"/>
    <col min="7943" max="7943" width="11.7109375" style="430" customWidth="1"/>
    <col min="7944" max="8189" width="9.140625" style="430"/>
    <col min="8190" max="8190" width="5.28515625" style="430" customWidth="1"/>
    <col min="8191" max="8191" width="8" style="430" customWidth="1"/>
    <col min="8192" max="8192" width="5.85546875" style="430" customWidth="1"/>
    <col min="8193" max="8193" width="9.42578125" style="430" customWidth="1"/>
    <col min="8194" max="8194" width="11.28515625" style="430" customWidth="1"/>
    <col min="8195" max="8195" width="11" style="430" customWidth="1"/>
    <col min="8196" max="8196" width="13.140625" style="430" customWidth="1"/>
    <col min="8197" max="8197" width="11.7109375" style="430" customWidth="1"/>
    <col min="8198" max="8198" width="11.140625" style="430" customWidth="1"/>
    <col min="8199" max="8199" width="11.7109375" style="430" customWidth="1"/>
    <col min="8200" max="8445" width="9.140625" style="430"/>
    <col min="8446" max="8446" width="5.28515625" style="430" customWidth="1"/>
    <col min="8447" max="8447" width="8" style="430" customWidth="1"/>
    <col min="8448" max="8448" width="5.85546875" style="430" customWidth="1"/>
    <col min="8449" max="8449" width="9.42578125" style="430" customWidth="1"/>
    <col min="8450" max="8450" width="11.28515625" style="430" customWidth="1"/>
    <col min="8451" max="8451" width="11" style="430" customWidth="1"/>
    <col min="8452" max="8452" width="13.140625" style="430" customWidth="1"/>
    <col min="8453" max="8453" width="11.7109375" style="430" customWidth="1"/>
    <col min="8454" max="8454" width="11.140625" style="430" customWidth="1"/>
    <col min="8455" max="8455" width="11.7109375" style="430" customWidth="1"/>
    <col min="8456" max="8701" width="9.140625" style="430"/>
    <col min="8702" max="8702" width="5.28515625" style="430" customWidth="1"/>
    <col min="8703" max="8703" width="8" style="430" customWidth="1"/>
    <col min="8704" max="8704" width="5.85546875" style="430" customWidth="1"/>
    <col min="8705" max="8705" width="9.42578125" style="430" customWidth="1"/>
    <col min="8706" max="8706" width="11.28515625" style="430" customWidth="1"/>
    <col min="8707" max="8707" width="11" style="430" customWidth="1"/>
    <col min="8708" max="8708" width="13.140625" style="430" customWidth="1"/>
    <col min="8709" max="8709" width="11.7109375" style="430" customWidth="1"/>
    <col min="8710" max="8710" width="11.140625" style="430" customWidth="1"/>
    <col min="8711" max="8711" width="11.7109375" style="430" customWidth="1"/>
    <col min="8712" max="8957" width="9.140625" style="430"/>
    <col min="8958" max="8958" width="5.28515625" style="430" customWidth="1"/>
    <col min="8959" max="8959" width="8" style="430" customWidth="1"/>
    <col min="8960" max="8960" width="5.85546875" style="430" customWidth="1"/>
    <col min="8961" max="8961" width="9.42578125" style="430" customWidth="1"/>
    <col min="8962" max="8962" width="11.28515625" style="430" customWidth="1"/>
    <col min="8963" max="8963" width="11" style="430" customWidth="1"/>
    <col min="8964" max="8964" width="13.140625" style="430" customWidth="1"/>
    <col min="8965" max="8965" width="11.7109375" style="430" customWidth="1"/>
    <col min="8966" max="8966" width="11.140625" style="430" customWidth="1"/>
    <col min="8967" max="8967" width="11.7109375" style="430" customWidth="1"/>
    <col min="8968" max="9213" width="9.140625" style="430"/>
    <col min="9214" max="9214" width="5.28515625" style="430" customWidth="1"/>
    <col min="9215" max="9215" width="8" style="430" customWidth="1"/>
    <col min="9216" max="9216" width="5.85546875" style="430" customWidth="1"/>
    <col min="9217" max="9217" width="9.42578125" style="430" customWidth="1"/>
    <col min="9218" max="9218" width="11.28515625" style="430" customWidth="1"/>
    <col min="9219" max="9219" width="11" style="430" customWidth="1"/>
    <col min="9220" max="9220" width="13.140625" style="430" customWidth="1"/>
    <col min="9221" max="9221" width="11.7109375" style="430" customWidth="1"/>
    <col min="9222" max="9222" width="11.140625" style="430" customWidth="1"/>
    <col min="9223" max="9223" width="11.7109375" style="430" customWidth="1"/>
    <col min="9224" max="9469" width="9.140625" style="430"/>
    <col min="9470" max="9470" width="5.28515625" style="430" customWidth="1"/>
    <col min="9471" max="9471" width="8" style="430" customWidth="1"/>
    <col min="9472" max="9472" width="5.85546875" style="430" customWidth="1"/>
    <col min="9473" max="9473" width="9.42578125" style="430" customWidth="1"/>
    <col min="9474" max="9474" width="11.28515625" style="430" customWidth="1"/>
    <col min="9475" max="9475" width="11" style="430" customWidth="1"/>
    <col min="9476" max="9476" width="13.140625" style="430" customWidth="1"/>
    <col min="9477" max="9477" width="11.7109375" style="430" customWidth="1"/>
    <col min="9478" max="9478" width="11.140625" style="430" customWidth="1"/>
    <col min="9479" max="9479" width="11.7109375" style="430" customWidth="1"/>
    <col min="9480" max="9725" width="9.140625" style="430"/>
    <col min="9726" max="9726" width="5.28515625" style="430" customWidth="1"/>
    <col min="9727" max="9727" width="8" style="430" customWidth="1"/>
    <col min="9728" max="9728" width="5.85546875" style="430" customWidth="1"/>
    <col min="9729" max="9729" width="9.42578125" style="430" customWidth="1"/>
    <col min="9730" max="9730" width="11.28515625" style="430" customWidth="1"/>
    <col min="9731" max="9731" width="11" style="430" customWidth="1"/>
    <col min="9732" max="9732" width="13.140625" style="430" customWidth="1"/>
    <col min="9733" max="9733" width="11.7109375" style="430" customWidth="1"/>
    <col min="9734" max="9734" width="11.140625" style="430" customWidth="1"/>
    <col min="9735" max="9735" width="11.7109375" style="430" customWidth="1"/>
    <col min="9736" max="9981" width="9.140625" style="430"/>
    <col min="9982" max="9982" width="5.28515625" style="430" customWidth="1"/>
    <col min="9983" max="9983" width="8" style="430" customWidth="1"/>
    <col min="9984" max="9984" width="5.85546875" style="430" customWidth="1"/>
    <col min="9985" max="9985" width="9.42578125" style="430" customWidth="1"/>
    <col min="9986" max="9986" width="11.28515625" style="430" customWidth="1"/>
    <col min="9987" max="9987" width="11" style="430" customWidth="1"/>
    <col min="9988" max="9988" width="13.140625" style="430" customWidth="1"/>
    <col min="9989" max="9989" width="11.7109375" style="430" customWidth="1"/>
    <col min="9990" max="9990" width="11.140625" style="430" customWidth="1"/>
    <col min="9991" max="9991" width="11.7109375" style="430" customWidth="1"/>
    <col min="9992" max="10237" width="9.140625" style="430"/>
    <col min="10238" max="10238" width="5.28515625" style="430" customWidth="1"/>
    <col min="10239" max="10239" width="8" style="430" customWidth="1"/>
    <col min="10240" max="10240" width="5.85546875" style="430" customWidth="1"/>
    <col min="10241" max="10241" width="9.42578125" style="430" customWidth="1"/>
    <col min="10242" max="10242" width="11.28515625" style="430" customWidth="1"/>
    <col min="10243" max="10243" width="11" style="430" customWidth="1"/>
    <col min="10244" max="10244" width="13.140625" style="430" customWidth="1"/>
    <col min="10245" max="10245" width="11.7109375" style="430" customWidth="1"/>
    <col min="10246" max="10246" width="11.140625" style="430" customWidth="1"/>
    <col min="10247" max="10247" width="11.7109375" style="430" customWidth="1"/>
    <col min="10248" max="10493" width="9.140625" style="430"/>
    <col min="10494" max="10494" width="5.28515625" style="430" customWidth="1"/>
    <col min="10495" max="10495" width="8" style="430" customWidth="1"/>
    <col min="10496" max="10496" width="5.85546875" style="430" customWidth="1"/>
    <col min="10497" max="10497" width="9.42578125" style="430" customWidth="1"/>
    <col min="10498" max="10498" width="11.28515625" style="430" customWidth="1"/>
    <col min="10499" max="10499" width="11" style="430" customWidth="1"/>
    <col min="10500" max="10500" width="13.140625" style="430" customWidth="1"/>
    <col min="10501" max="10501" width="11.7109375" style="430" customWidth="1"/>
    <col min="10502" max="10502" width="11.140625" style="430" customWidth="1"/>
    <col min="10503" max="10503" width="11.7109375" style="430" customWidth="1"/>
    <col min="10504" max="10749" width="9.140625" style="430"/>
    <col min="10750" max="10750" width="5.28515625" style="430" customWidth="1"/>
    <col min="10751" max="10751" width="8" style="430" customWidth="1"/>
    <col min="10752" max="10752" width="5.85546875" style="430" customWidth="1"/>
    <col min="10753" max="10753" width="9.42578125" style="430" customWidth="1"/>
    <col min="10754" max="10754" width="11.28515625" style="430" customWidth="1"/>
    <col min="10755" max="10755" width="11" style="430" customWidth="1"/>
    <col min="10756" max="10756" width="13.140625" style="430" customWidth="1"/>
    <col min="10757" max="10757" width="11.7109375" style="430" customWidth="1"/>
    <col min="10758" max="10758" width="11.140625" style="430" customWidth="1"/>
    <col min="10759" max="10759" width="11.7109375" style="430" customWidth="1"/>
    <col min="10760" max="11005" width="9.140625" style="430"/>
    <col min="11006" max="11006" width="5.28515625" style="430" customWidth="1"/>
    <col min="11007" max="11007" width="8" style="430" customWidth="1"/>
    <col min="11008" max="11008" width="5.85546875" style="430" customWidth="1"/>
    <col min="11009" max="11009" width="9.42578125" style="430" customWidth="1"/>
    <col min="11010" max="11010" width="11.28515625" style="430" customWidth="1"/>
    <col min="11011" max="11011" width="11" style="430" customWidth="1"/>
    <col min="11012" max="11012" width="13.140625" style="430" customWidth="1"/>
    <col min="11013" max="11013" width="11.7109375" style="430" customWidth="1"/>
    <col min="11014" max="11014" width="11.140625" style="430" customWidth="1"/>
    <col min="11015" max="11015" width="11.7109375" style="430" customWidth="1"/>
    <col min="11016" max="11261" width="9.140625" style="430"/>
    <col min="11262" max="11262" width="5.28515625" style="430" customWidth="1"/>
    <col min="11263" max="11263" width="8" style="430" customWidth="1"/>
    <col min="11264" max="11264" width="5.85546875" style="430" customWidth="1"/>
    <col min="11265" max="11265" width="9.42578125" style="430" customWidth="1"/>
    <col min="11266" max="11266" width="11.28515625" style="430" customWidth="1"/>
    <col min="11267" max="11267" width="11" style="430" customWidth="1"/>
    <col min="11268" max="11268" width="13.140625" style="430" customWidth="1"/>
    <col min="11269" max="11269" width="11.7109375" style="430" customWidth="1"/>
    <col min="11270" max="11270" width="11.140625" style="430" customWidth="1"/>
    <col min="11271" max="11271" width="11.7109375" style="430" customWidth="1"/>
    <col min="11272" max="11517" width="9.140625" style="430"/>
    <col min="11518" max="11518" width="5.28515625" style="430" customWidth="1"/>
    <col min="11519" max="11519" width="8" style="430" customWidth="1"/>
    <col min="11520" max="11520" width="5.85546875" style="430" customWidth="1"/>
    <col min="11521" max="11521" width="9.42578125" style="430" customWidth="1"/>
    <col min="11522" max="11522" width="11.28515625" style="430" customWidth="1"/>
    <col min="11523" max="11523" width="11" style="430" customWidth="1"/>
    <col min="11524" max="11524" width="13.140625" style="430" customWidth="1"/>
    <col min="11525" max="11525" width="11.7109375" style="430" customWidth="1"/>
    <col min="11526" max="11526" width="11.140625" style="430" customWidth="1"/>
    <col min="11527" max="11527" width="11.7109375" style="430" customWidth="1"/>
    <col min="11528" max="11773" width="9.140625" style="430"/>
    <col min="11774" max="11774" width="5.28515625" style="430" customWidth="1"/>
    <col min="11775" max="11775" width="8" style="430" customWidth="1"/>
    <col min="11776" max="11776" width="5.85546875" style="430" customWidth="1"/>
    <col min="11777" max="11777" width="9.42578125" style="430" customWidth="1"/>
    <col min="11778" max="11778" width="11.28515625" style="430" customWidth="1"/>
    <col min="11779" max="11779" width="11" style="430" customWidth="1"/>
    <col min="11780" max="11780" width="13.140625" style="430" customWidth="1"/>
    <col min="11781" max="11781" width="11.7109375" style="430" customWidth="1"/>
    <col min="11782" max="11782" width="11.140625" style="430" customWidth="1"/>
    <col min="11783" max="11783" width="11.7109375" style="430" customWidth="1"/>
    <col min="11784" max="12029" width="9.140625" style="430"/>
    <col min="12030" max="12030" width="5.28515625" style="430" customWidth="1"/>
    <col min="12031" max="12031" width="8" style="430" customWidth="1"/>
    <col min="12032" max="12032" width="5.85546875" style="430" customWidth="1"/>
    <col min="12033" max="12033" width="9.42578125" style="430" customWidth="1"/>
    <col min="12034" max="12034" width="11.28515625" style="430" customWidth="1"/>
    <col min="12035" max="12035" width="11" style="430" customWidth="1"/>
    <col min="12036" max="12036" width="13.140625" style="430" customWidth="1"/>
    <col min="12037" max="12037" width="11.7109375" style="430" customWidth="1"/>
    <col min="12038" max="12038" width="11.140625" style="430" customWidth="1"/>
    <col min="12039" max="12039" width="11.7109375" style="430" customWidth="1"/>
    <col min="12040" max="12285" width="9.140625" style="430"/>
    <col min="12286" max="12286" width="5.28515625" style="430" customWidth="1"/>
    <col min="12287" max="12287" width="8" style="430" customWidth="1"/>
    <col min="12288" max="12288" width="5.85546875" style="430" customWidth="1"/>
    <col min="12289" max="12289" width="9.42578125" style="430" customWidth="1"/>
    <col min="12290" max="12290" width="11.28515625" style="430" customWidth="1"/>
    <col min="12291" max="12291" width="11" style="430" customWidth="1"/>
    <col min="12292" max="12292" width="13.140625" style="430" customWidth="1"/>
    <col min="12293" max="12293" width="11.7109375" style="430" customWidth="1"/>
    <col min="12294" max="12294" width="11.140625" style="430" customWidth="1"/>
    <col min="12295" max="12295" width="11.7109375" style="430" customWidth="1"/>
    <col min="12296" max="12541" width="9.140625" style="430"/>
    <col min="12542" max="12542" width="5.28515625" style="430" customWidth="1"/>
    <col min="12543" max="12543" width="8" style="430" customWidth="1"/>
    <col min="12544" max="12544" width="5.85546875" style="430" customWidth="1"/>
    <col min="12545" max="12545" width="9.42578125" style="430" customWidth="1"/>
    <col min="12546" max="12546" width="11.28515625" style="430" customWidth="1"/>
    <col min="12547" max="12547" width="11" style="430" customWidth="1"/>
    <col min="12548" max="12548" width="13.140625" style="430" customWidth="1"/>
    <col min="12549" max="12549" width="11.7109375" style="430" customWidth="1"/>
    <col min="12550" max="12550" width="11.140625" style="430" customWidth="1"/>
    <col min="12551" max="12551" width="11.7109375" style="430" customWidth="1"/>
    <col min="12552" max="12797" width="9.140625" style="430"/>
    <col min="12798" max="12798" width="5.28515625" style="430" customWidth="1"/>
    <col min="12799" max="12799" width="8" style="430" customWidth="1"/>
    <col min="12800" max="12800" width="5.85546875" style="430" customWidth="1"/>
    <col min="12801" max="12801" width="9.42578125" style="430" customWidth="1"/>
    <col min="12802" max="12802" width="11.28515625" style="430" customWidth="1"/>
    <col min="12803" max="12803" width="11" style="430" customWidth="1"/>
    <col min="12804" max="12804" width="13.140625" style="430" customWidth="1"/>
    <col min="12805" max="12805" width="11.7109375" style="430" customWidth="1"/>
    <col min="12806" max="12806" width="11.140625" style="430" customWidth="1"/>
    <col min="12807" max="12807" width="11.7109375" style="430" customWidth="1"/>
    <col min="12808" max="13053" width="9.140625" style="430"/>
    <col min="13054" max="13054" width="5.28515625" style="430" customWidth="1"/>
    <col min="13055" max="13055" width="8" style="430" customWidth="1"/>
    <col min="13056" max="13056" width="5.85546875" style="430" customWidth="1"/>
    <col min="13057" max="13057" width="9.42578125" style="430" customWidth="1"/>
    <col min="13058" max="13058" width="11.28515625" style="430" customWidth="1"/>
    <col min="13059" max="13059" width="11" style="430" customWidth="1"/>
    <col min="13060" max="13060" width="13.140625" style="430" customWidth="1"/>
    <col min="13061" max="13061" width="11.7109375" style="430" customWidth="1"/>
    <col min="13062" max="13062" width="11.140625" style="430" customWidth="1"/>
    <col min="13063" max="13063" width="11.7109375" style="430" customWidth="1"/>
    <col min="13064" max="13309" width="9.140625" style="430"/>
    <col min="13310" max="13310" width="5.28515625" style="430" customWidth="1"/>
    <col min="13311" max="13311" width="8" style="430" customWidth="1"/>
    <col min="13312" max="13312" width="5.85546875" style="430" customWidth="1"/>
    <col min="13313" max="13313" width="9.42578125" style="430" customWidth="1"/>
    <col min="13314" max="13314" width="11.28515625" style="430" customWidth="1"/>
    <col min="13315" max="13315" width="11" style="430" customWidth="1"/>
    <col min="13316" max="13316" width="13.140625" style="430" customWidth="1"/>
    <col min="13317" max="13317" width="11.7109375" style="430" customWidth="1"/>
    <col min="13318" max="13318" width="11.140625" style="430" customWidth="1"/>
    <col min="13319" max="13319" width="11.7109375" style="430" customWidth="1"/>
    <col min="13320" max="13565" width="9.140625" style="430"/>
    <col min="13566" max="13566" width="5.28515625" style="430" customWidth="1"/>
    <col min="13567" max="13567" width="8" style="430" customWidth="1"/>
    <col min="13568" max="13568" width="5.85546875" style="430" customWidth="1"/>
    <col min="13569" max="13569" width="9.42578125" style="430" customWidth="1"/>
    <col min="13570" max="13570" width="11.28515625" style="430" customWidth="1"/>
    <col min="13571" max="13571" width="11" style="430" customWidth="1"/>
    <col min="13572" max="13572" width="13.140625" style="430" customWidth="1"/>
    <col min="13573" max="13573" width="11.7109375" style="430" customWidth="1"/>
    <col min="13574" max="13574" width="11.140625" style="430" customWidth="1"/>
    <col min="13575" max="13575" width="11.7109375" style="430" customWidth="1"/>
    <col min="13576" max="13821" width="9.140625" style="430"/>
    <col min="13822" max="13822" width="5.28515625" style="430" customWidth="1"/>
    <col min="13823" max="13823" width="8" style="430" customWidth="1"/>
    <col min="13824" max="13824" width="5.85546875" style="430" customWidth="1"/>
    <col min="13825" max="13825" width="9.42578125" style="430" customWidth="1"/>
    <col min="13826" max="13826" width="11.28515625" style="430" customWidth="1"/>
    <col min="13827" max="13827" width="11" style="430" customWidth="1"/>
    <col min="13828" max="13828" width="13.140625" style="430" customWidth="1"/>
    <col min="13829" max="13829" width="11.7109375" style="430" customWidth="1"/>
    <col min="13830" max="13830" width="11.140625" style="430" customWidth="1"/>
    <col min="13831" max="13831" width="11.7109375" style="430" customWidth="1"/>
    <col min="13832" max="14077" width="9.140625" style="430"/>
    <col min="14078" max="14078" width="5.28515625" style="430" customWidth="1"/>
    <col min="14079" max="14079" width="8" style="430" customWidth="1"/>
    <col min="14080" max="14080" width="5.85546875" style="430" customWidth="1"/>
    <col min="14081" max="14081" width="9.42578125" style="430" customWidth="1"/>
    <col min="14082" max="14082" width="11.28515625" style="430" customWidth="1"/>
    <col min="14083" max="14083" width="11" style="430" customWidth="1"/>
    <col min="14084" max="14084" width="13.140625" style="430" customWidth="1"/>
    <col min="14085" max="14085" width="11.7109375" style="430" customWidth="1"/>
    <col min="14086" max="14086" width="11.140625" style="430" customWidth="1"/>
    <col min="14087" max="14087" width="11.7109375" style="430" customWidth="1"/>
    <col min="14088" max="14333" width="9.140625" style="430"/>
    <col min="14334" max="14334" width="5.28515625" style="430" customWidth="1"/>
    <col min="14335" max="14335" width="8" style="430" customWidth="1"/>
    <col min="14336" max="14336" width="5.85546875" style="430" customWidth="1"/>
    <col min="14337" max="14337" width="9.42578125" style="430" customWidth="1"/>
    <col min="14338" max="14338" width="11.28515625" style="430" customWidth="1"/>
    <col min="14339" max="14339" width="11" style="430" customWidth="1"/>
    <col min="14340" max="14340" width="13.140625" style="430" customWidth="1"/>
    <col min="14341" max="14341" width="11.7109375" style="430" customWidth="1"/>
    <col min="14342" max="14342" width="11.140625" style="430" customWidth="1"/>
    <col min="14343" max="14343" width="11.7109375" style="430" customWidth="1"/>
    <col min="14344" max="14589" width="9.140625" style="430"/>
    <col min="14590" max="14590" width="5.28515625" style="430" customWidth="1"/>
    <col min="14591" max="14591" width="8" style="430" customWidth="1"/>
    <col min="14592" max="14592" width="5.85546875" style="430" customWidth="1"/>
    <col min="14593" max="14593" width="9.42578125" style="430" customWidth="1"/>
    <col min="14594" max="14594" width="11.28515625" style="430" customWidth="1"/>
    <col min="14595" max="14595" width="11" style="430" customWidth="1"/>
    <col min="14596" max="14596" width="13.140625" style="430" customWidth="1"/>
    <col min="14597" max="14597" width="11.7109375" style="430" customWidth="1"/>
    <col min="14598" max="14598" width="11.140625" style="430" customWidth="1"/>
    <col min="14599" max="14599" width="11.7109375" style="430" customWidth="1"/>
    <col min="14600" max="14845" width="9.140625" style="430"/>
    <col min="14846" max="14846" width="5.28515625" style="430" customWidth="1"/>
    <col min="14847" max="14847" width="8" style="430" customWidth="1"/>
    <col min="14848" max="14848" width="5.85546875" style="430" customWidth="1"/>
    <col min="14849" max="14849" width="9.42578125" style="430" customWidth="1"/>
    <col min="14850" max="14850" width="11.28515625" style="430" customWidth="1"/>
    <col min="14851" max="14851" width="11" style="430" customWidth="1"/>
    <col min="14852" max="14852" width="13.140625" style="430" customWidth="1"/>
    <col min="14853" max="14853" width="11.7109375" style="430" customWidth="1"/>
    <col min="14854" max="14854" width="11.140625" style="430" customWidth="1"/>
    <col min="14855" max="14855" width="11.7109375" style="430" customWidth="1"/>
    <col min="14856" max="15101" width="9.140625" style="430"/>
    <col min="15102" max="15102" width="5.28515625" style="430" customWidth="1"/>
    <col min="15103" max="15103" width="8" style="430" customWidth="1"/>
    <col min="15104" max="15104" width="5.85546875" style="430" customWidth="1"/>
    <col min="15105" max="15105" width="9.42578125" style="430" customWidth="1"/>
    <col min="15106" max="15106" width="11.28515625" style="430" customWidth="1"/>
    <col min="15107" max="15107" width="11" style="430" customWidth="1"/>
    <col min="15108" max="15108" width="13.140625" style="430" customWidth="1"/>
    <col min="15109" max="15109" width="11.7109375" style="430" customWidth="1"/>
    <col min="15110" max="15110" width="11.140625" style="430" customWidth="1"/>
    <col min="15111" max="15111" width="11.7109375" style="430" customWidth="1"/>
    <col min="15112" max="15357" width="9.140625" style="430"/>
    <col min="15358" max="15358" width="5.28515625" style="430" customWidth="1"/>
    <col min="15359" max="15359" width="8" style="430" customWidth="1"/>
    <col min="15360" max="15360" width="5.85546875" style="430" customWidth="1"/>
    <col min="15361" max="15361" width="9.42578125" style="430" customWidth="1"/>
    <col min="15362" max="15362" width="11.28515625" style="430" customWidth="1"/>
    <col min="15363" max="15363" width="11" style="430" customWidth="1"/>
    <col min="15364" max="15364" width="13.140625" style="430" customWidth="1"/>
    <col min="15365" max="15365" width="11.7109375" style="430" customWidth="1"/>
    <col min="15366" max="15366" width="11.140625" style="430" customWidth="1"/>
    <col min="15367" max="15367" width="11.7109375" style="430" customWidth="1"/>
    <col min="15368" max="15613" width="9.140625" style="430"/>
    <col min="15614" max="15614" width="5.28515625" style="430" customWidth="1"/>
    <col min="15615" max="15615" width="8" style="430" customWidth="1"/>
    <col min="15616" max="15616" width="5.85546875" style="430" customWidth="1"/>
    <col min="15617" max="15617" width="9.42578125" style="430" customWidth="1"/>
    <col min="15618" max="15618" width="11.28515625" style="430" customWidth="1"/>
    <col min="15619" max="15619" width="11" style="430" customWidth="1"/>
    <col min="15620" max="15620" width="13.140625" style="430" customWidth="1"/>
    <col min="15621" max="15621" width="11.7109375" style="430" customWidth="1"/>
    <col min="15622" max="15622" width="11.140625" style="430" customWidth="1"/>
    <col min="15623" max="15623" width="11.7109375" style="430" customWidth="1"/>
    <col min="15624" max="15869" width="9.140625" style="430"/>
    <col min="15870" max="15870" width="5.28515625" style="430" customWidth="1"/>
    <col min="15871" max="15871" width="8" style="430" customWidth="1"/>
    <col min="15872" max="15872" width="5.85546875" style="430" customWidth="1"/>
    <col min="15873" max="15873" width="9.42578125" style="430" customWidth="1"/>
    <col min="15874" max="15874" width="11.28515625" style="430" customWidth="1"/>
    <col min="15875" max="15875" width="11" style="430" customWidth="1"/>
    <col min="15876" max="15876" width="13.140625" style="430" customWidth="1"/>
    <col min="15877" max="15877" width="11.7109375" style="430" customWidth="1"/>
    <col min="15878" max="15878" width="11.140625" style="430" customWidth="1"/>
    <col min="15879" max="15879" width="11.7109375" style="430" customWidth="1"/>
    <col min="15880" max="16125" width="9.140625" style="430"/>
    <col min="16126" max="16126" width="5.28515625" style="430" customWidth="1"/>
    <col min="16127" max="16127" width="8" style="430" customWidth="1"/>
    <col min="16128" max="16128" width="5.85546875" style="430" customWidth="1"/>
    <col min="16129" max="16129" width="9.42578125" style="430" customWidth="1"/>
    <col min="16130" max="16130" width="11.28515625" style="430" customWidth="1"/>
    <col min="16131" max="16131" width="11" style="430" customWidth="1"/>
    <col min="16132" max="16132" width="13.140625" style="430" customWidth="1"/>
    <col min="16133" max="16133" width="11.7109375" style="430" customWidth="1"/>
    <col min="16134" max="16134" width="11.140625" style="430" customWidth="1"/>
    <col min="16135" max="16135" width="11.7109375" style="430" customWidth="1"/>
    <col min="16136" max="16384" width="9.140625" style="430"/>
  </cols>
  <sheetData>
    <row r="1" spans="1:72" customFormat="1" ht="12.75" customHeight="1" x14ac:dyDescent="0.25">
      <c r="A1" s="350"/>
      <c r="B1" s="430"/>
      <c r="C1" s="430"/>
      <c r="D1" s="430"/>
      <c r="E1" s="430"/>
      <c r="F1" s="3" t="s">
        <v>353</v>
      </c>
    </row>
    <row r="2" spans="1:72" customFormat="1" ht="12.75" customHeight="1" x14ac:dyDescent="0.25">
      <c r="A2" s="430"/>
      <c r="B2" s="430"/>
      <c r="C2" s="430"/>
      <c r="D2" s="430"/>
      <c r="E2" s="430"/>
      <c r="F2" s="3" t="s">
        <v>413</v>
      </c>
    </row>
    <row r="3" spans="1:72" customFormat="1" ht="12.75" customHeight="1" x14ac:dyDescent="0.25">
      <c r="A3" s="430"/>
      <c r="B3" s="430"/>
      <c r="C3" s="430"/>
      <c r="D3" s="430"/>
      <c r="E3" s="430"/>
      <c r="F3" s="1" t="s">
        <v>1</v>
      </c>
    </row>
    <row r="4" spans="1:72" customFormat="1" ht="12.75" customHeight="1" x14ac:dyDescent="0.25">
      <c r="A4" s="430"/>
      <c r="B4" s="430"/>
      <c r="C4" s="430"/>
      <c r="D4" s="430"/>
      <c r="E4" s="430"/>
      <c r="F4" s="3" t="s">
        <v>190</v>
      </c>
    </row>
    <row r="5" spans="1:72" customFormat="1" ht="12.75" customHeight="1" x14ac:dyDescent="0.25">
      <c r="A5" s="430"/>
      <c r="B5" s="430"/>
      <c r="C5" s="430"/>
      <c r="D5" s="430"/>
      <c r="E5" s="430"/>
    </row>
    <row r="6" spans="1:72" customFormat="1" ht="13.5" customHeight="1" x14ac:dyDescent="0.25">
      <c r="A6" s="325" t="s">
        <v>354</v>
      </c>
      <c r="B6" s="325"/>
      <c r="C6" s="325"/>
      <c r="D6" s="325"/>
      <c r="E6" s="325"/>
      <c r="F6" s="325"/>
      <c r="G6" s="325"/>
      <c r="J6" s="1"/>
    </row>
    <row r="7" spans="1:72" customFormat="1" ht="12.75" customHeight="1" x14ac:dyDescent="0.25">
      <c r="A7" s="325" t="s">
        <v>355</v>
      </c>
      <c r="B7" s="351"/>
      <c r="C7" s="351"/>
      <c r="D7" s="351"/>
      <c r="E7" s="351"/>
      <c r="F7" s="351"/>
      <c r="G7" s="351"/>
      <c r="J7" s="1"/>
    </row>
    <row r="8" spans="1:72" customFormat="1" ht="9" customHeight="1" x14ac:dyDescent="0.25">
      <c r="A8" s="352"/>
      <c r="B8" s="353"/>
      <c r="C8" s="353"/>
      <c r="D8" s="353"/>
      <c r="E8" s="353"/>
      <c r="F8" s="353"/>
      <c r="G8" s="353"/>
      <c r="J8" s="1"/>
    </row>
    <row r="9" spans="1:72" customFormat="1" ht="11.25" customHeight="1" x14ac:dyDescent="0.25">
      <c r="A9" s="430"/>
      <c r="B9" s="430"/>
      <c r="C9" s="430"/>
      <c r="D9" s="430"/>
      <c r="E9" s="430"/>
      <c r="G9" s="354" t="s">
        <v>3</v>
      </c>
    </row>
    <row r="10" spans="1:72" s="358" customFormat="1" ht="36.75" customHeight="1" x14ac:dyDescent="0.2">
      <c r="A10" s="355" t="s">
        <v>195</v>
      </c>
      <c r="B10" s="355" t="s">
        <v>199</v>
      </c>
      <c r="C10" s="355" t="s">
        <v>356</v>
      </c>
      <c r="D10" s="355" t="s">
        <v>197</v>
      </c>
      <c r="E10" s="356" t="s">
        <v>7</v>
      </c>
      <c r="F10" s="356" t="s">
        <v>357</v>
      </c>
      <c r="G10" s="356" t="s">
        <v>358</v>
      </c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</row>
    <row r="11" spans="1:72" s="361" customFormat="1" ht="10.5" customHeight="1" x14ac:dyDescent="0.2">
      <c r="A11" s="359">
        <v>1</v>
      </c>
      <c r="B11" s="359">
        <v>2</v>
      </c>
      <c r="C11" s="359">
        <v>3</v>
      </c>
      <c r="D11" s="359">
        <v>4</v>
      </c>
      <c r="E11" s="359">
        <v>5</v>
      </c>
      <c r="F11" s="359">
        <v>6</v>
      </c>
      <c r="G11" s="359">
        <v>7</v>
      </c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</row>
    <row r="12" spans="1:72" s="450" customFormat="1" ht="15.75" customHeight="1" x14ac:dyDescent="0.2">
      <c r="A12" s="362"/>
      <c r="B12" s="363"/>
      <c r="C12" s="364"/>
      <c r="D12" s="364"/>
      <c r="E12" s="365" t="s">
        <v>19</v>
      </c>
      <c r="F12" s="366">
        <f>2500+686+633+456+683</f>
        <v>4958</v>
      </c>
      <c r="G12" s="367" t="s">
        <v>359</v>
      </c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</row>
    <row r="13" spans="1:72" s="450" customFormat="1" ht="24" x14ac:dyDescent="0.2">
      <c r="A13" s="368" t="s">
        <v>337</v>
      </c>
      <c r="B13" s="369" t="s">
        <v>360</v>
      </c>
      <c r="C13" s="364" t="s">
        <v>137</v>
      </c>
      <c r="D13" s="364" t="s">
        <v>361</v>
      </c>
      <c r="E13" s="370" t="s">
        <v>359</v>
      </c>
      <c r="F13" s="371" t="s">
        <v>359</v>
      </c>
      <c r="G13" s="372">
        <f>SUM(G15)</f>
        <v>4958</v>
      </c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</row>
    <row r="14" spans="1:72" s="450" customFormat="1" ht="9" customHeight="1" x14ac:dyDescent="0.2">
      <c r="A14" s="362"/>
      <c r="B14" s="373"/>
      <c r="C14" s="364"/>
      <c r="D14" s="364"/>
      <c r="E14" s="364"/>
      <c r="F14" s="374"/>
      <c r="G14" s="451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</row>
    <row r="15" spans="1:72" s="450" customFormat="1" ht="15.75" customHeight="1" x14ac:dyDescent="0.2">
      <c r="A15" s="362"/>
      <c r="B15" s="452" t="s">
        <v>362</v>
      </c>
      <c r="C15" s="364"/>
      <c r="D15" s="364"/>
      <c r="E15" s="364"/>
      <c r="F15" s="374"/>
      <c r="G15" s="451">
        <f>SUM(G16:G16)</f>
        <v>4958</v>
      </c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</row>
    <row r="16" spans="1:72" s="450" customFormat="1" ht="15.75" customHeight="1" x14ac:dyDescent="0.2">
      <c r="A16" s="362"/>
      <c r="B16" s="452"/>
      <c r="C16" s="364"/>
      <c r="D16" s="364"/>
      <c r="E16" s="364" t="s">
        <v>363</v>
      </c>
      <c r="F16" s="374" t="s">
        <v>359</v>
      </c>
      <c r="G16" s="375">
        <f>2500+686+633+456+683</f>
        <v>4958</v>
      </c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</row>
    <row r="17" spans="1:72" s="450" customFormat="1" ht="11.25" customHeight="1" x14ac:dyDescent="0.2">
      <c r="A17" s="376"/>
      <c r="B17" s="377"/>
      <c r="C17" s="378"/>
      <c r="D17" s="365"/>
      <c r="E17" s="365"/>
      <c r="F17" s="367"/>
      <c r="G17" s="379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</row>
    <row r="18" spans="1:72" s="450" customFormat="1" ht="15.75" customHeight="1" x14ac:dyDescent="0.2">
      <c r="A18" s="362"/>
      <c r="B18" s="363"/>
      <c r="C18" s="364"/>
      <c r="D18" s="364"/>
      <c r="E18" s="365" t="s">
        <v>19</v>
      </c>
      <c r="F18" s="366">
        <f>34505+32469+20821+30285+27074</f>
        <v>145154</v>
      </c>
      <c r="G18" s="367" t="s">
        <v>359</v>
      </c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</row>
    <row r="19" spans="1:72" s="450" customFormat="1" ht="20.25" customHeight="1" x14ac:dyDescent="0.2">
      <c r="A19" s="368" t="s">
        <v>338</v>
      </c>
      <c r="B19" s="380" t="s">
        <v>364</v>
      </c>
      <c r="C19" s="364" t="s">
        <v>365</v>
      </c>
      <c r="D19" s="364" t="s">
        <v>366</v>
      </c>
      <c r="E19" s="370" t="s">
        <v>359</v>
      </c>
      <c r="F19" s="371" t="s">
        <v>359</v>
      </c>
      <c r="G19" s="372">
        <f>SUM(G21)</f>
        <v>145154</v>
      </c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</row>
    <row r="20" spans="1:72" s="450" customFormat="1" ht="10.5" customHeight="1" x14ac:dyDescent="0.2">
      <c r="A20" s="362"/>
      <c r="B20" s="373"/>
      <c r="C20" s="364"/>
      <c r="D20" s="364"/>
      <c r="E20" s="364"/>
      <c r="F20" s="374"/>
      <c r="G20" s="451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</row>
    <row r="21" spans="1:72" s="450" customFormat="1" ht="15.75" customHeight="1" x14ac:dyDescent="0.2">
      <c r="A21" s="362"/>
      <c r="B21" s="452" t="s">
        <v>362</v>
      </c>
      <c r="C21" s="364"/>
      <c r="D21" s="364"/>
      <c r="E21" s="364"/>
      <c r="F21" s="374"/>
      <c r="G21" s="451">
        <f>SUM(G22:G25)</f>
        <v>145154</v>
      </c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</row>
    <row r="22" spans="1:72" s="450" customFormat="1" ht="15.75" customHeight="1" x14ac:dyDescent="0.2">
      <c r="A22" s="362"/>
      <c r="B22" s="363"/>
      <c r="C22" s="364"/>
      <c r="D22" s="364"/>
      <c r="E22" s="364" t="s">
        <v>363</v>
      </c>
      <c r="F22" s="374" t="s">
        <v>359</v>
      </c>
      <c r="G22" s="375">
        <f>33500+32257+20821+28754+26901</f>
        <v>142233</v>
      </c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</row>
    <row r="23" spans="1:72" s="450" customFormat="1" ht="15.75" customHeight="1" x14ac:dyDescent="0.2">
      <c r="A23" s="362"/>
      <c r="B23" s="363"/>
      <c r="C23" s="364"/>
      <c r="D23" s="364"/>
      <c r="E23" s="364" t="s">
        <v>367</v>
      </c>
      <c r="F23" s="374" t="s">
        <v>359</v>
      </c>
      <c r="G23" s="375">
        <f>838+177+1027+144</f>
        <v>2186</v>
      </c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</row>
    <row r="24" spans="1:72" s="450" customFormat="1" ht="15.75" customHeight="1" x14ac:dyDescent="0.2">
      <c r="A24" s="362"/>
      <c r="B24" s="363"/>
      <c r="C24" s="381"/>
      <c r="D24" s="364"/>
      <c r="E24" s="364" t="s">
        <v>368</v>
      </c>
      <c r="F24" s="374" t="s">
        <v>359</v>
      </c>
      <c r="G24" s="375">
        <f>167+35+204+29</f>
        <v>435</v>
      </c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</row>
    <row r="25" spans="1:72" s="450" customFormat="1" ht="15.75" customHeight="1" x14ac:dyDescent="0.2">
      <c r="A25" s="362"/>
      <c r="B25" s="363"/>
      <c r="C25" s="381"/>
      <c r="D25" s="364"/>
      <c r="E25" s="364" t="s">
        <v>369</v>
      </c>
      <c r="F25" s="374" t="s">
        <v>359</v>
      </c>
      <c r="G25" s="375">
        <f>300</f>
        <v>300</v>
      </c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</row>
    <row r="26" spans="1:72" s="450" customFormat="1" ht="11.25" customHeight="1" x14ac:dyDescent="0.2">
      <c r="A26" s="376"/>
      <c r="B26" s="377"/>
      <c r="C26" s="378"/>
      <c r="D26" s="365"/>
      <c r="E26" s="365"/>
      <c r="F26" s="367"/>
      <c r="G26" s="379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</row>
    <row r="27" spans="1:72" s="450" customFormat="1" ht="15.75" customHeight="1" x14ac:dyDescent="0.2">
      <c r="A27" s="362"/>
      <c r="B27" s="363"/>
      <c r="C27" s="364"/>
      <c r="D27" s="364"/>
      <c r="E27" s="365" t="s">
        <v>19</v>
      </c>
      <c r="F27" s="366">
        <f>3060+1500+840</f>
        <v>5400</v>
      </c>
      <c r="G27" s="367" t="s">
        <v>359</v>
      </c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</row>
    <row r="28" spans="1:72" s="450" customFormat="1" ht="24" x14ac:dyDescent="0.2">
      <c r="A28" s="368" t="s">
        <v>339</v>
      </c>
      <c r="B28" s="369" t="s">
        <v>370</v>
      </c>
      <c r="C28" s="364" t="s">
        <v>371</v>
      </c>
      <c r="D28" s="364" t="s">
        <v>372</v>
      </c>
      <c r="E28" s="370" t="s">
        <v>359</v>
      </c>
      <c r="F28" s="371" t="s">
        <v>359</v>
      </c>
      <c r="G28" s="372">
        <f>SUM(G30)</f>
        <v>5400</v>
      </c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</row>
    <row r="29" spans="1:72" s="450" customFormat="1" ht="10.5" customHeight="1" x14ac:dyDescent="0.2">
      <c r="A29" s="362"/>
      <c r="B29" s="373"/>
      <c r="C29" s="364"/>
      <c r="D29" s="364"/>
      <c r="E29" s="364"/>
      <c r="F29" s="374"/>
      <c r="G29" s="451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</row>
    <row r="30" spans="1:72" s="450" customFormat="1" ht="15.75" customHeight="1" x14ac:dyDescent="0.2">
      <c r="A30" s="362"/>
      <c r="B30" s="452" t="s">
        <v>362</v>
      </c>
      <c r="C30" s="364"/>
      <c r="D30" s="364"/>
      <c r="E30" s="364"/>
      <c r="F30" s="374"/>
      <c r="G30" s="451">
        <f>SUM(G31:G33)</f>
        <v>5400</v>
      </c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5"/>
      <c r="BE30" s="345"/>
      <c r="BF30" s="345"/>
      <c r="BG30" s="345"/>
      <c r="BH30" s="345"/>
      <c r="BI30" s="345"/>
      <c r="BJ30" s="345"/>
      <c r="BK30" s="345"/>
      <c r="BL30" s="345"/>
      <c r="BM30" s="345"/>
      <c r="BN30" s="345"/>
      <c r="BO30" s="345"/>
      <c r="BP30" s="345"/>
      <c r="BQ30" s="345"/>
      <c r="BR30" s="345"/>
      <c r="BS30" s="345"/>
      <c r="BT30" s="345"/>
    </row>
    <row r="31" spans="1:72" s="450" customFormat="1" ht="15.75" customHeight="1" x14ac:dyDescent="0.2">
      <c r="A31" s="362"/>
      <c r="B31" s="363"/>
      <c r="C31" s="364"/>
      <c r="D31" s="364"/>
      <c r="E31" s="364" t="s">
        <v>363</v>
      </c>
      <c r="F31" s="374" t="s">
        <v>359</v>
      </c>
      <c r="G31" s="375">
        <f>3000+1500+834-6</f>
        <v>5328</v>
      </c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5"/>
      <c r="BS31" s="345"/>
      <c r="BT31" s="345"/>
    </row>
    <row r="32" spans="1:72" s="450" customFormat="1" ht="15.75" customHeight="1" x14ac:dyDescent="0.2">
      <c r="A32" s="362"/>
      <c r="B32" s="363"/>
      <c r="C32" s="364"/>
      <c r="D32" s="364"/>
      <c r="E32" s="364" t="s">
        <v>367</v>
      </c>
      <c r="F32" s="374" t="s">
        <v>359</v>
      </c>
      <c r="G32" s="375">
        <f>50+6+4</f>
        <v>60</v>
      </c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</row>
    <row r="33" spans="1:72" s="450" customFormat="1" ht="15.75" customHeight="1" x14ac:dyDescent="0.2">
      <c r="A33" s="362"/>
      <c r="B33" s="363"/>
      <c r="C33" s="364"/>
      <c r="D33" s="364"/>
      <c r="E33" s="364" t="s">
        <v>368</v>
      </c>
      <c r="F33" s="374" t="s">
        <v>359</v>
      </c>
      <c r="G33" s="375">
        <f>10+2</f>
        <v>12</v>
      </c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</row>
    <row r="34" spans="1:72" s="450" customFormat="1" ht="15.75" customHeight="1" x14ac:dyDescent="0.2">
      <c r="A34" s="376"/>
      <c r="B34" s="377"/>
      <c r="C34" s="378"/>
      <c r="D34" s="365"/>
      <c r="E34" s="365"/>
      <c r="F34" s="367"/>
      <c r="G34" s="379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</row>
    <row r="35" spans="1:72" s="450" customFormat="1" ht="15.75" customHeight="1" x14ac:dyDescent="0.2">
      <c r="A35" s="362"/>
      <c r="B35" s="363"/>
      <c r="C35" s="364"/>
      <c r="D35" s="364"/>
      <c r="E35" s="365" t="s">
        <v>19</v>
      </c>
      <c r="F35" s="366">
        <f>18256+224+17560+16800+11120+16640</f>
        <v>80600</v>
      </c>
      <c r="G35" s="367" t="s">
        <v>359</v>
      </c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</row>
    <row r="36" spans="1:72" s="450" customFormat="1" ht="25.5" customHeight="1" x14ac:dyDescent="0.2">
      <c r="A36" s="368" t="s">
        <v>340</v>
      </c>
      <c r="B36" s="369" t="s">
        <v>373</v>
      </c>
      <c r="C36" s="364" t="s">
        <v>374</v>
      </c>
      <c r="D36" s="364" t="s">
        <v>375</v>
      </c>
      <c r="E36" s="370" t="s">
        <v>359</v>
      </c>
      <c r="F36" s="371" t="s">
        <v>359</v>
      </c>
      <c r="G36" s="372">
        <f>SUM(G38)</f>
        <v>80600</v>
      </c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</row>
    <row r="37" spans="1:72" s="450" customFormat="1" ht="10.5" customHeight="1" x14ac:dyDescent="0.2">
      <c r="A37" s="362"/>
      <c r="B37" s="373"/>
      <c r="C37" s="364"/>
      <c r="D37" s="364"/>
      <c r="E37" s="364"/>
      <c r="F37" s="374"/>
      <c r="G37" s="451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5"/>
    </row>
    <row r="38" spans="1:72" s="450" customFormat="1" ht="15.75" customHeight="1" x14ac:dyDescent="0.2">
      <c r="A38" s="362"/>
      <c r="B38" s="452" t="s">
        <v>362</v>
      </c>
      <c r="C38" s="364"/>
      <c r="D38" s="364"/>
      <c r="E38" s="364"/>
      <c r="F38" s="374"/>
      <c r="G38" s="451">
        <f>SUM(G39:G41)</f>
        <v>80600</v>
      </c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</row>
    <row r="39" spans="1:72" s="450" customFormat="1" ht="15.75" customHeight="1" x14ac:dyDescent="0.2">
      <c r="A39" s="362"/>
      <c r="B39" s="363"/>
      <c r="C39" s="364"/>
      <c r="D39" s="364"/>
      <c r="E39" s="364" t="s">
        <v>376</v>
      </c>
      <c r="F39" s="374" t="s">
        <v>359</v>
      </c>
      <c r="G39" s="375">
        <f>17920+17560+16800+11120+16640</f>
        <v>80040</v>
      </c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</row>
    <row r="40" spans="1:72" s="450" customFormat="1" ht="15.75" customHeight="1" x14ac:dyDescent="0.2">
      <c r="A40" s="362"/>
      <c r="B40" s="363"/>
      <c r="C40" s="381"/>
      <c r="D40" s="364"/>
      <c r="E40" s="364" t="s">
        <v>367</v>
      </c>
      <c r="F40" s="374" t="s">
        <v>359</v>
      </c>
      <c r="G40" s="375">
        <f>280+187</f>
        <v>467</v>
      </c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/>
      <c r="BE40" s="345"/>
      <c r="BF40" s="345"/>
      <c r="BG40" s="345"/>
      <c r="BH40" s="345"/>
      <c r="BI40" s="345"/>
      <c r="BJ40" s="345"/>
      <c r="BK40" s="345"/>
      <c r="BL40" s="345"/>
      <c r="BM40" s="345"/>
      <c r="BN40" s="345"/>
      <c r="BO40" s="345"/>
      <c r="BP40" s="345"/>
      <c r="BQ40" s="345"/>
      <c r="BR40" s="345"/>
      <c r="BS40" s="345"/>
      <c r="BT40" s="345"/>
    </row>
    <row r="41" spans="1:72" s="450" customFormat="1" ht="15.75" customHeight="1" x14ac:dyDescent="0.2">
      <c r="A41" s="362"/>
      <c r="B41" s="363"/>
      <c r="C41" s="381"/>
      <c r="D41" s="364"/>
      <c r="E41" s="364" t="s">
        <v>368</v>
      </c>
      <c r="F41" s="374" t="s">
        <v>359</v>
      </c>
      <c r="G41" s="375">
        <f>56+37</f>
        <v>93</v>
      </c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</row>
    <row r="42" spans="1:72" s="450" customFormat="1" ht="15.75" customHeight="1" x14ac:dyDescent="0.2">
      <c r="A42" s="376"/>
      <c r="B42" s="377"/>
      <c r="C42" s="378"/>
      <c r="D42" s="365"/>
      <c r="E42" s="365"/>
      <c r="F42" s="367"/>
      <c r="G42" s="379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</row>
    <row r="43" spans="1:72" s="450" customFormat="1" ht="15.75" customHeight="1" x14ac:dyDescent="0.2">
      <c r="A43" s="362"/>
      <c r="B43" s="363"/>
      <c r="C43" s="364"/>
      <c r="D43" s="364"/>
      <c r="E43" s="365" t="s">
        <v>19</v>
      </c>
      <c r="F43" s="366">
        <f>105120+107820+102660+108180+102720</f>
        <v>526500</v>
      </c>
      <c r="G43" s="367" t="s">
        <v>359</v>
      </c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</row>
    <row r="44" spans="1:72" s="450" customFormat="1" ht="23.25" customHeight="1" x14ac:dyDescent="0.2">
      <c r="A44" s="368" t="s">
        <v>341</v>
      </c>
      <c r="B44" s="369" t="s">
        <v>377</v>
      </c>
      <c r="C44" s="364" t="s">
        <v>374</v>
      </c>
      <c r="D44" s="364" t="s">
        <v>375</v>
      </c>
      <c r="E44" s="370" t="s">
        <v>359</v>
      </c>
      <c r="F44" s="371" t="s">
        <v>359</v>
      </c>
      <c r="G44" s="372">
        <f>SUM(G46,G49)</f>
        <v>526500.00000000012</v>
      </c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</row>
    <row r="45" spans="1:72" s="450" customFormat="1" ht="9.75" customHeight="1" x14ac:dyDescent="0.2">
      <c r="A45" s="362"/>
      <c r="B45" s="373"/>
      <c r="C45" s="364"/>
      <c r="D45" s="364"/>
      <c r="E45" s="364"/>
      <c r="F45" s="374"/>
      <c r="G45" s="451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</row>
    <row r="46" spans="1:72" s="450" customFormat="1" ht="25.5" customHeight="1" x14ac:dyDescent="0.2">
      <c r="A46" s="362"/>
      <c r="B46" s="453" t="s">
        <v>378</v>
      </c>
      <c r="C46" s="364"/>
      <c r="D46" s="364"/>
      <c r="E46" s="364"/>
      <c r="F46" s="374"/>
      <c r="G46" s="451">
        <f>SUM(G47:G47)</f>
        <v>344837.07000000007</v>
      </c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</row>
    <row r="47" spans="1:72" s="450" customFormat="1" ht="15.75" customHeight="1" x14ac:dyDescent="0.2">
      <c r="A47" s="362"/>
      <c r="B47" s="363"/>
      <c r="C47" s="364"/>
      <c r="D47" s="364"/>
      <c r="E47" s="364" t="s">
        <v>379</v>
      </c>
      <c r="F47" s="374" t="s">
        <v>359</v>
      </c>
      <c r="G47" s="375">
        <f>105120-37494.56+107820-44448.61+102660-35221.28+108180-38175.06+102720-26323.42</f>
        <v>344837.07000000007</v>
      </c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</row>
    <row r="48" spans="1:72" s="450" customFormat="1" ht="15.75" customHeight="1" x14ac:dyDescent="0.2">
      <c r="A48" s="376"/>
      <c r="B48" s="377"/>
      <c r="C48" s="378"/>
      <c r="D48" s="365"/>
      <c r="E48" s="365"/>
      <c r="F48" s="367"/>
      <c r="G48" s="379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</row>
    <row r="49" spans="1:72" s="450" customFormat="1" ht="20.25" customHeight="1" x14ac:dyDescent="0.2">
      <c r="A49" s="362"/>
      <c r="B49" s="452" t="s">
        <v>380</v>
      </c>
      <c r="C49" s="364"/>
      <c r="D49" s="364"/>
      <c r="E49" s="364"/>
      <c r="F49" s="374"/>
      <c r="G49" s="451">
        <f>SUM(G50:G51)</f>
        <v>181662.93000000002</v>
      </c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5"/>
      <c r="BT49" s="345"/>
    </row>
    <row r="50" spans="1:72" s="450" customFormat="1" ht="15.75" customHeight="1" x14ac:dyDescent="0.2">
      <c r="A50" s="362"/>
      <c r="B50" s="363"/>
      <c r="C50" s="381"/>
      <c r="D50" s="364"/>
      <c r="E50" s="364" t="s">
        <v>379</v>
      </c>
      <c r="F50" s="374" t="s">
        <v>359</v>
      </c>
      <c r="G50" s="375">
        <f>1695.66+1495.29+2579.3+1430.37+1468.92</f>
        <v>8669.5400000000009</v>
      </c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345"/>
      <c r="BM50" s="345"/>
      <c r="BN50" s="345"/>
      <c r="BO50" s="345"/>
      <c r="BP50" s="345"/>
      <c r="BQ50" s="345"/>
      <c r="BR50" s="345"/>
      <c r="BS50" s="345"/>
      <c r="BT50" s="345"/>
    </row>
    <row r="51" spans="1:72" s="450" customFormat="1" ht="15.75" customHeight="1" x14ac:dyDescent="0.2">
      <c r="A51" s="362"/>
      <c r="B51" s="363"/>
      <c r="C51" s="381"/>
      <c r="D51" s="364"/>
      <c r="E51" s="364" t="s">
        <v>369</v>
      </c>
      <c r="F51" s="374" t="s">
        <v>359</v>
      </c>
      <c r="G51" s="375">
        <f>35798.9+42953.32+32641.98+36744.69+24854.5</f>
        <v>172993.39</v>
      </c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</row>
    <row r="52" spans="1:72" s="450" customFormat="1" ht="8.25" customHeight="1" x14ac:dyDescent="0.2">
      <c r="A52" s="376"/>
      <c r="B52" s="377"/>
      <c r="C52" s="378"/>
      <c r="D52" s="365"/>
      <c r="E52" s="365"/>
      <c r="F52" s="367"/>
      <c r="G52" s="379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345"/>
      <c r="BR52" s="345"/>
      <c r="BS52" s="345"/>
      <c r="BT52" s="345"/>
    </row>
    <row r="53" spans="1:72" s="450" customFormat="1" ht="15.75" customHeight="1" x14ac:dyDescent="0.2">
      <c r="A53" s="362"/>
      <c r="B53" s="363"/>
      <c r="C53" s="364"/>
      <c r="D53" s="364"/>
      <c r="E53" s="365" t="s">
        <v>19</v>
      </c>
      <c r="F53" s="366">
        <f>230+230+230+230+230</f>
        <v>1150</v>
      </c>
      <c r="G53" s="367" t="s">
        <v>359</v>
      </c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45"/>
      <c r="BF53" s="345"/>
      <c r="BG53" s="345"/>
      <c r="BH53" s="345"/>
      <c r="BI53" s="345"/>
      <c r="BJ53" s="345"/>
      <c r="BK53" s="345"/>
      <c r="BL53" s="345"/>
      <c r="BM53" s="345"/>
      <c r="BN53" s="345"/>
      <c r="BO53" s="345"/>
      <c r="BP53" s="345"/>
      <c r="BQ53" s="345"/>
      <c r="BR53" s="345"/>
      <c r="BS53" s="345"/>
      <c r="BT53" s="345"/>
    </row>
    <row r="54" spans="1:72" s="450" customFormat="1" ht="51" customHeight="1" x14ac:dyDescent="0.2">
      <c r="A54" s="368" t="s">
        <v>342</v>
      </c>
      <c r="B54" s="369" t="s">
        <v>381</v>
      </c>
      <c r="C54" s="364" t="s">
        <v>371</v>
      </c>
      <c r="D54" s="364" t="s">
        <v>382</v>
      </c>
      <c r="E54" s="370" t="s">
        <v>359</v>
      </c>
      <c r="F54" s="371" t="s">
        <v>359</v>
      </c>
      <c r="G54" s="372">
        <f>SUM(G56)</f>
        <v>1150</v>
      </c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5"/>
      <c r="BC54" s="345"/>
      <c r="BD54" s="345"/>
      <c r="BE54" s="345"/>
      <c r="BF54" s="345"/>
      <c r="BG54" s="345"/>
      <c r="BH54" s="345"/>
      <c r="BI54" s="345"/>
      <c r="BJ54" s="345"/>
      <c r="BK54" s="345"/>
      <c r="BL54" s="345"/>
      <c r="BM54" s="345"/>
      <c r="BN54" s="345"/>
      <c r="BO54" s="345"/>
      <c r="BP54" s="345"/>
      <c r="BQ54" s="345"/>
      <c r="BR54" s="345"/>
      <c r="BS54" s="345"/>
      <c r="BT54" s="345"/>
    </row>
    <row r="55" spans="1:72" s="450" customFormat="1" ht="15.75" customHeight="1" x14ac:dyDescent="0.2">
      <c r="A55" s="362"/>
      <c r="B55" s="363"/>
      <c r="C55" s="381"/>
      <c r="D55" s="364"/>
      <c r="E55" s="364"/>
      <c r="F55" s="374"/>
      <c r="G55" s="37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5"/>
      <c r="BE55" s="345"/>
      <c r="BF55" s="345"/>
      <c r="BG55" s="345"/>
      <c r="BH55" s="345"/>
      <c r="BI55" s="345"/>
      <c r="BJ55" s="345"/>
      <c r="BK55" s="345"/>
      <c r="BL55" s="345"/>
      <c r="BM55" s="345"/>
      <c r="BN55" s="345"/>
      <c r="BO55" s="345"/>
      <c r="BP55" s="345"/>
      <c r="BQ55" s="345"/>
      <c r="BR55" s="345"/>
      <c r="BS55" s="345"/>
      <c r="BT55" s="345"/>
    </row>
    <row r="56" spans="1:72" s="450" customFormat="1" ht="24" customHeight="1" x14ac:dyDescent="0.2">
      <c r="A56" s="362"/>
      <c r="B56" s="453" t="s">
        <v>383</v>
      </c>
      <c r="C56" s="364"/>
      <c r="D56" s="364"/>
      <c r="E56" s="364"/>
      <c r="F56" s="374"/>
      <c r="G56" s="451">
        <f>SUM(G57:G59)</f>
        <v>1150</v>
      </c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  <c r="BB56" s="345"/>
      <c r="BC56" s="345"/>
      <c r="BD56" s="345"/>
      <c r="BE56" s="345"/>
      <c r="BF56" s="345"/>
      <c r="BG56" s="345"/>
      <c r="BH56" s="345"/>
      <c r="BI56" s="345"/>
      <c r="BJ56" s="345"/>
      <c r="BK56" s="345"/>
      <c r="BL56" s="345"/>
      <c r="BM56" s="345"/>
      <c r="BN56" s="345"/>
      <c r="BO56" s="345"/>
      <c r="BP56" s="345"/>
      <c r="BQ56" s="345"/>
      <c r="BR56" s="345"/>
      <c r="BS56" s="345"/>
      <c r="BT56" s="345"/>
    </row>
    <row r="57" spans="1:72" s="450" customFormat="1" ht="15.75" customHeight="1" x14ac:dyDescent="0.2">
      <c r="A57" s="362"/>
      <c r="B57" s="363"/>
      <c r="C57" s="381"/>
      <c r="D57" s="364"/>
      <c r="E57" s="364" t="s">
        <v>379</v>
      </c>
      <c r="F57" s="374" t="s">
        <v>359</v>
      </c>
      <c r="G57" s="375">
        <f>120+120+120+120+120</f>
        <v>600</v>
      </c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5"/>
      <c r="BJ57" s="345"/>
      <c r="BK57" s="345"/>
      <c r="BL57" s="345"/>
      <c r="BM57" s="345"/>
      <c r="BN57" s="345"/>
      <c r="BO57" s="345"/>
      <c r="BP57" s="345"/>
      <c r="BQ57" s="345"/>
      <c r="BR57" s="345"/>
      <c r="BS57" s="345"/>
      <c r="BT57" s="345"/>
    </row>
    <row r="58" spans="1:72" s="450" customFormat="1" ht="15.75" customHeight="1" x14ac:dyDescent="0.2">
      <c r="A58" s="362"/>
      <c r="B58" s="363"/>
      <c r="C58" s="381"/>
      <c r="D58" s="364"/>
      <c r="E58" s="364" t="s">
        <v>367</v>
      </c>
      <c r="F58" s="374" t="s">
        <v>359</v>
      </c>
      <c r="G58" s="375">
        <f>90+90+90+90+90</f>
        <v>450</v>
      </c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</row>
    <row r="59" spans="1:72" s="450" customFormat="1" ht="15.75" customHeight="1" x14ac:dyDescent="0.2">
      <c r="A59" s="362"/>
      <c r="B59" s="363"/>
      <c r="C59" s="381"/>
      <c r="D59" s="364"/>
      <c r="E59" s="364" t="s">
        <v>368</v>
      </c>
      <c r="F59" s="374" t="s">
        <v>359</v>
      </c>
      <c r="G59" s="375">
        <f>20+20+20+20+20</f>
        <v>100</v>
      </c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345"/>
      <c r="BM59" s="345"/>
      <c r="BN59" s="345"/>
      <c r="BO59" s="345"/>
      <c r="BP59" s="345"/>
      <c r="BQ59" s="345"/>
      <c r="BR59" s="345"/>
      <c r="BS59" s="345"/>
      <c r="BT59" s="345"/>
    </row>
    <row r="60" spans="1:72" s="450" customFormat="1" ht="9" customHeight="1" x14ac:dyDescent="0.2">
      <c r="A60" s="376"/>
      <c r="B60" s="377"/>
      <c r="C60" s="378"/>
      <c r="D60" s="365"/>
      <c r="E60" s="365"/>
      <c r="F60" s="367"/>
      <c r="G60" s="379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345"/>
      <c r="BD60" s="345"/>
      <c r="BE60" s="345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5"/>
    </row>
    <row r="61" spans="1:72" s="450" customFormat="1" ht="15.75" customHeight="1" x14ac:dyDescent="0.2">
      <c r="A61" s="362"/>
      <c r="B61" s="363"/>
      <c r="C61" s="364"/>
      <c r="D61" s="364"/>
      <c r="E61" s="365" t="s">
        <v>19</v>
      </c>
      <c r="F61" s="366">
        <f>1000+638+726+200+726+1514</f>
        <v>4804</v>
      </c>
      <c r="G61" s="367" t="s">
        <v>359</v>
      </c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45"/>
      <c r="BM61" s="345"/>
      <c r="BN61" s="345"/>
      <c r="BO61" s="345"/>
      <c r="BP61" s="345"/>
      <c r="BQ61" s="345"/>
      <c r="BR61" s="345"/>
      <c r="BS61" s="345"/>
      <c r="BT61" s="345"/>
    </row>
    <row r="62" spans="1:72" s="450" customFormat="1" ht="15.75" customHeight="1" x14ac:dyDescent="0.2">
      <c r="A62" s="368" t="s">
        <v>344</v>
      </c>
      <c r="B62" s="380" t="s">
        <v>384</v>
      </c>
      <c r="C62" s="364" t="s">
        <v>137</v>
      </c>
      <c r="D62" s="364" t="s">
        <v>385</v>
      </c>
      <c r="E62" s="370" t="s">
        <v>359</v>
      </c>
      <c r="F62" s="371" t="s">
        <v>359</v>
      </c>
      <c r="G62" s="372">
        <f>SUM(G64)</f>
        <v>4804</v>
      </c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5"/>
      <c r="BB62" s="345"/>
      <c r="BC62" s="345"/>
      <c r="BD62" s="345"/>
      <c r="BE62" s="345"/>
      <c r="BF62" s="345"/>
      <c r="BG62" s="345"/>
      <c r="BH62" s="345"/>
      <c r="BI62" s="345"/>
      <c r="BJ62" s="345"/>
      <c r="BK62" s="345"/>
      <c r="BL62" s="345"/>
      <c r="BM62" s="345"/>
      <c r="BN62" s="345"/>
      <c r="BO62" s="345"/>
      <c r="BP62" s="345"/>
      <c r="BQ62" s="345"/>
      <c r="BR62" s="345"/>
      <c r="BS62" s="345"/>
      <c r="BT62" s="345"/>
    </row>
    <row r="63" spans="1:72" s="450" customFormat="1" ht="15.75" customHeight="1" x14ac:dyDescent="0.2">
      <c r="A63" s="362"/>
      <c r="B63" s="373"/>
      <c r="C63" s="364"/>
      <c r="D63" s="364"/>
      <c r="E63" s="364"/>
      <c r="F63" s="374"/>
      <c r="G63" s="451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345"/>
      <c r="BE63" s="345"/>
      <c r="BF63" s="345"/>
      <c r="BG63" s="345"/>
      <c r="BH63" s="345"/>
      <c r="BI63" s="345"/>
      <c r="BJ63" s="345"/>
      <c r="BK63" s="345"/>
      <c r="BL63" s="345"/>
      <c r="BM63" s="345"/>
      <c r="BN63" s="345"/>
      <c r="BO63" s="345"/>
      <c r="BP63" s="345"/>
      <c r="BQ63" s="345"/>
      <c r="BR63" s="345"/>
      <c r="BS63" s="345"/>
      <c r="BT63" s="345"/>
    </row>
    <row r="64" spans="1:72" s="450" customFormat="1" ht="15.75" customHeight="1" x14ac:dyDescent="0.2">
      <c r="A64" s="362"/>
      <c r="B64" s="452" t="s">
        <v>173</v>
      </c>
      <c r="C64" s="364"/>
      <c r="D64" s="364"/>
      <c r="E64" s="364"/>
      <c r="F64" s="374"/>
      <c r="G64" s="451">
        <f>SUM(G65:G65)</f>
        <v>4804</v>
      </c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345"/>
      <c r="BS64" s="345"/>
      <c r="BT64" s="345"/>
    </row>
    <row r="65" spans="1:72" s="450" customFormat="1" ht="15.75" customHeight="1" x14ac:dyDescent="0.2">
      <c r="A65" s="362"/>
      <c r="B65" s="363"/>
      <c r="C65" s="381"/>
      <c r="D65" s="364"/>
      <c r="E65" s="364" t="s">
        <v>363</v>
      </c>
      <c r="F65" s="374" t="s">
        <v>359</v>
      </c>
      <c r="G65" s="375">
        <f>1000+638+726+726+200+1514</f>
        <v>4804</v>
      </c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45"/>
      <c r="BM65" s="345"/>
      <c r="BN65" s="345"/>
      <c r="BO65" s="345"/>
      <c r="BP65" s="345"/>
      <c r="BQ65" s="345"/>
      <c r="BR65" s="345"/>
      <c r="BS65" s="345"/>
      <c r="BT65" s="345"/>
    </row>
    <row r="66" spans="1:72" s="450" customFormat="1" ht="8.25" customHeight="1" x14ac:dyDescent="0.2">
      <c r="A66" s="376"/>
      <c r="B66" s="377"/>
      <c r="C66" s="378"/>
      <c r="D66" s="365"/>
      <c r="E66" s="365"/>
      <c r="F66" s="367"/>
      <c r="G66" s="379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5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345"/>
      <c r="BT66" s="345"/>
    </row>
    <row r="67" spans="1:72" s="450" customFormat="1" ht="15.75" customHeight="1" x14ac:dyDescent="0.2">
      <c r="A67" s="362"/>
      <c r="B67" s="363"/>
      <c r="C67" s="364"/>
      <c r="D67" s="364"/>
      <c r="E67" s="365" t="s">
        <v>19</v>
      </c>
      <c r="F67" s="366">
        <f>14897+14897+14897+12816+8476</f>
        <v>65983</v>
      </c>
      <c r="G67" s="367" t="s">
        <v>359</v>
      </c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5"/>
      <c r="BC67" s="345"/>
      <c r="BD67" s="345"/>
      <c r="BE67" s="345"/>
      <c r="BF67" s="345"/>
      <c r="BG67" s="345"/>
      <c r="BH67" s="345"/>
      <c r="BI67" s="345"/>
      <c r="BJ67" s="345"/>
      <c r="BK67" s="345"/>
      <c r="BL67" s="345"/>
      <c r="BM67" s="345"/>
      <c r="BN67" s="345"/>
      <c r="BO67" s="345"/>
      <c r="BP67" s="345"/>
      <c r="BQ67" s="345"/>
      <c r="BR67" s="345"/>
      <c r="BS67" s="345"/>
      <c r="BT67" s="345"/>
    </row>
    <row r="68" spans="1:72" s="450" customFormat="1" ht="48" customHeight="1" x14ac:dyDescent="0.2">
      <c r="A68" s="368" t="s">
        <v>346</v>
      </c>
      <c r="B68" s="380" t="s">
        <v>386</v>
      </c>
      <c r="C68" s="364" t="s">
        <v>365</v>
      </c>
      <c r="D68" s="364" t="s">
        <v>387</v>
      </c>
      <c r="E68" s="370" t="s">
        <v>359</v>
      </c>
      <c r="F68" s="371" t="s">
        <v>359</v>
      </c>
      <c r="G68" s="372">
        <f>SUM(G70)</f>
        <v>65983</v>
      </c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  <c r="AY68" s="345"/>
      <c r="AZ68" s="345"/>
      <c r="BA68" s="345"/>
      <c r="BB68" s="345"/>
      <c r="BC68" s="345"/>
      <c r="BD68" s="345"/>
      <c r="BE68" s="345"/>
      <c r="BF68" s="345"/>
      <c r="BG68" s="345"/>
      <c r="BH68" s="345"/>
      <c r="BI68" s="345"/>
      <c r="BJ68" s="345"/>
      <c r="BK68" s="345"/>
      <c r="BL68" s="345"/>
      <c r="BM68" s="345"/>
      <c r="BN68" s="345"/>
      <c r="BO68" s="345"/>
      <c r="BP68" s="345"/>
      <c r="BQ68" s="345"/>
      <c r="BR68" s="345"/>
      <c r="BS68" s="345"/>
      <c r="BT68" s="345"/>
    </row>
    <row r="69" spans="1:72" s="450" customFormat="1" ht="15.75" customHeight="1" x14ac:dyDescent="0.2">
      <c r="A69" s="362"/>
      <c r="B69" s="373"/>
      <c r="C69" s="364"/>
      <c r="D69" s="364"/>
      <c r="E69" s="364"/>
      <c r="F69" s="374"/>
      <c r="G69" s="451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  <c r="AV69" s="345"/>
      <c r="AW69" s="345"/>
      <c r="AX69" s="345"/>
      <c r="AY69" s="345"/>
      <c r="AZ69" s="345"/>
      <c r="BA69" s="345"/>
      <c r="BB69" s="345"/>
      <c r="BC69" s="345"/>
      <c r="BD69" s="345"/>
      <c r="BE69" s="345"/>
      <c r="BF69" s="345"/>
      <c r="BG69" s="345"/>
      <c r="BH69" s="345"/>
      <c r="BI69" s="345"/>
      <c r="BJ69" s="345"/>
      <c r="BK69" s="345"/>
      <c r="BL69" s="345"/>
      <c r="BM69" s="345"/>
      <c r="BN69" s="345"/>
      <c r="BO69" s="345"/>
      <c r="BP69" s="345"/>
      <c r="BQ69" s="345"/>
      <c r="BR69" s="345"/>
      <c r="BS69" s="345"/>
      <c r="BT69" s="345"/>
    </row>
    <row r="70" spans="1:72" s="450" customFormat="1" ht="15.75" customHeight="1" x14ac:dyDescent="0.2">
      <c r="A70" s="362"/>
      <c r="B70" s="452" t="s">
        <v>388</v>
      </c>
      <c r="C70" s="364"/>
      <c r="D70" s="364"/>
      <c r="E70" s="364"/>
      <c r="F70" s="374"/>
      <c r="G70" s="451">
        <f>SUM(G71:G74)</f>
        <v>65983</v>
      </c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345"/>
      <c r="AS70" s="345"/>
      <c r="AT70" s="345"/>
      <c r="AU70" s="345"/>
      <c r="AV70" s="345"/>
      <c r="AW70" s="345"/>
      <c r="AX70" s="345"/>
      <c r="AY70" s="345"/>
      <c r="AZ70" s="345"/>
      <c r="BA70" s="345"/>
      <c r="BB70" s="345"/>
      <c r="BC70" s="345"/>
      <c r="BD70" s="345"/>
      <c r="BE70" s="345"/>
      <c r="BF70" s="345"/>
      <c r="BG70" s="345"/>
      <c r="BH70" s="345"/>
      <c r="BI70" s="345"/>
      <c r="BJ70" s="345"/>
      <c r="BK70" s="345"/>
      <c r="BL70" s="345"/>
      <c r="BM70" s="345"/>
      <c r="BN70" s="345"/>
      <c r="BO70" s="345"/>
      <c r="BP70" s="345"/>
      <c r="BQ70" s="345"/>
      <c r="BR70" s="345"/>
      <c r="BS70" s="345"/>
      <c r="BT70" s="345"/>
    </row>
    <row r="71" spans="1:72" s="450" customFormat="1" ht="15.75" customHeight="1" x14ac:dyDescent="0.2">
      <c r="A71" s="362"/>
      <c r="B71" s="363"/>
      <c r="C71" s="381"/>
      <c r="D71" s="364"/>
      <c r="E71" s="364" t="s">
        <v>87</v>
      </c>
      <c r="F71" s="374" t="s">
        <v>359</v>
      </c>
      <c r="G71" s="375">
        <f>1192+1192+1192+1025+678</f>
        <v>5279</v>
      </c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45"/>
      <c r="AX71" s="345"/>
      <c r="AY71" s="345"/>
      <c r="AZ71" s="345"/>
      <c r="BA71" s="345"/>
      <c r="BB71" s="345"/>
      <c r="BC71" s="345"/>
      <c r="BD71" s="345"/>
      <c r="BE71" s="345"/>
      <c r="BF71" s="345"/>
      <c r="BG71" s="345"/>
      <c r="BH71" s="345"/>
      <c r="BI71" s="345"/>
      <c r="BJ71" s="345"/>
      <c r="BK71" s="345"/>
      <c r="BL71" s="345"/>
      <c r="BM71" s="345"/>
      <c r="BN71" s="345"/>
      <c r="BO71" s="345"/>
      <c r="BP71" s="345"/>
      <c r="BQ71" s="345"/>
      <c r="BR71" s="345"/>
      <c r="BS71" s="345"/>
      <c r="BT71" s="345"/>
    </row>
    <row r="72" spans="1:72" s="450" customFormat="1" ht="15.75" customHeight="1" x14ac:dyDescent="0.2">
      <c r="A72" s="362"/>
      <c r="B72" s="363"/>
      <c r="C72" s="381"/>
      <c r="D72" s="364"/>
      <c r="E72" s="364" t="s">
        <v>379</v>
      </c>
      <c r="F72" s="374" t="s">
        <v>359</v>
      </c>
      <c r="G72" s="375">
        <f>1937+1937+1937+1666+1102</f>
        <v>8579</v>
      </c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345"/>
      <c r="AQ72" s="345"/>
      <c r="AR72" s="345"/>
      <c r="AS72" s="345"/>
      <c r="AT72" s="345"/>
      <c r="AU72" s="345"/>
      <c r="AV72" s="345"/>
      <c r="AW72" s="345"/>
      <c r="AX72" s="345"/>
      <c r="AY72" s="345"/>
      <c r="AZ72" s="345"/>
      <c r="BA72" s="345"/>
      <c r="BB72" s="345"/>
      <c r="BC72" s="345"/>
      <c r="BD72" s="345"/>
      <c r="BE72" s="345"/>
      <c r="BF72" s="345"/>
      <c r="BG72" s="345"/>
      <c r="BH72" s="345"/>
      <c r="BI72" s="345"/>
      <c r="BJ72" s="345"/>
      <c r="BK72" s="345"/>
      <c r="BL72" s="345"/>
      <c r="BM72" s="345"/>
      <c r="BN72" s="345"/>
      <c r="BO72" s="345"/>
      <c r="BP72" s="345"/>
      <c r="BQ72" s="345"/>
      <c r="BR72" s="345"/>
      <c r="BS72" s="345"/>
      <c r="BT72" s="345"/>
    </row>
    <row r="73" spans="1:72" s="450" customFormat="1" ht="15.75" customHeight="1" x14ac:dyDescent="0.2">
      <c r="A73" s="362"/>
      <c r="B73" s="363"/>
      <c r="C73" s="381"/>
      <c r="D73" s="364"/>
      <c r="E73" s="364" t="s">
        <v>367</v>
      </c>
      <c r="F73" s="374" t="s">
        <v>359</v>
      </c>
      <c r="G73" s="375">
        <f>9683+9683+9683+8330+5509</f>
        <v>42888</v>
      </c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  <c r="AZ73" s="345"/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45"/>
      <c r="BN73" s="345"/>
      <c r="BO73" s="345"/>
      <c r="BP73" s="345"/>
      <c r="BQ73" s="345"/>
      <c r="BR73" s="345"/>
      <c r="BS73" s="345"/>
      <c r="BT73" s="345"/>
    </row>
    <row r="74" spans="1:72" s="450" customFormat="1" ht="15.75" customHeight="1" x14ac:dyDescent="0.2">
      <c r="A74" s="362"/>
      <c r="B74" s="363"/>
      <c r="C74" s="381"/>
      <c r="D74" s="364"/>
      <c r="E74" s="364" t="s">
        <v>368</v>
      </c>
      <c r="F74" s="374" t="s">
        <v>359</v>
      </c>
      <c r="G74" s="375">
        <f>2085+2085+2085+1795+1187</f>
        <v>9237</v>
      </c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  <c r="AZ74" s="345"/>
      <c r="BA74" s="345"/>
      <c r="BB74" s="345"/>
      <c r="BC74" s="345"/>
      <c r="BD74" s="345"/>
      <c r="BE74" s="345"/>
      <c r="BF74" s="345"/>
      <c r="BG74" s="345"/>
      <c r="BH74" s="345"/>
      <c r="BI74" s="345"/>
      <c r="BJ74" s="345"/>
      <c r="BK74" s="345"/>
      <c r="BL74" s="345"/>
      <c r="BM74" s="345"/>
      <c r="BN74" s="345"/>
      <c r="BO74" s="345"/>
      <c r="BP74" s="345"/>
      <c r="BQ74" s="345"/>
      <c r="BR74" s="345"/>
      <c r="BS74" s="345"/>
      <c r="BT74" s="345"/>
    </row>
    <row r="75" spans="1:72" s="450" customFormat="1" ht="10.5" customHeight="1" x14ac:dyDescent="0.2">
      <c r="A75" s="376"/>
      <c r="B75" s="454"/>
      <c r="C75" s="378"/>
      <c r="D75" s="365"/>
      <c r="E75" s="365"/>
      <c r="F75" s="367"/>
      <c r="G75" s="45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</row>
    <row r="76" spans="1:72" s="450" customFormat="1" ht="15.75" customHeight="1" x14ac:dyDescent="0.2">
      <c r="A76" s="362"/>
      <c r="B76" s="363"/>
      <c r="C76" s="364" t="s">
        <v>389</v>
      </c>
      <c r="D76" s="364" t="s">
        <v>16</v>
      </c>
      <c r="E76" s="365" t="s">
        <v>19</v>
      </c>
      <c r="F76" s="366">
        <f>317484+235361+126435+219992+116299+234497+122073+224633+118445</f>
        <v>1715219</v>
      </c>
      <c r="G76" s="367" t="s">
        <v>359</v>
      </c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345"/>
      <c r="AQ76" s="345"/>
      <c r="AR76" s="345"/>
      <c r="AS76" s="345"/>
      <c r="AT76" s="345"/>
      <c r="AU76" s="345"/>
      <c r="AV76" s="345"/>
      <c r="AW76" s="345"/>
      <c r="AX76" s="345"/>
      <c r="AY76" s="345"/>
      <c r="AZ76" s="345"/>
      <c r="BA76" s="345"/>
      <c r="BB76" s="345"/>
      <c r="BC76" s="345"/>
      <c r="BD76" s="345"/>
      <c r="BE76" s="345"/>
      <c r="BF76" s="345"/>
      <c r="BG76" s="345"/>
      <c r="BH76" s="345"/>
      <c r="BI76" s="345"/>
      <c r="BJ76" s="345"/>
      <c r="BK76" s="345"/>
      <c r="BL76" s="345"/>
      <c r="BM76" s="345"/>
      <c r="BN76" s="345"/>
      <c r="BO76" s="345"/>
      <c r="BP76" s="345"/>
      <c r="BQ76" s="345"/>
      <c r="BR76" s="345"/>
      <c r="BS76" s="345"/>
      <c r="BT76" s="345"/>
    </row>
    <row r="77" spans="1:72" s="450" customFormat="1" ht="23.25" customHeight="1" x14ac:dyDescent="0.2">
      <c r="A77" s="368" t="s">
        <v>347</v>
      </c>
      <c r="B77" s="369" t="s">
        <v>390</v>
      </c>
      <c r="C77" s="364"/>
      <c r="D77" s="364"/>
      <c r="E77" s="370" t="s">
        <v>359</v>
      </c>
      <c r="F77" s="371" t="s">
        <v>359</v>
      </c>
      <c r="G77" s="372">
        <f>SUM(G79,G86,G91,G98,G103,G108,G113,G120,G125,G132,G137,G144,G149,G156,G161,G166)</f>
        <v>2150733.37</v>
      </c>
      <c r="H77" s="345"/>
      <c r="I77" s="456">
        <f>SUM(G77-F76)</f>
        <v>435514.37000000011</v>
      </c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  <c r="AV77" s="345"/>
      <c r="AW77" s="345"/>
      <c r="AX77" s="345"/>
      <c r="AY77" s="345"/>
      <c r="AZ77" s="345"/>
      <c r="BA77" s="345"/>
      <c r="BB77" s="345"/>
      <c r="BC77" s="345"/>
      <c r="BD77" s="345"/>
      <c r="BE77" s="345"/>
      <c r="BF77" s="345"/>
      <c r="BG77" s="345"/>
      <c r="BH77" s="345"/>
      <c r="BI77" s="345"/>
      <c r="BJ77" s="345"/>
      <c r="BK77" s="345"/>
      <c r="BL77" s="345"/>
      <c r="BM77" s="345"/>
      <c r="BN77" s="345"/>
      <c r="BO77" s="345"/>
      <c r="BP77" s="345"/>
      <c r="BQ77" s="345"/>
      <c r="BR77" s="345"/>
      <c r="BS77" s="345"/>
      <c r="BT77" s="345"/>
    </row>
    <row r="78" spans="1:72" s="450" customFormat="1" ht="9" customHeight="1" x14ac:dyDescent="0.2">
      <c r="A78" s="362"/>
      <c r="B78" s="363"/>
      <c r="C78" s="381"/>
      <c r="D78" s="364"/>
      <c r="E78" s="364"/>
      <c r="F78" s="374"/>
      <c r="G78" s="37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345"/>
      <c r="AS78" s="345"/>
      <c r="AT78" s="345"/>
      <c r="AU78" s="345"/>
      <c r="AV78" s="345"/>
      <c r="AW78" s="345"/>
      <c r="AX78" s="345"/>
      <c r="AY78" s="345"/>
      <c r="AZ78" s="345"/>
      <c r="BA78" s="345"/>
      <c r="BB78" s="345"/>
      <c r="BC78" s="345"/>
      <c r="BD78" s="345"/>
      <c r="BE78" s="345"/>
      <c r="BF78" s="345"/>
      <c r="BG78" s="345"/>
      <c r="BH78" s="345"/>
      <c r="BI78" s="345"/>
      <c r="BJ78" s="345"/>
      <c r="BK78" s="345"/>
      <c r="BL78" s="345"/>
      <c r="BM78" s="345"/>
      <c r="BN78" s="345"/>
      <c r="BO78" s="345"/>
      <c r="BP78" s="345"/>
      <c r="BQ78" s="345"/>
      <c r="BR78" s="345"/>
      <c r="BS78" s="345"/>
      <c r="BT78" s="345"/>
    </row>
    <row r="79" spans="1:72" s="450" customFormat="1" ht="15.75" customHeight="1" x14ac:dyDescent="0.2">
      <c r="A79" s="362"/>
      <c r="B79" s="452" t="s">
        <v>71</v>
      </c>
      <c r="C79" s="364" t="s">
        <v>391</v>
      </c>
      <c r="D79" s="364" t="s">
        <v>392</v>
      </c>
      <c r="E79" s="370" t="s">
        <v>359</v>
      </c>
      <c r="F79" s="371" t="s">
        <v>359</v>
      </c>
      <c r="G79" s="372">
        <f>SUM(G81)</f>
        <v>1186888.98</v>
      </c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345"/>
      <c r="AQ79" s="345"/>
      <c r="AR79" s="345"/>
      <c r="AS79" s="345"/>
      <c r="AT79" s="345"/>
      <c r="AU79" s="345"/>
      <c r="AV79" s="345"/>
      <c r="AW79" s="345"/>
      <c r="AX79" s="345"/>
      <c r="AY79" s="345"/>
      <c r="AZ79" s="345"/>
      <c r="BA79" s="345"/>
      <c r="BB79" s="345"/>
      <c r="BC79" s="345"/>
      <c r="BD79" s="345"/>
      <c r="BE79" s="345"/>
      <c r="BF79" s="345"/>
      <c r="BG79" s="345"/>
      <c r="BH79" s="345"/>
      <c r="BI79" s="345"/>
      <c r="BJ79" s="345"/>
      <c r="BK79" s="345"/>
      <c r="BL79" s="345"/>
      <c r="BM79" s="345"/>
      <c r="BN79" s="345"/>
      <c r="BO79" s="345"/>
      <c r="BP79" s="345"/>
      <c r="BQ79" s="345"/>
      <c r="BR79" s="345"/>
      <c r="BS79" s="345"/>
      <c r="BT79" s="345"/>
    </row>
    <row r="80" spans="1:72" s="450" customFormat="1" ht="15.75" customHeight="1" x14ac:dyDescent="0.2">
      <c r="A80" s="362"/>
      <c r="B80" s="363"/>
      <c r="C80" s="381"/>
      <c r="D80" s="364"/>
      <c r="E80" s="364"/>
      <c r="F80" s="374"/>
      <c r="G80" s="375"/>
      <c r="H80" s="345"/>
      <c r="I80" s="457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  <c r="AP80" s="345"/>
      <c r="AQ80" s="345"/>
      <c r="AR80" s="345"/>
      <c r="AS80" s="345"/>
      <c r="AT80" s="345"/>
      <c r="AU80" s="345"/>
      <c r="AV80" s="345"/>
      <c r="AW80" s="345"/>
      <c r="AX80" s="345"/>
      <c r="AY80" s="345"/>
      <c r="AZ80" s="345"/>
      <c r="BA80" s="345"/>
      <c r="BB80" s="345"/>
      <c r="BC80" s="345"/>
      <c r="BD80" s="345"/>
      <c r="BE80" s="345"/>
      <c r="BF80" s="345"/>
      <c r="BG80" s="345"/>
      <c r="BH80" s="345"/>
      <c r="BI80" s="345"/>
      <c r="BJ80" s="345"/>
      <c r="BK80" s="345"/>
      <c r="BL80" s="345"/>
      <c r="BM80" s="345"/>
      <c r="BN80" s="345"/>
      <c r="BO80" s="345"/>
      <c r="BP80" s="345"/>
      <c r="BQ80" s="345"/>
      <c r="BR80" s="345"/>
      <c r="BS80" s="345"/>
      <c r="BT80" s="345"/>
    </row>
    <row r="81" spans="1:72" s="450" customFormat="1" ht="15.75" customHeight="1" x14ac:dyDescent="0.2">
      <c r="A81" s="362"/>
      <c r="B81" s="363"/>
      <c r="C81" s="381"/>
      <c r="D81" s="364"/>
      <c r="E81" s="364"/>
      <c r="F81" s="374"/>
      <c r="G81" s="451">
        <f>SUM(G82:G84)</f>
        <v>1186888.98</v>
      </c>
      <c r="H81" s="345"/>
      <c r="I81" s="457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5"/>
      <c r="AS81" s="345"/>
      <c r="AT81" s="345"/>
      <c r="AU81" s="345"/>
      <c r="AV81" s="345"/>
      <c r="AW81" s="345"/>
      <c r="AX81" s="345"/>
      <c r="AY81" s="345"/>
      <c r="AZ81" s="345"/>
      <c r="BA81" s="345"/>
      <c r="BB81" s="345"/>
      <c r="BC81" s="345"/>
      <c r="BD81" s="345"/>
      <c r="BE81" s="345"/>
      <c r="BF81" s="345"/>
      <c r="BG81" s="345"/>
      <c r="BH81" s="345"/>
      <c r="BI81" s="345"/>
      <c r="BJ81" s="345"/>
      <c r="BK81" s="345"/>
      <c r="BL81" s="345"/>
      <c r="BM81" s="345"/>
      <c r="BN81" s="345"/>
      <c r="BO81" s="345"/>
      <c r="BP81" s="345"/>
      <c r="BQ81" s="345"/>
      <c r="BR81" s="345"/>
      <c r="BS81" s="345"/>
      <c r="BT81" s="345"/>
    </row>
    <row r="82" spans="1:72" s="450" customFormat="1" ht="15.75" customHeight="1" x14ac:dyDescent="0.2">
      <c r="A82" s="362"/>
      <c r="B82" s="363"/>
      <c r="C82" s="381"/>
      <c r="D82" s="364"/>
      <c r="E82" s="364" t="s">
        <v>87</v>
      </c>
      <c r="F82" s="374" t="s">
        <v>359</v>
      </c>
      <c r="G82" s="375">
        <f>191072+191605+247971.91+178569-135079.93+175753</f>
        <v>849890.98</v>
      </c>
      <c r="H82" s="345"/>
      <c r="I82" s="457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5"/>
      <c r="AS82" s="345"/>
      <c r="AT82" s="345"/>
      <c r="AU82" s="345"/>
      <c r="AV82" s="345"/>
      <c r="AW82" s="345"/>
      <c r="AX82" s="345"/>
      <c r="AY82" s="345"/>
      <c r="AZ82" s="345"/>
      <c r="BA82" s="345"/>
      <c r="BB82" s="345"/>
      <c r="BC82" s="345"/>
      <c r="BD82" s="345"/>
      <c r="BE82" s="345"/>
      <c r="BF82" s="345"/>
      <c r="BG82" s="345"/>
      <c r="BH82" s="345"/>
      <c r="BI82" s="345"/>
      <c r="BJ82" s="345"/>
      <c r="BK82" s="345"/>
      <c r="BL82" s="345"/>
      <c r="BM82" s="345"/>
      <c r="BN82" s="345"/>
      <c r="BO82" s="345"/>
      <c r="BP82" s="345"/>
      <c r="BQ82" s="345"/>
      <c r="BR82" s="345"/>
      <c r="BS82" s="345"/>
      <c r="BT82" s="345"/>
    </row>
    <row r="83" spans="1:72" s="450" customFormat="1" ht="15.75" customHeight="1" x14ac:dyDescent="0.2">
      <c r="A83" s="362"/>
      <c r="B83" s="363"/>
      <c r="C83" s="381"/>
      <c r="D83" s="364"/>
      <c r="E83" s="364" t="s">
        <v>393</v>
      </c>
      <c r="F83" s="374" t="s">
        <v>359</v>
      </c>
      <c r="G83" s="375">
        <f>275988+6300</f>
        <v>282288</v>
      </c>
      <c r="H83" s="345"/>
      <c r="I83" s="457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345"/>
      <c r="BS83" s="345"/>
      <c r="BT83" s="345"/>
    </row>
    <row r="84" spans="1:72" s="450" customFormat="1" ht="15.75" customHeight="1" x14ac:dyDescent="0.2">
      <c r="A84" s="362"/>
      <c r="B84" s="363"/>
      <c r="C84" s="381"/>
      <c r="D84" s="364"/>
      <c r="E84" s="364" t="s">
        <v>368</v>
      </c>
      <c r="F84" s="374" t="s">
        <v>359</v>
      </c>
      <c r="G84" s="375">
        <f>53410+1300</f>
        <v>54710</v>
      </c>
      <c r="H84" s="345"/>
      <c r="I84" s="457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5"/>
      <c r="AQ84" s="345"/>
      <c r="AR84" s="345"/>
      <c r="AS84" s="345"/>
      <c r="AT84" s="345"/>
      <c r="AU84" s="345"/>
      <c r="AV84" s="345"/>
      <c r="AW84" s="345"/>
      <c r="AX84" s="345"/>
      <c r="AY84" s="345"/>
      <c r="AZ84" s="345"/>
      <c r="BA84" s="345"/>
      <c r="BB84" s="345"/>
      <c r="BC84" s="345"/>
      <c r="BD84" s="345"/>
      <c r="BE84" s="345"/>
      <c r="BF84" s="345"/>
      <c r="BG84" s="345"/>
      <c r="BH84" s="345"/>
      <c r="BI84" s="345"/>
      <c r="BJ84" s="345"/>
      <c r="BK84" s="345"/>
      <c r="BL84" s="345"/>
      <c r="BM84" s="345"/>
      <c r="BN84" s="345"/>
      <c r="BO84" s="345"/>
      <c r="BP84" s="345"/>
      <c r="BQ84" s="345"/>
      <c r="BR84" s="345"/>
      <c r="BS84" s="345"/>
      <c r="BT84" s="345"/>
    </row>
    <row r="85" spans="1:72" s="450" customFormat="1" ht="11.25" customHeight="1" x14ac:dyDescent="0.2">
      <c r="A85" s="362"/>
      <c r="B85" s="363"/>
      <c r="C85" s="381"/>
      <c r="D85" s="364"/>
      <c r="E85" s="365"/>
      <c r="F85" s="367"/>
      <c r="G85" s="379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345"/>
      <c r="AL85" s="345"/>
      <c r="AM85" s="345"/>
      <c r="AN85" s="345"/>
      <c r="AO85" s="345"/>
      <c r="AP85" s="345"/>
      <c r="AQ85" s="345"/>
      <c r="AR85" s="345"/>
      <c r="AS85" s="345"/>
      <c r="AT85" s="345"/>
      <c r="AU85" s="345"/>
      <c r="AV85" s="345"/>
      <c r="AW85" s="345"/>
      <c r="AX85" s="345"/>
      <c r="AY85" s="345"/>
      <c r="AZ85" s="345"/>
      <c r="BA85" s="345"/>
      <c r="BB85" s="345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5"/>
      <c r="BO85" s="345"/>
      <c r="BP85" s="345"/>
      <c r="BQ85" s="345"/>
      <c r="BR85" s="345"/>
      <c r="BS85" s="345"/>
      <c r="BT85" s="345"/>
    </row>
    <row r="86" spans="1:72" s="450" customFormat="1" ht="15.6" customHeight="1" x14ac:dyDescent="0.2">
      <c r="A86" s="362"/>
      <c r="B86" s="452" t="s">
        <v>96</v>
      </c>
      <c r="C86" s="364" t="s">
        <v>391</v>
      </c>
      <c r="D86" s="364" t="s">
        <v>392</v>
      </c>
      <c r="E86" s="365" t="s">
        <v>359</v>
      </c>
      <c r="F86" s="367" t="s">
        <v>359</v>
      </c>
      <c r="G86" s="366">
        <f>SUM(G88)</f>
        <v>12344</v>
      </c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345"/>
      <c r="AL86" s="345"/>
      <c r="AM86" s="345"/>
      <c r="AN86" s="345"/>
      <c r="AO86" s="345"/>
      <c r="AP86" s="345"/>
      <c r="AQ86" s="345"/>
      <c r="AR86" s="345"/>
      <c r="AS86" s="345"/>
      <c r="AT86" s="345"/>
      <c r="AU86" s="345"/>
      <c r="AV86" s="345"/>
      <c r="AW86" s="345"/>
      <c r="AX86" s="345"/>
      <c r="AY86" s="345"/>
      <c r="AZ86" s="345"/>
      <c r="BA86" s="345"/>
      <c r="BB86" s="345"/>
      <c r="BC86" s="345"/>
      <c r="BD86" s="345"/>
      <c r="BE86" s="345"/>
      <c r="BF86" s="345"/>
      <c r="BG86" s="345"/>
      <c r="BH86" s="345"/>
      <c r="BI86" s="345"/>
      <c r="BJ86" s="345"/>
      <c r="BK86" s="345"/>
      <c r="BL86" s="345"/>
      <c r="BM86" s="345"/>
      <c r="BN86" s="345"/>
      <c r="BO86" s="345"/>
      <c r="BP86" s="345"/>
      <c r="BQ86" s="345"/>
      <c r="BR86" s="345"/>
      <c r="BS86" s="345"/>
      <c r="BT86" s="345"/>
    </row>
    <row r="87" spans="1:72" s="450" customFormat="1" ht="15.75" customHeight="1" x14ac:dyDescent="0.2">
      <c r="A87" s="362"/>
      <c r="B87" s="363"/>
      <c r="C87" s="381"/>
      <c r="D87" s="364"/>
      <c r="E87" s="364"/>
      <c r="F87" s="374"/>
      <c r="G87" s="37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5"/>
      <c r="BC87" s="345"/>
      <c r="BD87" s="345"/>
      <c r="BE87" s="345"/>
      <c r="BF87" s="345"/>
      <c r="BG87" s="345"/>
      <c r="BH87" s="345"/>
      <c r="BI87" s="345"/>
      <c r="BJ87" s="345"/>
      <c r="BK87" s="345"/>
      <c r="BL87" s="345"/>
      <c r="BM87" s="345"/>
      <c r="BN87" s="345"/>
      <c r="BO87" s="345"/>
      <c r="BP87" s="345"/>
      <c r="BQ87" s="345"/>
      <c r="BR87" s="345"/>
      <c r="BS87" s="345"/>
      <c r="BT87" s="345"/>
    </row>
    <row r="88" spans="1:72" s="450" customFormat="1" ht="15.75" customHeight="1" x14ac:dyDescent="0.2">
      <c r="A88" s="362"/>
      <c r="B88" s="363"/>
      <c r="C88" s="381"/>
      <c r="D88" s="364"/>
      <c r="E88" s="364"/>
      <c r="F88" s="374"/>
      <c r="G88" s="451">
        <f>SUM(G89)</f>
        <v>12344</v>
      </c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5"/>
      <c r="AO88" s="345"/>
      <c r="AP88" s="345"/>
      <c r="AQ88" s="345"/>
      <c r="AR88" s="345"/>
      <c r="AS88" s="345"/>
      <c r="AT88" s="345"/>
      <c r="AU88" s="345"/>
      <c r="AV88" s="345"/>
      <c r="AW88" s="345"/>
      <c r="AX88" s="345"/>
      <c r="AY88" s="345"/>
      <c r="AZ88" s="345"/>
      <c r="BA88" s="345"/>
      <c r="BB88" s="345"/>
      <c r="BC88" s="345"/>
      <c r="BD88" s="345"/>
      <c r="BE88" s="345"/>
      <c r="BF88" s="345"/>
      <c r="BG88" s="345"/>
      <c r="BH88" s="345"/>
      <c r="BI88" s="345"/>
      <c r="BJ88" s="345"/>
      <c r="BK88" s="345"/>
      <c r="BL88" s="345"/>
      <c r="BM88" s="345"/>
      <c r="BN88" s="345"/>
      <c r="BO88" s="345"/>
      <c r="BP88" s="345"/>
      <c r="BQ88" s="345"/>
      <c r="BR88" s="345"/>
      <c r="BS88" s="345"/>
      <c r="BT88" s="345"/>
    </row>
    <row r="89" spans="1:72" s="450" customFormat="1" ht="15.75" customHeight="1" x14ac:dyDescent="0.2">
      <c r="A89" s="362"/>
      <c r="B89" s="363"/>
      <c r="C89" s="381"/>
      <c r="D89" s="364"/>
      <c r="E89" s="364" t="s">
        <v>92</v>
      </c>
      <c r="F89" s="374" t="s">
        <v>359</v>
      </c>
      <c r="G89" s="375">
        <f>1285+2839+2649+2831+2740</f>
        <v>12344</v>
      </c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  <c r="AP89" s="345"/>
      <c r="AQ89" s="345"/>
      <c r="AR89" s="345"/>
      <c r="AS89" s="345"/>
      <c r="AT89" s="345"/>
      <c r="AU89" s="345"/>
      <c r="AV89" s="345"/>
      <c r="AW89" s="345"/>
      <c r="AX89" s="345"/>
      <c r="AY89" s="345"/>
      <c r="AZ89" s="345"/>
      <c r="BA89" s="345"/>
      <c r="BB89" s="345"/>
      <c r="BC89" s="345"/>
      <c r="BD89" s="345"/>
      <c r="BE89" s="345"/>
      <c r="BF89" s="345"/>
      <c r="BG89" s="345"/>
      <c r="BH89" s="345"/>
      <c r="BI89" s="345"/>
      <c r="BJ89" s="345"/>
      <c r="BK89" s="345"/>
      <c r="BL89" s="345"/>
      <c r="BM89" s="345"/>
      <c r="BN89" s="345"/>
      <c r="BO89" s="345"/>
      <c r="BP89" s="345"/>
      <c r="BQ89" s="345"/>
      <c r="BR89" s="345"/>
      <c r="BS89" s="345"/>
      <c r="BT89" s="345"/>
    </row>
    <row r="90" spans="1:72" s="450" customFormat="1" ht="10.5" customHeight="1" x14ac:dyDescent="0.2">
      <c r="A90" s="376"/>
      <c r="B90" s="377"/>
      <c r="C90" s="378"/>
      <c r="D90" s="365"/>
      <c r="E90" s="365"/>
      <c r="F90" s="367"/>
      <c r="G90" s="379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345"/>
      <c r="AL90" s="345"/>
      <c r="AM90" s="345"/>
      <c r="AN90" s="345"/>
      <c r="AO90" s="345"/>
      <c r="AP90" s="345"/>
      <c r="AQ90" s="345"/>
      <c r="AR90" s="345"/>
      <c r="AS90" s="345"/>
      <c r="AT90" s="345"/>
      <c r="AU90" s="345"/>
      <c r="AV90" s="345"/>
      <c r="AW90" s="345"/>
      <c r="AX90" s="345"/>
      <c r="AY90" s="345"/>
      <c r="AZ90" s="345"/>
      <c r="BA90" s="345"/>
      <c r="BB90" s="345"/>
      <c r="BC90" s="345"/>
      <c r="BD90" s="345"/>
      <c r="BE90" s="345"/>
      <c r="BF90" s="345"/>
      <c r="BG90" s="345"/>
      <c r="BH90" s="345"/>
      <c r="BI90" s="345"/>
      <c r="BJ90" s="345"/>
      <c r="BK90" s="345"/>
      <c r="BL90" s="345"/>
      <c r="BM90" s="345"/>
      <c r="BN90" s="345"/>
      <c r="BO90" s="345"/>
      <c r="BP90" s="345"/>
      <c r="BQ90" s="345"/>
      <c r="BR90" s="345"/>
      <c r="BS90" s="345"/>
      <c r="BT90" s="345"/>
    </row>
    <row r="91" spans="1:72" s="450" customFormat="1" ht="20.25" customHeight="1" x14ac:dyDescent="0.2">
      <c r="A91" s="362"/>
      <c r="B91" s="452" t="s">
        <v>71</v>
      </c>
      <c r="C91" s="364" t="s">
        <v>391</v>
      </c>
      <c r="D91" s="364" t="s">
        <v>394</v>
      </c>
      <c r="E91" s="365" t="s">
        <v>359</v>
      </c>
      <c r="F91" s="367" t="s">
        <v>359</v>
      </c>
      <c r="G91" s="366">
        <f>SUM(G93)</f>
        <v>123942.87</v>
      </c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</row>
    <row r="92" spans="1:72" s="450" customFormat="1" ht="15.75" customHeight="1" x14ac:dyDescent="0.2">
      <c r="A92" s="362"/>
      <c r="B92" s="363"/>
      <c r="C92" s="381"/>
      <c r="D92" s="364"/>
      <c r="E92" s="364"/>
      <c r="F92" s="374"/>
      <c r="G92" s="37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5"/>
      <c r="AK92" s="345"/>
      <c r="AL92" s="345"/>
      <c r="AM92" s="345"/>
      <c r="AN92" s="345"/>
      <c r="AO92" s="345"/>
      <c r="AP92" s="345"/>
      <c r="AQ92" s="345"/>
      <c r="AR92" s="345"/>
      <c r="AS92" s="345"/>
      <c r="AT92" s="345"/>
      <c r="AU92" s="345"/>
      <c r="AV92" s="345"/>
      <c r="AW92" s="345"/>
      <c r="AX92" s="345"/>
      <c r="AY92" s="345"/>
      <c r="AZ92" s="345"/>
      <c r="BA92" s="345"/>
      <c r="BB92" s="345"/>
      <c r="BC92" s="345"/>
      <c r="BD92" s="345"/>
      <c r="BE92" s="345"/>
      <c r="BF92" s="345"/>
      <c r="BG92" s="345"/>
      <c r="BH92" s="345"/>
      <c r="BI92" s="345"/>
      <c r="BJ92" s="345"/>
      <c r="BK92" s="345"/>
      <c r="BL92" s="345"/>
      <c r="BM92" s="345"/>
      <c r="BN92" s="345"/>
      <c r="BO92" s="345"/>
      <c r="BP92" s="345"/>
      <c r="BQ92" s="345"/>
      <c r="BR92" s="345"/>
      <c r="BS92" s="345"/>
      <c r="BT92" s="345"/>
    </row>
    <row r="93" spans="1:72" s="450" customFormat="1" ht="15.75" customHeight="1" x14ac:dyDescent="0.2">
      <c r="A93" s="362"/>
      <c r="B93" s="363"/>
      <c r="C93" s="381"/>
      <c r="D93" s="364"/>
      <c r="E93" s="364"/>
      <c r="F93" s="374"/>
      <c r="G93" s="451">
        <f>SUM(G94:G96)</f>
        <v>123942.87</v>
      </c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45"/>
      <c r="AZ93" s="345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45"/>
      <c r="BO93" s="345"/>
      <c r="BP93" s="345"/>
      <c r="BQ93" s="345"/>
      <c r="BR93" s="345"/>
      <c r="BS93" s="345"/>
      <c r="BT93" s="345"/>
    </row>
    <row r="94" spans="1:72" s="450" customFormat="1" ht="15.75" customHeight="1" x14ac:dyDescent="0.2">
      <c r="A94" s="362"/>
      <c r="B94" s="363"/>
      <c r="C94" s="381"/>
      <c r="D94" s="364"/>
      <c r="E94" s="364" t="s">
        <v>87</v>
      </c>
      <c r="F94" s="374" t="s">
        <v>359</v>
      </c>
      <c r="G94" s="375">
        <f>14628+22581+21615.87+20760+7530+21828</f>
        <v>108942.87</v>
      </c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5"/>
      <c r="AS94" s="345"/>
      <c r="AT94" s="345"/>
      <c r="AU94" s="345"/>
      <c r="AV94" s="345"/>
      <c r="AW94" s="345"/>
      <c r="AX94" s="345"/>
      <c r="AY94" s="345"/>
      <c r="AZ94" s="345"/>
      <c r="BA94" s="345"/>
      <c r="BB94" s="345"/>
      <c r="BC94" s="345"/>
      <c r="BD94" s="345"/>
      <c r="BE94" s="345"/>
      <c r="BF94" s="345"/>
      <c r="BG94" s="345"/>
      <c r="BH94" s="345"/>
      <c r="BI94" s="345"/>
      <c r="BJ94" s="345"/>
      <c r="BK94" s="345"/>
      <c r="BL94" s="345"/>
      <c r="BM94" s="345"/>
      <c r="BN94" s="345"/>
      <c r="BO94" s="345"/>
      <c r="BP94" s="345"/>
      <c r="BQ94" s="345"/>
      <c r="BR94" s="345"/>
      <c r="BS94" s="345"/>
      <c r="BT94" s="345"/>
    </row>
    <row r="95" spans="1:72" s="450" customFormat="1" ht="15.75" customHeight="1" x14ac:dyDescent="0.2">
      <c r="A95" s="362"/>
      <c r="B95" s="363"/>
      <c r="C95" s="381"/>
      <c r="D95" s="364"/>
      <c r="E95" s="364" t="s">
        <v>393</v>
      </c>
      <c r="F95" s="374" t="s">
        <v>359</v>
      </c>
      <c r="G95" s="375">
        <f>12000</f>
        <v>12000</v>
      </c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</row>
    <row r="96" spans="1:72" s="450" customFormat="1" ht="15.75" customHeight="1" x14ac:dyDescent="0.2">
      <c r="A96" s="362"/>
      <c r="B96" s="363"/>
      <c r="C96" s="381"/>
      <c r="D96" s="364"/>
      <c r="E96" s="364" t="s">
        <v>368</v>
      </c>
      <c r="F96" s="374" t="s">
        <v>359</v>
      </c>
      <c r="G96" s="375">
        <f>3000</f>
        <v>3000</v>
      </c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5"/>
      <c r="AS96" s="345"/>
      <c r="AT96" s="345"/>
      <c r="AU96" s="345"/>
      <c r="AV96" s="345"/>
      <c r="AW96" s="345"/>
      <c r="AX96" s="345"/>
      <c r="AY96" s="345"/>
      <c r="AZ96" s="345"/>
      <c r="BA96" s="345"/>
      <c r="BB96" s="345"/>
      <c r="BC96" s="345"/>
      <c r="BD96" s="345"/>
      <c r="BE96" s="345"/>
      <c r="BF96" s="345"/>
      <c r="BG96" s="345"/>
      <c r="BH96" s="345"/>
      <c r="BI96" s="345"/>
      <c r="BJ96" s="345"/>
      <c r="BK96" s="345"/>
      <c r="BL96" s="345"/>
      <c r="BM96" s="345"/>
      <c r="BN96" s="345"/>
      <c r="BO96" s="345"/>
      <c r="BP96" s="345"/>
      <c r="BQ96" s="345"/>
      <c r="BR96" s="345"/>
      <c r="BS96" s="345"/>
      <c r="BT96" s="345"/>
    </row>
    <row r="97" spans="1:72" s="450" customFormat="1" ht="15.75" customHeight="1" x14ac:dyDescent="0.2">
      <c r="A97" s="362"/>
      <c r="B97" s="363"/>
      <c r="C97" s="381"/>
      <c r="D97" s="364"/>
      <c r="E97" s="364"/>
      <c r="F97" s="374"/>
      <c r="G97" s="37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5"/>
      <c r="BC97" s="345"/>
      <c r="BD97" s="345"/>
      <c r="BE97" s="345"/>
      <c r="BF97" s="345"/>
      <c r="BG97" s="345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</row>
    <row r="98" spans="1:72" s="450" customFormat="1" ht="15.75" customHeight="1" x14ac:dyDescent="0.2">
      <c r="A98" s="362"/>
      <c r="B98" s="452" t="s">
        <v>71</v>
      </c>
      <c r="C98" s="364" t="s">
        <v>391</v>
      </c>
      <c r="D98" s="364" t="s">
        <v>395</v>
      </c>
      <c r="E98" s="370" t="s">
        <v>359</v>
      </c>
      <c r="F98" s="371" t="s">
        <v>359</v>
      </c>
      <c r="G98" s="372">
        <f>SUM(G100)</f>
        <v>207340.28</v>
      </c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345"/>
      <c r="AT98" s="345"/>
      <c r="AU98" s="345"/>
      <c r="AV98" s="345"/>
      <c r="AW98" s="345"/>
      <c r="AX98" s="345"/>
      <c r="AY98" s="345"/>
      <c r="AZ98" s="345"/>
      <c r="BA98" s="345"/>
      <c r="BB98" s="345"/>
      <c r="BC98" s="345"/>
      <c r="BD98" s="345"/>
      <c r="BE98" s="345"/>
      <c r="BF98" s="345"/>
      <c r="BG98" s="345"/>
      <c r="BH98" s="345"/>
      <c r="BI98" s="345"/>
      <c r="BJ98" s="345"/>
      <c r="BK98" s="345"/>
      <c r="BL98" s="345"/>
      <c r="BM98" s="345"/>
      <c r="BN98" s="345"/>
      <c r="BO98" s="345"/>
      <c r="BP98" s="345"/>
      <c r="BQ98" s="345"/>
      <c r="BR98" s="345"/>
      <c r="BS98" s="345"/>
      <c r="BT98" s="345"/>
    </row>
    <row r="99" spans="1:72" s="450" customFormat="1" ht="15.75" customHeight="1" x14ac:dyDescent="0.2">
      <c r="A99" s="362"/>
      <c r="B99" s="363"/>
      <c r="C99" s="381"/>
      <c r="D99" s="364"/>
      <c r="E99" s="364"/>
      <c r="F99" s="374"/>
      <c r="G99" s="37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45"/>
      <c r="BM99" s="345"/>
      <c r="BN99" s="345"/>
      <c r="BO99" s="345"/>
      <c r="BP99" s="345"/>
      <c r="BQ99" s="345"/>
      <c r="BR99" s="345"/>
      <c r="BS99" s="345"/>
      <c r="BT99" s="345"/>
    </row>
    <row r="100" spans="1:72" s="450" customFormat="1" ht="15.75" customHeight="1" x14ac:dyDescent="0.2">
      <c r="A100" s="362"/>
      <c r="B100" s="363"/>
      <c r="C100" s="381"/>
      <c r="D100" s="364"/>
      <c r="E100" s="364"/>
      <c r="F100" s="374"/>
      <c r="G100" s="451">
        <f>SUM(G101:G101)</f>
        <v>207340.28</v>
      </c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5"/>
      <c r="BM100" s="345"/>
      <c r="BN100" s="345"/>
      <c r="BO100" s="345"/>
      <c r="BP100" s="345"/>
      <c r="BQ100" s="345"/>
      <c r="BR100" s="345"/>
      <c r="BS100" s="345"/>
      <c r="BT100" s="345"/>
    </row>
    <row r="101" spans="1:72" s="450" customFormat="1" ht="15.75" customHeight="1" x14ac:dyDescent="0.2">
      <c r="A101" s="362"/>
      <c r="B101" s="363"/>
      <c r="C101" s="381"/>
      <c r="D101" s="364"/>
      <c r="E101" s="364" t="s">
        <v>87</v>
      </c>
      <c r="F101" s="374" t="s">
        <v>359</v>
      </c>
      <c r="G101" s="375">
        <f>26350+34429+51845.35+32347+30476.93+31892</f>
        <v>207340.28</v>
      </c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5"/>
      <c r="AY101" s="345"/>
      <c r="AZ101" s="345"/>
      <c r="BA101" s="345"/>
      <c r="BB101" s="345"/>
      <c r="BC101" s="345"/>
      <c r="BD101" s="345"/>
      <c r="BE101" s="345"/>
      <c r="BF101" s="345"/>
      <c r="BG101" s="345"/>
      <c r="BH101" s="345"/>
      <c r="BI101" s="345"/>
      <c r="BJ101" s="345"/>
      <c r="BK101" s="345"/>
      <c r="BL101" s="345"/>
      <c r="BM101" s="345"/>
      <c r="BN101" s="345"/>
      <c r="BO101" s="345"/>
      <c r="BP101" s="345"/>
      <c r="BQ101" s="345"/>
      <c r="BR101" s="345"/>
      <c r="BS101" s="345"/>
      <c r="BT101" s="345"/>
    </row>
    <row r="102" spans="1:72" s="450" customFormat="1" ht="15.75" customHeight="1" x14ac:dyDescent="0.2">
      <c r="A102" s="362"/>
      <c r="B102" s="363"/>
      <c r="C102" s="381"/>
      <c r="D102" s="364"/>
      <c r="E102" s="364"/>
      <c r="F102" s="374"/>
      <c r="G102" s="37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  <c r="AO102" s="345"/>
      <c r="AP102" s="345"/>
      <c r="AQ102" s="345"/>
      <c r="AR102" s="345"/>
      <c r="AS102" s="345"/>
      <c r="AT102" s="345"/>
      <c r="AU102" s="345"/>
      <c r="AV102" s="345"/>
      <c r="AW102" s="345"/>
      <c r="AX102" s="345"/>
      <c r="AY102" s="345"/>
      <c r="AZ102" s="345"/>
      <c r="BA102" s="345"/>
      <c r="BB102" s="345"/>
      <c r="BC102" s="345"/>
      <c r="BD102" s="345"/>
      <c r="BE102" s="345"/>
      <c r="BF102" s="345"/>
      <c r="BG102" s="345"/>
      <c r="BH102" s="345"/>
      <c r="BI102" s="345"/>
      <c r="BJ102" s="345"/>
      <c r="BK102" s="345"/>
      <c r="BL102" s="345"/>
      <c r="BM102" s="345"/>
      <c r="BN102" s="345"/>
      <c r="BO102" s="345"/>
      <c r="BP102" s="345"/>
      <c r="BQ102" s="345"/>
      <c r="BR102" s="345"/>
      <c r="BS102" s="345"/>
      <c r="BT102" s="345"/>
    </row>
    <row r="103" spans="1:72" s="450" customFormat="1" ht="15.75" customHeight="1" x14ac:dyDescent="0.2">
      <c r="A103" s="362"/>
      <c r="B103" s="452" t="s">
        <v>96</v>
      </c>
      <c r="C103" s="364" t="s">
        <v>391</v>
      </c>
      <c r="D103" s="364" t="s">
        <v>395</v>
      </c>
      <c r="E103" s="370" t="s">
        <v>359</v>
      </c>
      <c r="F103" s="371" t="s">
        <v>359</v>
      </c>
      <c r="G103" s="372">
        <f>SUM(G105)</f>
        <v>32564</v>
      </c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5"/>
      <c r="BC103" s="345"/>
      <c r="BD103" s="345"/>
      <c r="BE103" s="345"/>
      <c r="BF103" s="345"/>
      <c r="BG103" s="345"/>
      <c r="BH103" s="345"/>
      <c r="BI103" s="345"/>
      <c r="BJ103" s="345"/>
      <c r="BK103" s="345"/>
      <c r="BL103" s="345"/>
      <c r="BM103" s="345"/>
      <c r="BN103" s="345"/>
      <c r="BO103" s="345"/>
      <c r="BP103" s="345"/>
      <c r="BQ103" s="345"/>
      <c r="BR103" s="345"/>
      <c r="BS103" s="345"/>
      <c r="BT103" s="345"/>
    </row>
    <row r="104" spans="1:72" s="450" customFormat="1" ht="15.75" customHeight="1" x14ac:dyDescent="0.2">
      <c r="A104" s="362"/>
      <c r="B104" s="363"/>
      <c r="C104" s="381"/>
      <c r="D104" s="364"/>
      <c r="E104" s="364"/>
      <c r="F104" s="374"/>
      <c r="G104" s="37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  <c r="AO104" s="345"/>
      <c r="AP104" s="345"/>
      <c r="AQ104" s="345"/>
      <c r="AR104" s="345"/>
      <c r="AS104" s="345"/>
      <c r="AT104" s="345"/>
      <c r="AU104" s="345"/>
      <c r="AV104" s="345"/>
      <c r="AW104" s="345"/>
      <c r="AX104" s="345"/>
      <c r="AY104" s="345"/>
      <c r="AZ104" s="345"/>
      <c r="BA104" s="345"/>
      <c r="BB104" s="345"/>
      <c r="BC104" s="345"/>
      <c r="BD104" s="345"/>
      <c r="BE104" s="345"/>
      <c r="BF104" s="345"/>
      <c r="BG104" s="345"/>
      <c r="BH104" s="345"/>
      <c r="BI104" s="345"/>
      <c r="BJ104" s="345"/>
      <c r="BK104" s="345"/>
      <c r="BL104" s="345"/>
      <c r="BM104" s="345"/>
      <c r="BN104" s="345"/>
      <c r="BO104" s="345"/>
      <c r="BP104" s="345"/>
      <c r="BQ104" s="345"/>
      <c r="BR104" s="345"/>
      <c r="BS104" s="345"/>
      <c r="BT104" s="345"/>
    </row>
    <row r="105" spans="1:72" s="450" customFormat="1" ht="15.75" customHeight="1" x14ac:dyDescent="0.2">
      <c r="A105" s="362"/>
      <c r="B105" s="363"/>
      <c r="C105" s="381"/>
      <c r="D105" s="364"/>
      <c r="E105" s="364"/>
      <c r="F105" s="374"/>
      <c r="G105" s="451">
        <f>SUM(G106)</f>
        <v>32564</v>
      </c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45"/>
      <c r="BM105" s="345"/>
      <c r="BN105" s="345"/>
      <c r="BO105" s="345"/>
      <c r="BP105" s="345"/>
      <c r="BQ105" s="345"/>
      <c r="BR105" s="345"/>
      <c r="BS105" s="345"/>
      <c r="BT105" s="345"/>
    </row>
    <row r="106" spans="1:72" s="450" customFormat="1" ht="15.75" customHeight="1" x14ac:dyDescent="0.2">
      <c r="A106" s="362"/>
      <c r="B106" s="363"/>
      <c r="C106" s="381"/>
      <c r="D106" s="364"/>
      <c r="E106" s="364" t="s">
        <v>92</v>
      </c>
      <c r="F106" s="374" t="s">
        <v>359</v>
      </c>
      <c r="G106" s="375">
        <f>6130+6488+6427+6871+6648</f>
        <v>32564</v>
      </c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  <c r="T106" s="345"/>
      <c r="U106" s="345"/>
      <c r="V106" s="345"/>
      <c r="W106" s="345"/>
      <c r="X106" s="345"/>
      <c r="Y106" s="345"/>
      <c r="Z106" s="345"/>
      <c r="AA106" s="345"/>
      <c r="AB106" s="345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  <c r="AO106" s="345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345"/>
      <c r="BC106" s="345"/>
      <c r="BD106" s="345"/>
      <c r="BE106" s="345"/>
      <c r="BF106" s="345"/>
      <c r="BG106" s="345"/>
      <c r="BH106" s="345"/>
      <c r="BI106" s="345"/>
      <c r="BJ106" s="345"/>
      <c r="BK106" s="345"/>
      <c r="BL106" s="345"/>
      <c r="BM106" s="345"/>
      <c r="BN106" s="345"/>
      <c r="BO106" s="345"/>
      <c r="BP106" s="345"/>
      <c r="BQ106" s="345"/>
      <c r="BR106" s="345"/>
      <c r="BS106" s="345"/>
      <c r="BT106" s="345"/>
    </row>
    <row r="107" spans="1:72" s="450" customFormat="1" ht="10.5" customHeight="1" x14ac:dyDescent="0.2">
      <c r="A107" s="362"/>
      <c r="B107" s="363"/>
      <c r="C107" s="381"/>
      <c r="D107" s="364"/>
      <c r="E107" s="364"/>
      <c r="F107" s="374"/>
      <c r="G107" s="37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345"/>
      <c r="AS107" s="345"/>
      <c r="AT107" s="345"/>
      <c r="AU107" s="345"/>
      <c r="AV107" s="345"/>
      <c r="AW107" s="345"/>
      <c r="AX107" s="345"/>
      <c r="AY107" s="345"/>
      <c r="AZ107" s="345"/>
      <c r="BA107" s="345"/>
      <c r="BB107" s="345"/>
      <c r="BC107" s="345"/>
      <c r="BD107" s="345"/>
      <c r="BE107" s="345"/>
      <c r="BF107" s="345"/>
      <c r="BG107" s="345"/>
      <c r="BH107" s="345"/>
      <c r="BI107" s="345"/>
      <c r="BJ107" s="345"/>
      <c r="BK107" s="345"/>
      <c r="BL107" s="345"/>
      <c r="BM107" s="345"/>
      <c r="BN107" s="345"/>
      <c r="BO107" s="345"/>
      <c r="BP107" s="345"/>
      <c r="BQ107" s="345"/>
      <c r="BR107" s="345"/>
      <c r="BS107" s="345"/>
      <c r="BT107" s="345"/>
    </row>
    <row r="108" spans="1:72" s="450" customFormat="1" ht="15.75" customHeight="1" x14ac:dyDescent="0.2">
      <c r="A108" s="362"/>
      <c r="B108" s="452" t="s">
        <v>71</v>
      </c>
      <c r="C108" s="364" t="s">
        <v>391</v>
      </c>
      <c r="D108" s="364" t="s">
        <v>396</v>
      </c>
      <c r="E108" s="370" t="s">
        <v>359</v>
      </c>
      <c r="F108" s="371" t="s">
        <v>359</v>
      </c>
      <c r="G108" s="372">
        <f>SUM(G110)</f>
        <v>343</v>
      </c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5"/>
      <c r="AQ108" s="345"/>
      <c r="AR108" s="345"/>
      <c r="AS108" s="345"/>
      <c r="AT108" s="345"/>
      <c r="AU108" s="345"/>
      <c r="AV108" s="345"/>
      <c r="AW108" s="345"/>
      <c r="AX108" s="345"/>
      <c r="AY108" s="345"/>
      <c r="AZ108" s="345"/>
      <c r="BA108" s="345"/>
      <c r="BB108" s="345"/>
      <c r="BC108" s="345"/>
      <c r="BD108" s="345"/>
      <c r="BE108" s="345"/>
      <c r="BF108" s="345"/>
      <c r="BG108" s="345"/>
      <c r="BH108" s="345"/>
      <c r="BI108" s="345"/>
      <c r="BJ108" s="345"/>
      <c r="BK108" s="345"/>
      <c r="BL108" s="345"/>
      <c r="BM108" s="345"/>
      <c r="BN108" s="345"/>
      <c r="BO108" s="345"/>
      <c r="BP108" s="345"/>
      <c r="BQ108" s="345"/>
      <c r="BR108" s="345"/>
      <c r="BS108" s="345"/>
      <c r="BT108" s="345"/>
    </row>
    <row r="109" spans="1:72" s="450" customFormat="1" ht="15.75" customHeight="1" x14ac:dyDescent="0.2">
      <c r="A109" s="362"/>
      <c r="B109" s="363"/>
      <c r="C109" s="381"/>
      <c r="D109" s="364"/>
      <c r="E109" s="364"/>
      <c r="F109" s="374"/>
      <c r="G109" s="37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5"/>
      <c r="AU109" s="345"/>
      <c r="AV109" s="345"/>
      <c r="AW109" s="345"/>
      <c r="AX109" s="345"/>
      <c r="AY109" s="345"/>
      <c r="AZ109" s="345"/>
      <c r="BA109" s="345"/>
      <c r="BB109" s="345"/>
      <c r="BC109" s="345"/>
      <c r="BD109" s="345"/>
      <c r="BE109" s="345"/>
      <c r="BF109" s="345"/>
      <c r="BG109" s="345"/>
      <c r="BH109" s="345"/>
      <c r="BI109" s="345"/>
      <c r="BJ109" s="345"/>
      <c r="BK109" s="345"/>
      <c r="BL109" s="345"/>
      <c r="BM109" s="345"/>
      <c r="BN109" s="345"/>
      <c r="BO109" s="345"/>
      <c r="BP109" s="345"/>
      <c r="BQ109" s="345"/>
      <c r="BR109" s="345"/>
      <c r="BS109" s="345"/>
      <c r="BT109" s="345"/>
    </row>
    <row r="110" spans="1:72" s="450" customFormat="1" ht="15.75" customHeight="1" x14ac:dyDescent="0.2">
      <c r="A110" s="362"/>
      <c r="B110" s="363"/>
      <c r="C110" s="381"/>
      <c r="D110" s="364"/>
      <c r="E110" s="364"/>
      <c r="F110" s="374"/>
      <c r="G110" s="451">
        <f>SUM(G111:G111)</f>
        <v>343</v>
      </c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5"/>
      <c r="AS110" s="345"/>
      <c r="AT110" s="345"/>
      <c r="AU110" s="345"/>
      <c r="AV110" s="345"/>
      <c r="AW110" s="345"/>
      <c r="AX110" s="345"/>
      <c r="AY110" s="345"/>
      <c r="AZ110" s="345"/>
      <c r="BA110" s="345"/>
      <c r="BB110" s="345"/>
      <c r="BC110" s="345"/>
      <c r="BD110" s="345"/>
      <c r="BE110" s="345"/>
      <c r="BF110" s="345"/>
      <c r="BG110" s="345"/>
      <c r="BH110" s="345"/>
      <c r="BI110" s="345"/>
      <c r="BJ110" s="345"/>
      <c r="BK110" s="345"/>
      <c r="BL110" s="345"/>
      <c r="BM110" s="345"/>
      <c r="BN110" s="345"/>
      <c r="BO110" s="345"/>
      <c r="BP110" s="345"/>
      <c r="BQ110" s="345"/>
      <c r="BR110" s="345"/>
      <c r="BS110" s="345"/>
      <c r="BT110" s="345"/>
    </row>
    <row r="111" spans="1:72" s="450" customFormat="1" ht="15.75" customHeight="1" x14ac:dyDescent="0.2">
      <c r="A111" s="362"/>
      <c r="B111" s="363"/>
      <c r="C111" s="381"/>
      <c r="D111" s="364"/>
      <c r="E111" s="364" t="s">
        <v>87</v>
      </c>
      <c r="F111" s="374" t="s">
        <v>359</v>
      </c>
      <c r="G111" s="375">
        <f>343</f>
        <v>343</v>
      </c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5"/>
      <c r="AS111" s="345"/>
      <c r="AT111" s="345"/>
      <c r="AU111" s="345"/>
      <c r="AV111" s="345"/>
      <c r="AW111" s="345"/>
      <c r="AX111" s="345"/>
      <c r="AY111" s="345"/>
      <c r="AZ111" s="345"/>
      <c r="BA111" s="345"/>
      <c r="BB111" s="345"/>
      <c r="BC111" s="345"/>
      <c r="BD111" s="345"/>
      <c r="BE111" s="345"/>
      <c r="BF111" s="345"/>
      <c r="BG111" s="345"/>
      <c r="BH111" s="345"/>
      <c r="BI111" s="345"/>
      <c r="BJ111" s="345"/>
      <c r="BK111" s="345"/>
      <c r="BL111" s="345"/>
      <c r="BM111" s="345"/>
      <c r="BN111" s="345"/>
      <c r="BO111" s="345"/>
      <c r="BP111" s="345"/>
      <c r="BQ111" s="345"/>
      <c r="BR111" s="345"/>
      <c r="BS111" s="345"/>
      <c r="BT111" s="345"/>
    </row>
    <row r="112" spans="1:72" s="450" customFormat="1" ht="9.75" customHeight="1" x14ac:dyDescent="0.2">
      <c r="A112" s="362"/>
      <c r="B112" s="363"/>
      <c r="C112" s="381"/>
      <c r="D112" s="364"/>
      <c r="E112" s="364"/>
      <c r="F112" s="374"/>
      <c r="G112" s="37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  <c r="AO112" s="345"/>
      <c r="AP112" s="345"/>
      <c r="AQ112" s="345"/>
      <c r="AR112" s="345"/>
      <c r="AS112" s="345"/>
      <c r="AT112" s="345"/>
      <c r="AU112" s="345"/>
      <c r="AV112" s="345"/>
      <c r="AW112" s="345"/>
      <c r="AX112" s="345"/>
      <c r="AY112" s="345"/>
      <c r="AZ112" s="345"/>
      <c r="BA112" s="345"/>
      <c r="BB112" s="345"/>
      <c r="BC112" s="345"/>
      <c r="BD112" s="345"/>
      <c r="BE112" s="345"/>
      <c r="BF112" s="345"/>
      <c r="BG112" s="345"/>
      <c r="BH112" s="345"/>
      <c r="BI112" s="345"/>
      <c r="BJ112" s="345"/>
      <c r="BK112" s="345"/>
      <c r="BL112" s="345"/>
      <c r="BM112" s="345"/>
      <c r="BN112" s="345"/>
      <c r="BO112" s="345"/>
      <c r="BP112" s="345"/>
      <c r="BQ112" s="345"/>
      <c r="BR112" s="345"/>
      <c r="BS112" s="345"/>
      <c r="BT112" s="345"/>
    </row>
    <row r="113" spans="1:72" s="450" customFormat="1" ht="15.75" customHeight="1" x14ac:dyDescent="0.2">
      <c r="A113" s="362"/>
      <c r="B113" s="452" t="s">
        <v>71</v>
      </c>
      <c r="C113" s="364" t="s">
        <v>391</v>
      </c>
      <c r="D113" s="364" t="s">
        <v>397</v>
      </c>
      <c r="E113" s="370" t="s">
        <v>359</v>
      </c>
      <c r="F113" s="371" t="s">
        <v>359</v>
      </c>
      <c r="G113" s="372">
        <f>SUM(G115)</f>
        <v>140776.79</v>
      </c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345"/>
      <c r="AS113" s="345"/>
      <c r="AT113" s="345"/>
      <c r="AU113" s="345"/>
      <c r="AV113" s="345"/>
      <c r="AW113" s="345"/>
      <c r="AX113" s="345"/>
      <c r="AY113" s="345"/>
      <c r="AZ113" s="345"/>
      <c r="BA113" s="345"/>
      <c r="BB113" s="345"/>
      <c r="BC113" s="345"/>
      <c r="BD113" s="345"/>
      <c r="BE113" s="345"/>
      <c r="BF113" s="345"/>
      <c r="BG113" s="345"/>
      <c r="BH113" s="345"/>
      <c r="BI113" s="345"/>
      <c r="BJ113" s="345"/>
      <c r="BK113" s="345"/>
      <c r="BL113" s="345"/>
      <c r="BM113" s="345"/>
      <c r="BN113" s="345"/>
      <c r="BO113" s="345"/>
      <c r="BP113" s="345"/>
      <c r="BQ113" s="345"/>
      <c r="BR113" s="345"/>
      <c r="BS113" s="345"/>
      <c r="BT113" s="345"/>
    </row>
    <row r="114" spans="1:72" s="450" customFormat="1" ht="15.75" customHeight="1" x14ac:dyDescent="0.2">
      <c r="A114" s="362"/>
      <c r="B114" s="363"/>
      <c r="C114" s="381"/>
      <c r="D114" s="364"/>
      <c r="E114" s="364"/>
      <c r="F114" s="374"/>
      <c r="G114" s="375"/>
      <c r="H114" s="345"/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/>
      <c r="V114" s="345"/>
      <c r="W114" s="345"/>
      <c r="X114" s="345"/>
      <c r="Y114" s="345"/>
      <c r="Z114" s="345"/>
      <c r="AA114" s="345"/>
      <c r="AB114" s="345"/>
      <c r="AC114" s="345"/>
      <c r="AD114" s="345"/>
      <c r="AE114" s="345"/>
      <c r="AF114" s="345"/>
      <c r="AG114" s="345"/>
      <c r="AH114" s="345"/>
      <c r="AI114" s="345"/>
      <c r="AJ114" s="345"/>
      <c r="AK114" s="345"/>
      <c r="AL114" s="345"/>
      <c r="AM114" s="345"/>
      <c r="AN114" s="345"/>
      <c r="AO114" s="345"/>
      <c r="AP114" s="345"/>
      <c r="AQ114" s="345"/>
      <c r="AR114" s="345"/>
      <c r="AS114" s="345"/>
      <c r="AT114" s="345"/>
      <c r="AU114" s="345"/>
      <c r="AV114" s="345"/>
      <c r="AW114" s="345"/>
      <c r="AX114" s="345"/>
      <c r="AY114" s="345"/>
      <c r="AZ114" s="345"/>
      <c r="BA114" s="345"/>
      <c r="BB114" s="345"/>
      <c r="BC114" s="345"/>
      <c r="BD114" s="345"/>
      <c r="BE114" s="345"/>
      <c r="BF114" s="345"/>
      <c r="BG114" s="345"/>
      <c r="BH114" s="345"/>
      <c r="BI114" s="345"/>
      <c r="BJ114" s="345"/>
      <c r="BK114" s="345"/>
      <c r="BL114" s="345"/>
      <c r="BM114" s="345"/>
      <c r="BN114" s="345"/>
      <c r="BO114" s="345"/>
      <c r="BP114" s="345"/>
      <c r="BQ114" s="345"/>
      <c r="BR114" s="345"/>
      <c r="BS114" s="345"/>
      <c r="BT114" s="345"/>
    </row>
    <row r="115" spans="1:72" s="450" customFormat="1" ht="15.75" customHeight="1" x14ac:dyDescent="0.2">
      <c r="A115" s="362"/>
      <c r="B115" s="363"/>
      <c r="C115" s="381"/>
      <c r="D115" s="364"/>
      <c r="E115" s="364"/>
      <c r="F115" s="374"/>
      <c r="G115" s="451">
        <f>SUM(G116:G118)</f>
        <v>140776.79</v>
      </c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45"/>
      <c r="BE115" s="345"/>
      <c r="BF115" s="345"/>
      <c r="BG115" s="345"/>
      <c r="BH115" s="345"/>
      <c r="BI115" s="345"/>
      <c r="BJ115" s="345"/>
      <c r="BK115" s="345"/>
      <c r="BL115" s="345"/>
      <c r="BM115" s="345"/>
      <c r="BN115" s="345"/>
      <c r="BO115" s="345"/>
      <c r="BP115" s="345"/>
      <c r="BQ115" s="345"/>
      <c r="BR115" s="345"/>
      <c r="BS115" s="345"/>
      <c r="BT115" s="345"/>
    </row>
    <row r="116" spans="1:72" s="450" customFormat="1" ht="15.75" customHeight="1" x14ac:dyDescent="0.2">
      <c r="A116" s="362"/>
      <c r="B116" s="363"/>
      <c r="C116" s="381"/>
      <c r="D116" s="364"/>
      <c r="E116" s="364" t="s">
        <v>87</v>
      </c>
      <c r="F116" s="374" t="s">
        <v>359</v>
      </c>
      <c r="G116" s="375">
        <f>16932+22200+42304.73+20499+3096.06+19195</f>
        <v>124226.79000000001</v>
      </c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5"/>
      <c r="AZ116" s="345"/>
      <c r="BA116" s="345"/>
      <c r="BB116" s="345"/>
      <c r="BC116" s="345"/>
      <c r="BD116" s="345"/>
      <c r="BE116" s="345"/>
      <c r="BF116" s="345"/>
      <c r="BG116" s="345"/>
      <c r="BH116" s="345"/>
      <c r="BI116" s="345"/>
      <c r="BJ116" s="345"/>
      <c r="BK116" s="345"/>
      <c r="BL116" s="345"/>
      <c r="BM116" s="345"/>
      <c r="BN116" s="345"/>
      <c r="BO116" s="345"/>
      <c r="BP116" s="345"/>
      <c r="BQ116" s="345"/>
      <c r="BR116" s="345"/>
      <c r="BS116" s="345"/>
      <c r="BT116" s="345"/>
    </row>
    <row r="117" spans="1:72" s="450" customFormat="1" ht="15.75" customHeight="1" x14ac:dyDescent="0.2">
      <c r="A117" s="362"/>
      <c r="B117" s="363"/>
      <c r="C117" s="381"/>
      <c r="D117" s="364"/>
      <c r="E117" s="364" t="s">
        <v>393</v>
      </c>
      <c r="F117" s="374" t="s">
        <v>359</v>
      </c>
      <c r="G117" s="375">
        <f>13550</f>
        <v>13550</v>
      </c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345"/>
      <c r="BE117" s="345"/>
      <c r="BF117" s="345"/>
      <c r="BG117" s="345"/>
      <c r="BH117" s="345"/>
      <c r="BI117" s="345"/>
      <c r="BJ117" s="345"/>
      <c r="BK117" s="345"/>
      <c r="BL117" s="345"/>
      <c r="BM117" s="345"/>
      <c r="BN117" s="345"/>
      <c r="BO117" s="345"/>
      <c r="BP117" s="345"/>
      <c r="BQ117" s="345"/>
      <c r="BR117" s="345"/>
      <c r="BS117" s="345"/>
      <c r="BT117" s="345"/>
    </row>
    <row r="118" spans="1:72" s="450" customFormat="1" ht="15.75" customHeight="1" x14ac:dyDescent="0.2">
      <c r="A118" s="362"/>
      <c r="B118" s="363"/>
      <c r="C118" s="381"/>
      <c r="D118" s="364"/>
      <c r="E118" s="364" t="s">
        <v>368</v>
      </c>
      <c r="F118" s="374" t="s">
        <v>359</v>
      </c>
      <c r="G118" s="375">
        <f>3000</f>
        <v>3000</v>
      </c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345"/>
      <c r="AJ118" s="345"/>
      <c r="AK118" s="345"/>
      <c r="AL118" s="345"/>
      <c r="AM118" s="345"/>
      <c r="AN118" s="345"/>
      <c r="AO118" s="345"/>
      <c r="AP118" s="345"/>
      <c r="AQ118" s="345"/>
      <c r="AR118" s="345"/>
      <c r="AS118" s="345"/>
      <c r="AT118" s="345"/>
      <c r="AU118" s="345"/>
      <c r="AV118" s="345"/>
      <c r="AW118" s="345"/>
      <c r="AX118" s="345"/>
      <c r="AY118" s="345"/>
      <c r="AZ118" s="345"/>
      <c r="BA118" s="345"/>
      <c r="BB118" s="345"/>
      <c r="BC118" s="345"/>
      <c r="BD118" s="345"/>
      <c r="BE118" s="345"/>
      <c r="BF118" s="345"/>
      <c r="BG118" s="345"/>
      <c r="BH118" s="345"/>
      <c r="BI118" s="345"/>
      <c r="BJ118" s="345"/>
      <c r="BK118" s="345"/>
      <c r="BL118" s="345"/>
      <c r="BM118" s="345"/>
      <c r="BN118" s="345"/>
      <c r="BO118" s="345"/>
      <c r="BP118" s="345"/>
      <c r="BQ118" s="345"/>
      <c r="BR118" s="345"/>
      <c r="BS118" s="345"/>
      <c r="BT118" s="345"/>
    </row>
    <row r="119" spans="1:72" s="450" customFormat="1" ht="11.25" customHeight="1" x14ac:dyDescent="0.2">
      <c r="A119" s="362"/>
      <c r="B119" s="363"/>
      <c r="C119" s="381"/>
      <c r="D119" s="364"/>
      <c r="E119" s="364"/>
      <c r="F119" s="374"/>
      <c r="G119" s="37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5"/>
      <c r="AZ119" s="345"/>
      <c r="BA119" s="345"/>
      <c r="BB119" s="345"/>
      <c r="BC119" s="345"/>
      <c r="BD119" s="345"/>
      <c r="BE119" s="345"/>
      <c r="BF119" s="345"/>
      <c r="BG119" s="345"/>
      <c r="BH119" s="345"/>
      <c r="BI119" s="345"/>
      <c r="BJ119" s="345"/>
      <c r="BK119" s="345"/>
      <c r="BL119" s="345"/>
      <c r="BM119" s="345"/>
      <c r="BN119" s="345"/>
      <c r="BO119" s="345"/>
      <c r="BP119" s="345"/>
      <c r="BQ119" s="345"/>
      <c r="BR119" s="345"/>
      <c r="BS119" s="345"/>
      <c r="BT119" s="345"/>
    </row>
    <row r="120" spans="1:72" s="450" customFormat="1" ht="15.75" customHeight="1" x14ac:dyDescent="0.2">
      <c r="A120" s="362"/>
      <c r="B120" s="452" t="s">
        <v>96</v>
      </c>
      <c r="C120" s="364" t="s">
        <v>391</v>
      </c>
      <c r="D120" s="364" t="s">
        <v>397</v>
      </c>
      <c r="E120" s="370" t="s">
        <v>359</v>
      </c>
      <c r="F120" s="371" t="s">
        <v>359</v>
      </c>
      <c r="G120" s="372">
        <f>SUM(G122)</f>
        <v>5665</v>
      </c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  <c r="AO120" s="345"/>
      <c r="AP120" s="345"/>
      <c r="AQ120" s="345"/>
      <c r="AR120" s="345"/>
      <c r="AS120" s="345"/>
      <c r="AT120" s="345"/>
      <c r="AU120" s="345"/>
      <c r="AV120" s="345"/>
      <c r="AW120" s="345"/>
      <c r="AX120" s="345"/>
      <c r="AY120" s="345"/>
      <c r="AZ120" s="345"/>
      <c r="BA120" s="345"/>
      <c r="BB120" s="345"/>
      <c r="BC120" s="345"/>
      <c r="BD120" s="345"/>
      <c r="BE120" s="345"/>
      <c r="BF120" s="345"/>
      <c r="BG120" s="345"/>
      <c r="BH120" s="345"/>
      <c r="BI120" s="345"/>
      <c r="BJ120" s="345"/>
      <c r="BK120" s="345"/>
      <c r="BL120" s="345"/>
      <c r="BM120" s="345"/>
      <c r="BN120" s="345"/>
      <c r="BO120" s="345"/>
      <c r="BP120" s="345"/>
      <c r="BQ120" s="345"/>
      <c r="BR120" s="345"/>
      <c r="BS120" s="345"/>
      <c r="BT120" s="345"/>
    </row>
    <row r="121" spans="1:72" s="450" customFormat="1" ht="15.75" customHeight="1" x14ac:dyDescent="0.2">
      <c r="A121" s="362"/>
      <c r="B121" s="363"/>
      <c r="C121" s="381"/>
      <c r="D121" s="364"/>
      <c r="E121" s="364"/>
      <c r="F121" s="374"/>
      <c r="G121" s="37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345"/>
      <c r="BC121" s="345"/>
      <c r="BD121" s="345"/>
      <c r="BE121" s="345"/>
      <c r="BF121" s="345"/>
      <c r="BG121" s="345"/>
      <c r="BH121" s="345"/>
      <c r="BI121" s="345"/>
      <c r="BJ121" s="345"/>
      <c r="BK121" s="345"/>
      <c r="BL121" s="345"/>
      <c r="BM121" s="345"/>
      <c r="BN121" s="345"/>
      <c r="BO121" s="345"/>
      <c r="BP121" s="345"/>
      <c r="BQ121" s="345"/>
      <c r="BR121" s="345"/>
      <c r="BS121" s="345"/>
      <c r="BT121" s="345"/>
    </row>
    <row r="122" spans="1:72" s="450" customFormat="1" ht="15.75" customHeight="1" x14ac:dyDescent="0.2">
      <c r="A122" s="362"/>
      <c r="B122" s="363"/>
      <c r="C122" s="381"/>
      <c r="D122" s="364"/>
      <c r="E122" s="364"/>
      <c r="F122" s="374"/>
      <c r="G122" s="451">
        <f>SUM(G123)</f>
        <v>5665</v>
      </c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5"/>
      <c r="W122" s="345"/>
      <c r="X122" s="345"/>
      <c r="Y122" s="345"/>
      <c r="Z122" s="345"/>
      <c r="AA122" s="345"/>
      <c r="AB122" s="345"/>
      <c r="AC122" s="345"/>
      <c r="AD122" s="345"/>
      <c r="AE122" s="345"/>
      <c r="AF122" s="345"/>
      <c r="AG122" s="345"/>
      <c r="AH122" s="345"/>
      <c r="AI122" s="345"/>
      <c r="AJ122" s="345"/>
      <c r="AK122" s="345"/>
      <c r="AL122" s="345"/>
      <c r="AM122" s="345"/>
      <c r="AN122" s="345"/>
      <c r="AO122" s="345"/>
      <c r="AP122" s="345"/>
      <c r="AQ122" s="345"/>
      <c r="AR122" s="345"/>
      <c r="AS122" s="345"/>
      <c r="AT122" s="345"/>
      <c r="AU122" s="345"/>
      <c r="AV122" s="345"/>
      <c r="AW122" s="345"/>
      <c r="AX122" s="345"/>
      <c r="AY122" s="345"/>
      <c r="AZ122" s="345"/>
      <c r="BA122" s="345"/>
      <c r="BB122" s="345"/>
      <c r="BC122" s="345"/>
      <c r="BD122" s="345"/>
      <c r="BE122" s="345"/>
      <c r="BF122" s="345"/>
      <c r="BG122" s="345"/>
      <c r="BH122" s="345"/>
      <c r="BI122" s="345"/>
      <c r="BJ122" s="345"/>
      <c r="BK122" s="345"/>
      <c r="BL122" s="345"/>
      <c r="BM122" s="345"/>
      <c r="BN122" s="345"/>
      <c r="BO122" s="345"/>
      <c r="BP122" s="345"/>
      <c r="BQ122" s="345"/>
      <c r="BR122" s="345"/>
      <c r="BS122" s="345"/>
      <c r="BT122" s="345"/>
    </row>
    <row r="123" spans="1:72" s="450" customFormat="1" ht="15.75" customHeight="1" x14ac:dyDescent="0.2">
      <c r="A123" s="362"/>
      <c r="B123" s="363"/>
      <c r="C123" s="381"/>
      <c r="D123" s="364"/>
      <c r="E123" s="364" t="s">
        <v>92</v>
      </c>
      <c r="F123" s="374" t="s">
        <v>359</v>
      </c>
      <c r="G123" s="375">
        <f>924+1215+1135+1214+1177</f>
        <v>5665</v>
      </c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45"/>
      <c r="AZ123" s="345"/>
      <c r="BA123" s="345"/>
      <c r="BB123" s="345"/>
      <c r="BC123" s="345"/>
      <c r="BD123" s="345"/>
      <c r="BE123" s="345"/>
      <c r="BF123" s="345"/>
      <c r="BG123" s="345"/>
      <c r="BH123" s="345"/>
      <c r="BI123" s="345"/>
      <c r="BJ123" s="345"/>
      <c r="BK123" s="345"/>
      <c r="BL123" s="345"/>
      <c r="BM123" s="345"/>
      <c r="BN123" s="345"/>
      <c r="BO123" s="345"/>
      <c r="BP123" s="345"/>
      <c r="BQ123" s="345"/>
      <c r="BR123" s="345"/>
      <c r="BS123" s="345"/>
      <c r="BT123" s="345"/>
    </row>
    <row r="124" spans="1:72" s="450" customFormat="1" ht="11.25" customHeight="1" x14ac:dyDescent="0.2">
      <c r="A124" s="362"/>
      <c r="B124" s="363"/>
      <c r="C124" s="381"/>
      <c r="D124" s="364"/>
      <c r="E124" s="365"/>
      <c r="F124" s="367"/>
      <c r="G124" s="379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  <c r="AO124" s="345"/>
      <c r="AP124" s="345"/>
      <c r="AQ124" s="345"/>
      <c r="AR124" s="345"/>
      <c r="AS124" s="345"/>
      <c r="AT124" s="345"/>
      <c r="AU124" s="345"/>
      <c r="AV124" s="345"/>
      <c r="AW124" s="345"/>
      <c r="AX124" s="345"/>
      <c r="AY124" s="345"/>
      <c r="AZ124" s="345"/>
      <c r="BA124" s="345"/>
      <c r="BB124" s="345"/>
      <c r="BC124" s="345"/>
      <c r="BD124" s="345"/>
      <c r="BE124" s="345"/>
      <c r="BF124" s="345"/>
      <c r="BG124" s="345"/>
      <c r="BH124" s="345"/>
      <c r="BI124" s="345"/>
      <c r="BJ124" s="345"/>
      <c r="BK124" s="345"/>
      <c r="BL124" s="345"/>
      <c r="BM124" s="345"/>
      <c r="BN124" s="345"/>
      <c r="BO124" s="345"/>
      <c r="BP124" s="345"/>
      <c r="BQ124" s="345"/>
      <c r="BR124" s="345"/>
      <c r="BS124" s="345"/>
      <c r="BT124" s="345"/>
    </row>
    <row r="125" spans="1:72" s="450" customFormat="1" ht="15.75" customHeight="1" x14ac:dyDescent="0.2">
      <c r="A125" s="362"/>
      <c r="B125" s="452" t="s">
        <v>71</v>
      </c>
      <c r="C125" s="364" t="s">
        <v>391</v>
      </c>
      <c r="D125" s="364" t="s">
        <v>398</v>
      </c>
      <c r="E125" s="365" t="s">
        <v>359</v>
      </c>
      <c r="F125" s="367" t="s">
        <v>359</v>
      </c>
      <c r="G125" s="366">
        <f>SUM(G127)</f>
        <v>109199.02</v>
      </c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345"/>
      <c r="AS125" s="345"/>
      <c r="AT125" s="345"/>
      <c r="AU125" s="345"/>
      <c r="AV125" s="345"/>
      <c r="AW125" s="345"/>
      <c r="AX125" s="345"/>
      <c r="AY125" s="345"/>
      <c r="AZ125" s="345"/>
      <c r="BA125" s="345"/>
      <c r="BB125" s="345"/>
      <c r="BC125" s="345"/>
      <c r="BD125" s="345"/>
      <c r="BE125" s="345"/>
      <c r="BF125" s="345"/>
      <c r="BG125" s="345"/>
      <c r="BH125" s="345"/>
      <c r="BI125" s="345"/>
      <c r="BJ125" s="345"/>
      <c r="BK125" s="345"/>
      <c r="BL125" s="345"/>
      <c r="BM125" s="345"/>
      <c r="BN125" s="345"/>
      <c r="BO125" s="345"/>
      <c r="BP125" s="345"/>
      <c r="BQ125" s="345"/>
      <c r="BR125" s="345"/>
      <c r="BS125" s="345"/>
      <c r="BT125" s="345"/>
    </row>
    <row r="126" spans="1:72" s="450" customFormat="1" ht="15.75" customHeight="1" x14ac:dyDescent="0.2">
      <c r="A126" s="362"/>
      <c r="B126" s="363"/>
      <c r="C126" s="381"/>
      <c r="D126" s="364"/>
      <c r="E126" s="364"/>
      <c r="F126" s="374"/>
      <c r="G126" s="37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V126" s="345"/>
      <c r="W126" s="345"/>
      <c r="X126" s="345"/>
      <c r="Y126" s="345"/>
      <c r="Z126" s="345"/>
      <c r="AA126" s="345"/>
      <c r="AB126" s="345"/>
      <c r="AC126" s="345"/>
      <c r="AD126" s="345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345"/>
      <c r="AS126" s="345"/>
      <c r="AT126" s="345"/>
      <c r="AU126" s="345"/>
      <c r="AV126" s="345"/>
      <c r="AW126" s="345"/>
      <c r="AX126" s="345"/>
      <c r="AY126" s="345"/>
      <c r="AZ126" s="345"/>
      <c r="BA126" s="345"/>
      <c r="BB126" s="345"/>
      <c r="BC126" s="345"/>
      <c r="BD126" s="345"/>
      <c r="BE126" s="345"/>
      <c r="BF126" s="345"/>
      <c r="BG126" s="345"/>
      <c r="BH126" s="345"/>
      <c r="BI126" s="345"/>
      <c r="BJ126" s="345"/>
      <c r="BK126" s="345"/>
      <c r="BL126" s="345"/>
      <c r="BM126" s="345"/>
      <c r="BN126" s="345"/>
      <c r="BO126" s="345"/>
      <c r="BP126" s="345"/>
      <c r="BQ126" s="345"/>
      <c r="BR126" s="345"/>
      <c r="BS126" s="345"/>
      <c r="BT126" s="345"/>
    </row>
    <row r="127" spans="1:72" s="450" customFormat="1" ht="15.75" customHeight="1" x14ac:dyDescent="0.2">
      <c r="A127" s="362"/>
      <c r="B127" s="363"/>
      <c r="C127" s="381"/>
      <c r="D127" s="364"/>
      <c r="E127" s="364"/>
      <c r="F127" s="374"/>
      <c r="G127" s="451">
        <f>SUM(G128:G130)</f>
        <v>109199.02</v>
      </c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345"/>
      <c r="BH127" s="345"/>
      <c r="BI127" s="345"/>
      <c r="BJ127" s="345"/>
      <c r="BK127" s="345"/>
      <c r="BL127" s="345"/>
      <c r="BM127" s="345"/>
      <c r="BN127" s="345"/>
      <c r="BO127" s="345"/>
      <c r="BP127" s="345"/>
      <c r="BQ127" s="345"/>
      <c r="BR127" s="345"/>
      <c r="BS127" s="345"/>
      <c r="BT127" s="345"/>
    </row>
    <row r="128" spans="1:72" s="450" customFormat="1" ht="15.75" customHeight="1" x14ac:dyDescent="0.2">
      <c r="A128" s="362"/>
      <c r="B128" s="363"/>
      <c r="C128" s="381"/>
      <c r="D128" s="364"/>
      <c r="E128" s="364" t="s">
        <v>87</v>
      </c>
      <c r="F128" s="374" t="s">
        <v>359</v>
      </c>
      <c r="G128" s="375">
        <f>18236+21454+8422.02+19661-3135.94+20389</f>
        <v>85026.08</v>
      </c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345"/>
      <c r="AQ128" s="345"/>
      <c r="AR128" s="345"/>
      <c r="AS128" s="345"/>
      <c r="AT128" s="345"/>
      <c r="AU128" s="345"/>
      <c r="AV128" s="345"/>
      <c r="AW128" s="345"/>
      <c r="AX128" s="345"/>
      <c r="AY128" s="345"/>
      <c r="AZ128" s="345"/>
      <c r="BA128" s="345"/>
      <c r="BB128" s="345"/>
      <c r="BC128" s="345"/>
      <c r="BD128" s="345"/>
      <c r="BE128" s="345"/>
      <c r="BF128" s="345"/>
      <c r="BG128" s="345"/>
      <c r="BH128" s="345"/>
      <c r="BI128" s="345"/>
      <c r="BJ128" s="345"/>
      <c r="BK128" s="345"/>
      <c r="BL128" s="345"/>
      <c r="BM128" s="345"/>
      <c r="BN128" s="345"/>
      <c r="BO128" s="345"/>
      <c r="BP128" s="345"/>
      <c r="BQ128" s="345"/>
      <c r="BR128" s="345"/>
      <c r="BS128" s="345"/>
      <c r="BT128" s="345"/>
    </row>
    <row r="129" spans="1:72" s="450" customFormat="1" ht="15.75" customHeight="1" x14ac:dyDescent="0.2">
      <c r="A129" s="362"/>
      <c r="B129" s="363"/>
      <c r="C129" s="381"/>
      <c r="D129" s="364"/>
      <c r="E129" s="364" t="s">
        <v>393</v>
      </c>
      <c r="F129" s="374" t="s">
        <v>359</v>
      </c>
      <c r="G129" s="375">
        <f>20010.48</f>
        <v>20010.48</v>
      </c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  <c r="AH129" s="345"/>
      <c r="AI129" s="345"/>
      <c r="AJ129" s="345"/>
      <c r="AK129" s="345"/>
      <c r="AL129" s="345"/>
      <c r="AM129" s="345"/>
      <c r="AN129" s="345"/>
      <c r="AO129" s="345"/>
      <c r="AP129" s="345"/>
      <c r="AQ129" s="345"/>
      <c r="AR129" s="345"/>
      <c r="AS129" s="345"/>
      <c r="AT129" s="345"/>
      <c r="AU129" s="345"/>
      <c r="AV129" s="345"/>
      <c r="AW129" s="345"/>
      <c r="AX129" s="345"/>
      <c r="AY129" s="345"/>
      <c r="AZ129" s="345"/>
      <c r="BA129" s="345"/>
      <c r="BB129" s="345"/>
      <c r="BC129" s="345"/>
      <c r="BD129" s="345"/>
      <c r="BE129" s="345"/>
      <c r="BF129" s="345"/>
      <c r="BG129" s="345"/>
      <c r="BH129" s="345"/>
      <c r="BI129" s="345"/>
      <c r="BJ129" s="345"/>
      <c r="BK129" s="345"/>
      <c r="BL129" s="345"/>
      <c r="BM129" s="345"/>
      <c r="BN129" s="345"/>
      <c r="BO129" s="345"/>
      <c r="BP129" s="345"/>
      <c r="BQ129" s="345"/>
      <c r="BR129" s="345"/>
      <c r="BS129" s="345"/>
      <c r="BT129" s="345"/>
    </row>
    <row r="130" spans="1:72" s="450" customFormat="1" ht="15.75" customHeight="1" x14ac:dyDescent="0.2">
      <c r="A130" s="362"/>
      <c r="B130" s="363"/>
      <c r="C130" s="381"/>
      <c r="D130" s="364"/>
      <c r="E130" s="364" t="s">
        <v>368</v>
      </c>
      <c r="F130" s="374" t="s">
        <v>359</v>
      </c>
      <c r="G130" s="375">
        <f>4162.46</f>
        <v>4162.46</v>
      </c>
      <c r="H130" s="345"/>
      <c r="I130" s="345"/>
      <c r="J130" s="345"/>
      <c r="K130" s="345"/>
      <c r="L130" s="345"/>
      <c r="M130" s="345"/>
      <c r="N130" s="345"/>
      <c r="O130" s="345"/>
      <c r="P130" s="345"/>
      <c r="Q130" s="345"/>
      <c r="R130" s="345"/>
      <c r="S130" s="345"/>
      <c r="T130" s="345"/>
      <c r="U130" s="345"/>
      <c r="V130" s="345"/>
      <c r="W130" s="345"/>
      <c r="X130" s="345"/>
      <c r="Y130" s="345"/>
      <c r="Z130" s="345"/>
      <c r="AA130" s="345"/>
      <c r="AB130" s="345"/>
      <c r="AC130" s="345"/>
      <c r="AD130" s="345"/>
      <c r="AE130" s="345"/>
      <c r="AF130" s="345"/>
      <c r="AG130" s="345"/>
      <c r="AH130" s="345"/>
      <c r="AI130" s="345"/>
      <c r="AJ130" s="345"/>
      <c r="AK130" s="345"/>
      <c r="AL130" s="345"/>
      <c r="AM130" s="345"/>
      <c r="AN130" s="345"/>
      <c r="AO130" s="345"/>
      <c r="AP130" s="345"/>
      <c r="AQ130" s="345"/>
      <c r="AR130" s="345"/>
      <c r="AS130" s="345"/>
      <c r="AT130" s="345"/>
      <c r="AU130" s="345"/>
      <c r="AV130" s="345"/>
      <c r="AW130" s="345"/>
      <c r="AX130" s="345"/>
      <c r="AY130" s="345"/>
      <c r="AZ130" s="345"/>
      <c r="BA130" s="345"/>
      <c r="BB130" s="345"/>
      <c r="BC130" s="345"/>
      <c r="BD130" s="345"/>
      <c r="BE130" s="345"/>
      <c r="BF130" s="345"/>
      <c r="BG130" s="345"/>
      <c r="BH130" s="345"/>
      <c r="BI130" s="345"/>
      <c r="BJ130" s="345"/>
      <c r="BK130" s="345"/>
      <c r="BL130" s="345"/>
      <c r="BM130" s="345"/>
      <c r="BN130" s="345"/>
      <c r="BO130" s="345"/>
      <c r="BP130" s="345"/>
      <c r="BQ130" s="345"/>
      <c r="BR130" s="345"/>
      <c r="BS130" s="345"/>
      <c r="BT130" s="345"/>
    </row>
    <row r="131" spans="1:72" s="450" customFormat="1" ht="8.25" customHeight="1" x14ac:dyDescent="0.2">
      <c r="A131" s="362"/>
      <c r="B131" s="363"/>
      <c r="C131" s="381"/>
      <c r="D131" s="364"/>
      <c r="E131" s="364"/>
      <c r="F131" s="374"/>
      <c r="G131" s="37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  <c r="AS131" s="345"/>
      <c r="AT131" s="345"/>
      <c r="AU131" s="345"/>
      <c r="AV131" s="345"/>
      <c r="AW131" s="345"/>
      <c r="AX131" s="345"/>
      <c r="AY131" s="345"/>
      <c r="AZ131" s="345"/>
      <c r="BA131" s="345"/>
      <c r="BB131" s="345"/>
      <c r="BC131" s="345"/>
      <c r="BD131" s="345"/>
      <c r="BE131" s="345"/>
      <c r="BF131" s="345"/>
      <c r="BG131" s="345"/>
      <c r="BH131" s="345"/>
      <c r="BI131" s="345"/>
      <c r="BJ131" s="345"/>
      <c r="BK131" s="345"/>
      <c r="BL131" s="345"/>
      <c r="BM131" s="345"/>
      <c r="BN131" s="345"/>
      <c r="BO131" s="345"/>
      <c r="BP131" s="345"/>
      <c r="BQ131" s="345"/>
      <c r="BR131" s="345"/>
      <c r="BS131" s="345"/>
      <c r="BT131" s="345"/>
    </row>
    <row r="132" spans="1:72" s="450" customFormat="1" ht="18.75" customHeight="1" x14ac:dyDescent="0.2">
      <c r="A132" s="362"/>
      <c r="B132" s="452" t="s">
        <v>96</v>
      </c>
      <c r="C132" s="364" t="s">
        <v>391</v>
      </c>
      <c r="D132" s="364" t="s">
        <v>398</v>
      </c>
      <c r="E132" s="370" t="s">
        <v>359</v>
      </c>
      <c r="F132" s="371" t="s">
        <v>359</v>
      </c>
      <c r="G132" s="372">
        <f>SUM(G134)</f>
        <v>15335</v>
      </c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  <c r="V132" s="345"/>
      <c r="W132" s="345"/>
      <c r="X132" s="345"/>
      <c r="Y132" s="345"/>
      <c r="Z132" s="345"/>
      <c r="AA132" s="345"/>
      <c r="AB132" s="345"/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5"/>
      <c r="AO132" s="345"/>
      <c r="AP132" s="345"/>
      <c r="AQ132" s="345"/>
      <c r="AR132" s="345"/>
      <c r="AS132" s="345"/>
      <c r="AT132" s="345"/>
      <c r="AU132" s="345"/>
      <c r="AV132" s="345"/>
      <c r="AW132" s="345"/>
      <c r="AX132" s="345"/>
      <c r="AY132" s="345"/>
      <c r="AZ132" s="345"/>
      <c r="BA132" s="345"/>
      <c r="BB132" s="345"/>
      <c r="BC132" s="345"/>
      <c r="BD132" s="345"/>
      <c r="BE132" s="345"/>
      <c r="BF132" s="345"/>
      <c r="BG132" s="345"/>
      <c r="BH132" s="345"/>
      <c r="BI132" s="345"/>
      <c r="BJ132" s="345"/>
      <c r="BK132" s="345"/>
      <c r="BL132" s="345"/>
      <c r="BM132" s="345"/>
      <c r="BN132" s="345"/>
      <c r="BO132" s="345"/>
      <c r="BP132" s="345"/>
      <c r="BQ132" s="345"/>
      <c r="BR132" s="345"/>
      <c r="BS132" s="345"/>
      <c r="BT132" s="345"/>
    </row>
    <row r="133" spans="1:72" s="450" customFormat="1" ht="9" customHeight="1" x14ac:dyDescent="0.2">
      <c r="A133" s="362"/>
      <c r="B133" s="363"/>
      <c r="C133" s="381"/>
      <c r="D133" s="364"/>
      <c r="E133" s="364"/>
      <c r="F133" s="374"/>
      <c r="G133" s="37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345"/>
      <c r="BD133" s="345"/>
      <c r="BE133" s="345"/>
      <c r="BF133" s="345"/>
      <c r="BG133" s="345"/>
      <c r="BH133" s="345"/>
      <c r="BI133" s="345"/>
      <c r="BJ133" s="345"/>
      <c r="BK133" s="345"/>
      <c r="BL133" s="345"/>
      <c r="BM133" s="345"/>
      <c r="BN133" s="345"/>
      <c r="BO133" s="345"/>
      <c r="BP133" s="345"/>
      <c r="BQ133" s="345"/>
      <c r="BR133" s="345"/>
      <c r="BS133" s="345"/>
      <c r="BT133" s="345"/>
    </row>
    <row r="134" spans="1:72" s="450" customFormat="1" ht="15.75" customHeight="1" x14ac:dyDescent="0.2">
      <c r="A134" s="362"/>
      <c r="B134" s="363"/>
      <c r="C134" s="381"/>
      <c r="D134" s="364"/>
      <c r="E134" s="364"/>
      <c r="F134" s="374"/>
      <c r="G134" s="451">
        <f>SUM(G135)</f>
        <v>15335</v>
      </c>
      <c r="H134" s="345"/>
      <c r="I134" s="345"/>
      <c r="J134" s="345"/>
      <c r="K134" s="345"/>
      <c r="L134" s="345"/>
      <c r="M134" s="345"/>
      <c r="N134" s="345"/>
      <c r="O134" s="345"/>
      <c r="P134" s="345"/>
      <c r="Q134" s="345"/>
      <c r="R134" s="345"/>
      <c r="S134" s="345"/>
      <c r="T134" s="345"/>
      <c r="U134" s="345"/>
      <c r="V134" s="345"/>
      <c r="W134" s="345"/>
      <c r="X134" s="345"/>
      <c r="Y134" s="345"/>
      <c r="Z134" s="345"/>
      <c r="AA134" s="345"/>
      <c r="AB134" s="345"/>
      <c r="AC134" s="345"/>
      <c r="AD134" s="345"/>
      <c r="AE134" s="345"/>
      <c r="AF134" s="345"/>
      <c r="AG134" s="345"/>
      <c r="AH134" s="345"/>
      <c r="AI134" s="345"/>
      <c r="AJ134" s="345"/>
      <c r="AK134" s="345"/>
      <c r="AL134" s="345"/>
      <c r="AM134" s="345"/>
      <c r="AN134" s="345"/>
      <c r="AO134" s="345"/>
      <c r="AP134" s="345"/>
      <c r="AQ134" s="345"/>
      <c r="AR134" s="345"/>
      <c r="AS134" s="345"/>
      <c r="AT134" s="345"/>
      <c r="AU134" s="345"/>
      <c r="AV134" s="345"/>
      <c r="AW134" s="345"/>
      <c r="AX134" s="345"/>
      <c r="AY134" s="345"/>
      <c r="AZ134" s="345"/>
      <c r="BA134" s="345"/>
      <c r="BB134" s="345"/>
      <c r="BC134" s="345"/>
      <c r="BD134" s="345"/>
      <c r="BE134" s="345"/>
      <c r="BF134" s="345"/>
      <c r="BG134" s="345"/>
      <c r="BH134" s="345"/>
      <c r="BI134" s="345"/>
      <c r="BJ134" s="345"/>
      <c r="BK134" s="345"/>
      <c r="BL134" s="345"/>
      <c r="BM134" s="345"/>
      <c r="BN134" s="345"/>
      <c r="BO134" s="345"/>
      <c r="BP134" s="345"/>
      <c r="BQ134" s="345"/>
      <c r="BR134" s="345"/>
      <c r="BS134" s="345"/>
      <c r="BT134" s="345"/>
    </row>
    <row r="135" spans="1:72" s="450" customFormat="1" ht="15.75" customHeight="1" x14ac:dyDescent="0.2">
      <c r="A135" s="362"/>
      <c r="B135" s="363"/>
      <c r="C135" s="381"/>
      <c r="D135" s="364"/>
      <c r="E135" s="364" t="s">
        <v>92</v>
      </c>
      <c r="F135" s="374" t="s">
        <v>359</v>
      </c>
      <c r="G135" s="375">
        <f>2470+3297+3078+3295+3195</f>
        <v>15335</v>
      </c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345"/>
      <c r="BC135" s="345"/>
      <c r="BD135" s="345"/>
      <c r="BE135" s="345"/>
      <c r="BF135" s="345"/>
      <c r="BG135" s="345"/>
      <c r="BH135" s="345"/>
      <c r="BI135" s="345"/>
      <c r="BJ135" s="345"/>
      <c r="BK135" s="345"/>
      <c r="BL135" s="345"/>
      <c r="BM135" s="345"/>
      <c r="BN135" s="345"/>
      <c r="BO135" s="345"/>
      <c r="BP135" s="345"/>
      <c r="BQ135" s="345"/>
      <c r="BR135" s="345"/>
      <c r="BS135" s="345"/>
      <c r="BT135" s="345"/>
    </row>
    <row r="136" spans="1:72" s="450" customFormat="1" ht="15" customHeight="1" x14ac:dyDescent="0.2">
      <c r="A136" s="376"/>
      <c r="B136" s="377"/>
      <c r="C136" s="378"/>
      <c r="D136" s="365"/>
      <c r="E136" s="365"/>
      <c r="F136" s="367"/>
      <c r="G136" s="379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5"/>
      <c r="AI136" s="345"/>
      <c r="AJ136" s="345"/>
      <c r="AK136" s="345"/>
      <c r="AL136" s="345"/>
      <c r="AM136" s="345"/>
      <c r="AN136" s="345"/>
      <c r="AO136" s="345"/>
      <c r="AP136" s="345"/>
      <c r="AQ136" s="345"/>
      <c r="AR136" s="345"/>
      <c r="AS136" s="345"/>
      <c r="AT136" s="345"/>
      <c r="AU136" s="345"/>
      <c r="AV136" s="345"/>
      <c r="AW136" s="345"/>
      <c r="AX136" s="345"/>
      <c r="AY136" s="345"/>
      <c r="AZ136" s="345"/>
      <c r="BA136" s="345"/>
      <c r="BB136" s="345"/>
      <c r="BC136" s="345"/>
      <c r="BD136" s="345"/>
      <c r="BE136" s="345"/>
      <c r="BF136" s="345"/>
      <c r="BG136" s="345"/>
      <c r="BH136" s="345"/>
      <c r="BI136" s="345"/>
      <c r="BJ136" s="345"/>
      <c r="BK136" s="345"/>
      <c r="BL136" s="345"/>
      <c r="BM136" s="345"/>
      <c r="BN136" s="345"/>
      <c r="BO136" s="345"/>
      <c r="BP136" s="345"/>
      <c r="BQ136" s="345"/>
      <c r="BR136" s="345"/>
      <c r="BS136" s="345"/>
      <c r="BT136" s="345"/>
    </row>
    <row r="137" spans="1:72" s="450" customFormat="1" ht="18.75" customHeight="1" x14ac:dyDescent="0.2">
      <c r="A137" s="362"/>
      <c r="B137" s="452" t="s">
        <v>71</v>
      </c>
      <c r="C137" s="364" t="s">
        <v>391</v>
      </c>
      <c r="D137" s="364" t="s">
        <v>399</v>
      </c>
      <c r="E137" s="365" t="s">
        <v>359</v>
      </c>
      <c r="F137" s="367" t="s">
        <v>359</v>
      </c>
      <c r="G137" s="366">
        <f>SUM(G139)</f>
        <v>143183.12</v>
      </c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345"/>
      <c r="BC137" s="345"/>
      <c r="BD137" s="345"/>
      <c r="BE137" s="345"/>
      <c r="BF137" s="345"/>
      <c r="BG137" s="345"/>
      <c r="BH137" s="345"/>
      <c r="BI137" s="345"/>
      <c r="BJ137" s="345"/>
      <c r="BK137" s="345"/>
      <c r="BL137" s="345"/>
      <c r="BM137" s="345"/>
      <c r="BN137" s="345"/>
      <c r="BO137" s="345"/>
      <c r="BP137" s="345"/>
      <c r="BQ137" s="345"/>
      <c r="BR137" s="345"/>
      <c r="BS137" s="345"/>
      <c r="BT137" s="345"/>
    </row>
    <row r="138" spans="1:72" s="450" customFormat="1" ht="11.25" customHeight="1" x14ac:dyDescent="0.2">
      <c r="A138" s="362"/>
      <c r="B138" s="363"/>
      <c r="C138" s="381"/>
      <c r="D138" s="364"/>
      <c r="E138" s="364"/>
      <c r="F138" s="374"/>
      <c r="G138" s="37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5"/>
      <c r="AI138" s="345"/>
      <c r="AJ138" s="345"/>
      <c r="AK138" s="345"/>
      <c r="AL138" s="345"/>
      <c r="AM138" s="345"/>
      <c r="AN138" s="345"/>
      <c r="AO138" s="345"/>
      <c r="AP138" s="345"/>
      <c r="AQ138" s="345"/>
      <c r="AR138" s="345"/>
      <c r="AS138" s="345"/>
      <c r="AT138" s="345"/>
      <c r="AU138" s="345"/>
      <c r="AV138" s="345"/>
      <c r="AW138" s="345"/>
      <c r="AX138" s="345"/>
      <c r="AY138" s="345"/>
      <c r="AZ138" s="345"/>
      <c r="BA138" s="345"/>
      <c r="BB138" s="345"/>
      <c r="BC138" s="345"/>
      <c r="BD138" s="345"/>
      <c r="BE138" s="345"/>
      <c r="BF138" s="345"/>
      <c r="BG138" s="345"/>
      <c r="BH138" s="345"/>
      <c r="BI138" s="345"/>
      <c r="BJ138" s="345"/>
      <c r="BK138" s="345"/>
      <c r="BL138" s="345"/>
      <c r="BM138" s="345"/>
      <c r="BN138" s="345"/>
      <c r="BO138" s="345"/>
      <c r="BP138" s="345"/>
      <c r="BQ138" s="345"/>
      <c r="BR138" s="345"/>
      <c r="BS138" s="345"/>
      <c r="BT138" s="345"/>
    </row>
    <row r="139" spans="1:72" s="450" customFormat="1" ht="15.75" customHeight="1" x14ac:dyDescent="0.2">
      <c r="A139" s="362"/>
      <c r="B139" s="363"/>
      <c r="C139" s="381"/>
      <c r="D139" s="364"/>
      <c r="E139" s="364"/>
      <c r="F139" s="374"/>
      <c r="G139" s="451">
        <f>SUM(G140:G142)</f>
        <v>143183.12</v>
      </c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5"/>
      <c r="BC139" s="345"/>
      <c r="BD139" s="345"/>
      <c r="BE139" s="345"/>
      <c r="BF139" s="345"/>
      <c r="BG139" s="345"/>
      <c r="BH139" s="345"/>
      <c r="BI139" s="345"/>
      <c r="BJ139" s="345"/>
      <c r="BK139" s="345"/>
      <c r="BL139" s="345"/>
      <c r="BM139" s="345"/>
      <c r="BN139" s="345"/>
      <c r="BO139" s="345"/>
      <c r="BP139" s="345"/>
      <c r="BQ139" s="345"/>
      <c r="BR139" s="345"/>
      <c r="BS139" s="345"/>
      <c r="BT139" s="345"/>
    </row>
    <row r="140" spans="1:72" s="450" customFormat="1" ht="15.75" customHeight="1" x14ac:dyDescent="0.2">
      <c r="A140" s="362"/>
      <c r="B140" s="363"/>
      <c r="C140" s="381"/>
      <c r="D140" s="364"/>
      <c r="E140" s="364" t="s">
        <v>87</v>
      </c>
      <c r="F140" s="374" t="s">
        <v>359</v>
      </c>
      <c r="G140" s="375">
        <f>20008+22412+40171.18+20789-21586.78+19053</f>
        <v>100846.39999999999</v>
      </c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5"/>
      <c r="AI140" s="345"/>
      <c r="AJ140" s="345"/>
      <c r="AK140" s="345"/>
      <c r="AL140" s="345"/>
      <c r="AM140" s="345"/>
      <c r="AN140" s="345"/>
      <c r="AO140" s="345"/>
      <c r="AP140" s="345"/>
      <c r="AQ140" s="345"/>
      <c r="AR140" s="345"/>
      <c r="AS140" s="345"/>
      <c r="AT140" s="345"/>
      <c r="AU140" s="345"/>
      <c r="AV140" s="345"/>
      <c r="AW140" s="345"/>
      <c r="AX140" s="345"/>
      <c r="AY140" s="345"/>
      <c r="AZ140" s="345"/>
      <c r="BA140" s="345"/>
      <c r="BB140" s="345"/>
      <c r="BC140" s="345"/>
      <c r="BD140" s="345"/>
      <c r="BE140" s="345"/>
      <c r="BF140" s="345"/>
      <c r="BG140" s="345"/>
      <c r="BH140" s="345"/>
      <c r="BI140" s="345"/>
      <c r="BJ140" s="345"/>
      <c r="BK140" s="345"/>
      <c r="BL140" s="345"/>
      <c r="BM140" s="345"/>
      <c r="BN140" s="345"/>
      <c r="BO140" s="345"/>
      <c r="BP140" s="345"/>
      <c r="BQ140" s="345"/>
      <c r="BR140" s="345"/>
      <c r="BS140" s="345"/>
      <c r="BT140" s="345"/>
    </row>
    <row r="141" spans="1:72" s="450" customFormat="1" ht="15.75" customHeight="1" x14ac:dyDescent="0.2">
      <c r="A141" s="362"/>
      <c r="B141" s="363"/>
      <c r="C141" s="381"/>
      <c r="D141" s="364"/>
      <c r="E141" s="364" t="s">
        <v>393</v>
      </c>
      <c r="F141" s="374" t="s">
        <v>359</v>
      </c>
      <c r="G141" s="375">
        <f>34551.24</f>
        <v>34551.24</v>
      </c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345"/>
      <c r="AQ141" s="345"/>
      <c r="AR141" s="345"/>
      <c r="AS141" s="345"/>
      <c r="AT141" s="345"/>
      <c r="AU141" s="345"/>
      <c r="AV141" s="345"/>
      <c r="AW141" s="345"/>
      <c r="AX141" s="345"/>
      <c r="AY141" s="345"/>
      <c r="AZ141" s="345"/>
      <c r="BA141" s="345"/>
      <c r="BB141" s="345"/>
      <c r="BC141" s="345"/>
      <c r="BD141" s="345"/>
      <c r="BE141" s="345"/>
      <c r="BF141" s="345"/>
      <c r="BG141" s="345"/>
      <c r="BH141" s="345"/>
      <c r="BI141" s="345"/>
      <c r="BJ141" s="345"/>
      <c r="BK141" s="345"/>
      <c r="BL141" s="345"/>
      <c r="BM141" s="345"/>
      <c r="BN141" s="345"/>
      <c r="BO141" s="345"/>
      <c r="BP141" s="345"/>
      <c r="BQ141" s="345"/>
      <c r="BR141" s="345"/>
      <c r="BS141" s="345"/>
      <c r="BT141" s="345"/>
    </row>
    <row r="142" spans="1:72" s="450" customFormat="1" ht="15.75" customHeight="1" x14ac:dyDescent="0.2">
      <c r="A142" s="362"/>
      <c r="B142" s="363"/>
      <c r="C142" s="381"/>
      <c r="D142" s="364"/>
      <c r="E142" s="364" t="s">
        <v>368</v>
      </c>
      <c r="F142" s="374" t="s">
        <v>359</v>
      </c>
      <c r="G142" s="375">
        <f>7785.48</f>
        <v>7785.48</v>
      </c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5"/>
      <c r="AI142" s="345"/>
      <c r="AJ142" s="345"/>
      <c r="AK142" s="345"/>
      <c r="AL142" s="345"/>
      <c r="AM142" s="345"/>
      <c r="AN142" s="345"/>
      <c r="AO142" s="345"/>
      <c r="AP142" s="345"/>
      <c r="AQ142" s="345"/>
      <c r="AR142" s="345"/>
      <c r="AS142" s="345"/>
      <c r="AT142" s="345"/>
      <c r="AU142" s="345"/>
      <c r="AV142" s="345"/>
      <c r="AW142" s="345"/>
      <c r="AX142" s="345"/>
      <c r="AY142" s="345"/>
      <c r="AZ142" s="345"/>
      <c r="BA142" s="345"/>
      <c r="BB142" s="345"/>
      <c r="BC142" s="345"/>
      <c r="BD142" s="345"/>
      <c r="BE142" s="345"/>
      <c r="BF142" s="345"/>
      <c r="BG142" s="345"/>
      <c r="BH142" s="345"/>
      <c r="BI142" s="345"/>
      <c r="BJ142" s="345"/>
      <c r="BK142" s="345"/>
      <c r="BL142" s="345"/>
      <c r="BM142" s="345"/>
      <c r="BN142" s="345"/>
      <c r="BO142" s="345"/>
      <c r="BP142" s="345"/>
      <c r="BQ142" s="345"/>
      <c r="BR142" s="345"/>
      <c r="BS142" s="345"/>
      <c r="BT142" s="345"/>
    </row>
    <row r="143" spans="1:72" s="450" customFormat="1" ht="9.75" customHeight="1" x14ac:dyDescent="0.2">
      <c r="A143" s="362"/>
      <c r="B143" s="363"/>
      <c r="C143" s="381"/>
      <c r="D143" s="364"/>
      <c r="E143" s="365"/>
      <c r="F143" s="367"/>
      <c r="G143" s="379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5"/>
      <c r="AI143" s="345"/>
      <c r="AJ143" s="345"/>
      <c r="AK143" s="345"/>
      <c r="AL143" s="345"/>
      <c r="AM143" s="345"/>
      <c r="AN143" s="345"/>
      <c r="AO143" s="345"/>
      <c r="AP143" s="345"/>
      <c r="AQ143" s="345"/>
      <c r="AR143" s="345"/>
      <c r="AS143" s="345"/>
      <c r="AT143" s="345"/>
      <c r="AU143" s="345"/>
      <c r="AV143" s="345"/>
      <c r="AW143" s="345"/>
      <c r="AX143" s="345"/>
      <c r="AY143" s="345"/>
      <c r="AZ143" s="345"/>
      <c r="BA143" s="345"/>
      <c r="BB143" s="345"/>
      <c r="BC143" s="345"/>
      <c r="BD143" s="345"/>
      <c r="BE143" s="345"/>
      <c r="BF143" s="345"/>
      <c r="BG143" s="345"/>
      <c r="BH143" s="345"/>
      <c r="BI143" s="345"/>
      <c r="BJ143" s="345"/>
      <c r="BK143" s="345"/>
      <c r="BL143" s="345"/>
      <c r="BM143" s="345"/>
      <c r="BN143" s="345"/>
      <c r="BO143" s="345"/>
      <c r="BP143" s="345"/>
      <c r="BQ143" s="345"/>
      <c r="BR143" s="345"/>
      <c r="BS143" s="345"/>
      <c r="BT143" s="345"/>
    </row>
    <row r="144" spans="1:72" s="450" customFormat="1" ht="20.25" customHeight="1" x14ac:dyDescent="0.2">
      <c r="A144" s="362"/>
      <c r="B144" s="452" t="s">
        <v>96</v>
      </c>
      <c r="C144" s="364" t="s">
        <v>391</v>
      </c>
      <c r="D144" s="364" t="s">
        <v>399</v>
      </c>
      <c r="E144" s="365" t="s">
        <v>359</v>
      </c>
      <c r="F144" s="367" t="s">
        <v>359</v>
      </c>
      <c r="G144" s="366">
        <f>SUM(G146)</f>
        <v>26477</v>
      </c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5"/>
      <c r="AM144" s="345"/>
      <c r="AN144" s="345"/>
      <c r="AO144" s="345"/>
      <c r="AP144" s="345"/>
      <c r="AQ144" s="345"/>
      <c r="AR144" s="345"/>
      <c r="AS144" s="345"/>
      <c r="AT144" s="345"/>
      <c r="AU144" s="345"/>
      <c r="AV144" s="345"/>
      <c r="AW144" s="345"/>
      <c r="AX144" s="345"/>
      <c r="AY144" s="345"/>
      <c r="AZ144" s="345"/>
      <c r="BA144" s="345"/>
      <c r="BB144" s="345"/>
      <c r="BC144" s="345"/>
      <c r="BD144" s="345"/>
      <c r="BE144" s="345"/>
      <c r="BF144" s="345"/>
      <c r="BG144" s="345"/>
      <c r="BH144" s="345"/>
      <c r="BI144" s="345"/>
      <c r="BJ144" s="345"/>
      <c r="BK144" s="345"/>
      <c r="BL144" s="345"/>
      <c r="BM144" s="345"/>
      <c r="BN144" s="345"/>
      <c r="BO144" s="345"/>
      <c r="BP144" s="345"/>
      <c r="BQ144" s="345"/>
      <c r="BR144" s="345"/>
      <c r="BS144" s="345"/>
      <c r="BT144" s="345"/>
    </row>
    <row r="145" spans="1:72" s="450" customFormat="1" ht="9.75" customHeight="1" x14ac:dyDescent="0.2">
      <c r="A145" s="362"/>
      <c r="B145" s="363"/>
      <c r="C145" s="381"/>
      <c r="D145" s="364"/>
      <c r="E145" s="364"/>
      <c r="F145" s="374"/>
      <c r="G145" s="37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45"/>
      <c r="AZ145" s="345"/>
      <c r="BA145" s="345"/>
      <c r="BB145" s="345"/>
      <c r="BC145" s="345"/>
      <c r="BD145" s="345"/>
      <c r="BE145" s="345"/>
      <c r="BF145" s="345"/>
      <c r="BG145" s="345"/>
      <c r="BH145" s="345"/>
      <c r="BI145" s="345"/>
      <c r="BJ145" s="345"/>
      <c r="BK145" s="345"/>
      <c r="BL145" s="345"/>
      <c r="BM145" s="345"/>
      <c r="BN145" s="345"/>
      <c r="BO145" s="345"/>
      <c r="BP145" s="345"/>
      <c r="BQ145" s="345"/>
      <c r="BR145" s="345"/>
      <c r="BS145" s="345"/>
      <c r="BT145" s="345"/>
    </row>
    <row r="146" spans="1:72" s="450" customFormat="1" ht="15.75" customHeight="1" x14ac:dyDescent="0.2">
      <c r="A146" s="362"/>
      <c r="B146" s="363"/>
      <c r="C146" s="381"/>
      <c r="D146" s="364"/>
      <c r="E146" s="364"/>
      <c r="F146" s="374"/>
      <c r="G146" s="451">
        <f>SUM(G147)</f>
        <v>26477</v>
      </c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5"/>
      <c r="AI146" s="345"/>
      <c r="AJ146" s="345"/>
      <c r="AK146" s="345"/>
      <c r="AL146" s="345"/>
      <c r="AM146" s="345"/>
      <c r="AN146" s="345"/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45"/>
      <c r="AZ146" s="345"/>
      <c r="BA146" s="345"/>
      <c r="BB146" s="345"/>
      <c r="BC146" s="345"/>
      <c r="BD146" s="345"/>
      <c r="BE146" s="345"/>
      <c r="BF146" s="345"/>
      <c r="BG146" s="345"/>
      <c r="BH146" s="345"/>
      <c r="BI146" s="345"/>
      <c r="BJ146" s="345"/>
      <c r="BK146" s="345"/>
      <c r="BL146" s="345"/>
      <c r="BM146" s="345"/>
      <c r="BN146" s="345"/>
      <c r="BO146" s="345"/>
      <c r="BP146" s="345"/>
      <c r="BQ146" s="345"/>
      <c r="BR146" s="345"/>
      <c r="BS146" s="345"/>
      <c r="BT146" s="345"/>
    </row>
    <row r="147" spans="1:72" s="450" customFormat="1" ht="15.75" customHeight="1" x14ac:dyDescent="0.2">
      <c r="A147" s="362"/>
      <c r="B147" s="363"/>
      <c r="C147" s="381"/>
      <c r="D147" s="364"/>
      <c r="E147" s="364" t="s">
        <v>92</v>
      </c>
      <c r="F147" s="374" t="s">
        <v>359</v>
      </c>
      <c r="G147" s="375">
        <f>4326+5679+5301+5672+5499</f>
        <v>26477</v>
      </c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45"/>
      <c r="AZ147" s="345"/>
      <c r="BA147" s="345"/>
      <c r="BB147" s="345"/>
      <c r="BC147" s="345"/>
      <c r="BD147" s="345"/>
      <c r="BE147" s="345"/>
      <c r="BF147" s="345"/>
      <c r="BG147" s="345"/>
      <c r="BH147" s="345"/>
      <c r="BI147" s="345"/>
      <c r="BJ147" s="345"/>
      <c r="BK147" s="345"/>
      <c r="BL147" s="345"/>
      <c r="BM147" s="345"/>
      <c r="BN147" s="345"/>
      <c r="BO147" s="345"/>
      <c r="BP147" s="345"/>
      <c r="BQ147" s="345"/>
      <c r="BR147" s="345"/>
      <c r="BS147" s="345"/>
      <c r="BT147" s="345"/>
    </row>
    <row r="148" spans="1:72" s="450" customFormat="1" ht="15.75" customHeight="1" x14ac:dyDescent="0.2">
      <c r="A148" s="362"/>
      <c r="B148" s="363"/>
      <c r="C148" s="381"/>
      <c r="D148" s="364"/>
      <c r="E148" s="365"/>
      <c r="F148" s="367"/>
      <c r="G148" s="379"/>
      <c r="H148" s="345"/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5"/>
      <c r="Z148" s="345"/>
      <c r="AA148" s="345"/>
      <c r="AB148" s="345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45"/>
      <c r="AM148" s="345"/>
      <c r="AN148" s="345"/>
      <c r="AO148" s="345"/>
      <c r="AP148" s="345"/>
      <c r="AQ148" s="345"/>
      <c r="AR148" s="345"/>
      <c r="AS148" s="345"/>
      <c r="AT148" s="345"/>
      <c r="AU148" s="345"/>
      <c r="AV148" s="345"/>
      <c r="AW148" s="345"/>
      <c r="AX148" s="345"/>
      <c r="AY148" s="345"/>
      <c r="AZ148" s="345"/>
      <c r="BA148" s="345"/>
      <c r="BB148" s="345"/>
      <c r="BC148" s="345"/>
      <c r="BD148" s="345"/>
      <c r="BE148" s="345"/>
      <c r="BF148" s="345"/>
      <c r="BG148" s="345"/>
      <c r="BH148" s="345"/>
      <c r="BI148" s="345"/>
      <c r="BJ148" s="345"/>
      <c r="BK148" s="345"/>
      <c r="BL148" s="345"/>
      <c r="BM148" s="345"/>
      <c r="BN148" s="345"/>
      <c r="BO148" s="345"/>
      <c r="BP148" s="345"/>
      <c r="BQ148" s="345"/>
      <c r="BR148" s="345"/>
      <c r="BS148" s="345"/>
      <c r="BT148" s="345"/>
    </row>
    <row r="149" spans="1:72" s="450" customFormat="1" ht="15.75" customHeight="1" x14ac:dyDescent="0.2">
      <c r="A149" s="362"/>
      <c r="B149" s="452" t="s">
        <v>71</v>
      </c>
      <c r="C149" s="364" t="s">
        <v>391</v>
      </c>
      <c r="D149" s="364" t="s">
        <v>400</v>
      </c>
      <c r="E149" s="365" t="s">
        <v>359</v>
      </c>
      <c r="F149" s="367" t="s">
        <v>359</v>
      </c>
      <c r="G149" s="366">
        <f>SUM(G151)</f>
        <v>64675.82</v>
      </c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5"/>
      <c r="AK149" s="345"/>
      <c r="AL149" s="345"/>
      <c r="AM149" s="345"/>
      <c r="AN149" s="345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45"/>
      <c r="BM149" s="345"/>
      <c r="BN149" s="345"/>
      <c r="BO149" s="345"/>
      <c r="BP149" s="345"/>
      <c r="BQ149" s="345"/>
      <c r="BR149" s="345"/>
      <c r="BS149" s="345"/>
      <c r="BT149" s="345"/>
    </row>
    <row r="150" spans="1:72" s="450" customFormat="1" ht="8.25" customHeight="1" x14ac:dyDescent="0.2">
      <c r="A150" s="362"/>
      <c r="B150" s="363"/>
      <c r="C150" s="381"/>
      <c r="D150" s="364"/>
      <c r="E150" s="364"/>
      <c r="F150" s="374"/>
      <c r="G150" s="375"/>
      <c r="H150" s="345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5"/>
      <c r="AI150" s="345"/>
      <c r="AJ150" s="345"/>
      <c r="AK150" s="345"/>
      <c r="AL150" s="345"/>
      <c r="AM150" s="345"/>
      <c r="AN150" s="345"/>
      <c r="AO150" s="345"/>
      <c r="AP150" s="345"/>
      <c r="AQ150" s="345"/>
      <c r="AR150" s="345"/>
      <c r="AS150" s="345"/>
      <c r="AT150" s="345"/>
      <c r="AU150" s="345"/>
      <c r="AV150" s="345"/>
      <c r="AW150" s="345"/>
      <c r="AX150" s="345"/>
      <c r="AY150" s="345"/>
      <c r="AZ150" s="345"/>
      <c r="BA150" s="345"/>
      <c r="BB150" s="345"/>
      <c r="BC150" s="345"/>
      <c r="BD150" s="345"/>
      <c r="BE150" s="345"/>
      <c r="BF150" s="345"/>
      <c r="BG150" s="345"/>
      <c r="BH150" s="345"/>
      <c r="BI150" s="345"/>
      <c r="BJ150" s="345"/>
      <c r="BK150" s="345"/>
      <c r="BL150" s="345"/>
      <c r="BM150" s="345"/>
      <c r="BN150" s="345"/>
      <c r="BO150" s="345"/>
      <c r="BP150" s="345"/>
      <c r="BQ150" s="345"/>
      <c r="BR150" s="345"/>
      <c r="BS150" s="345"/>
      <c r="BT150" s="345"/>
    </row>
    <row r="151" spans="1:72" s="450" customFormat="1" ht="15.75" customHeight="1" x14ac:dyDescent="0.2">
      <c r="A151" s="362"/>
      <c r="B151" s="363"/>
      <c r="C151" s="381"/>
      <c r="D151" s="364"/>
      <c r="E151" s="364"/>
      <c r="F151" s="374"/>
      <c r="G151" s="451">
        <f>SUM(G152:G154)</f>
        <v>64675.82</v>
      </c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5"/>
      <c r="BC151" s="345"/>
      <c r="BD151" s="345"/>
      <c r="BE151" s="345"/>
      <c r="BF151" s="345"/>
      <c r="BG151" s="345"/>
      <c r="BH151" s="345"/>
      <c r="BI151" s="345"/>
      <c r="BJ151" s="345"/>
      <c r="BK151" s="345"/>
      <c r="BL151" s="345"/>
      <c r="BM151" s="345"/>
      <c r="BN151" s="345"/>
      <c r="BO151" s="345"/>
      <c r="BP151" s="345"/>
      <c r="BQ151" s="345"/>
      <c r="BR151" s="345"/>
      <c r="BS151" s="345"/>
      <c r="BT151" s="345"/>
    </row>
    <row r="152" spans="1:72" s="450" customFormat="1" ht="15.75" customHeight="1" x14ac:dyDescent="0.2">
      <c r="A152" s="362"/>
      <c r="B152" s="363"/>
      <c r="C152" s="381"/>
      <c r="D152" s="364"/>
      <c r="E152" s="364" t="s">
        <v>87</v>
      </c>
      <c r="F152" s="374" t="s">
        <v>359</v>
      </c>
      <c r="G152" s="375">
        <f>4033+13996+6078.82+13062-14028+13534</f>
        <v>36675.82</v>
      </c>
      <c r="H152" s="345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5"/>
      <c r="Z152" s="345"/>
      <c r="AA152" s="345"/>
      <c r="AB152" s="345"/>
      <c r="AC152" s="345"/>
      <c r="AD152" s="345"/>
      <c r="AE152" s="345"/>
      <c r="AF152" s="345"/>
      <c r="AG152" s="345"/>
      <c r="AH152" s="345"/>
      <c r="AI152" s="345"/>
      <c r="AJ152" s="345"/>
      <c r="AK152" s="345"/>
      <c r="AL152" s="345"/>
      <c r="AM152" s="345"/>
      <c r="AN152" s="345"/>
      <c r="AO152" s="345"/>
      <c r="AP152" s="345"/>
      <c r="AQ152" s="345"/>
      <c r="AR152" s="345"/>
      <c r="AS152" s="345"/>
      <c r="AT152" s="345"/>
      <c r="AU152" s="345"/>
      <c r="AV152" s="345"/>
      <c r="AW152" s="345"/>
      <c r="AX152" s="345"/>
      <c r="AY152" s="345"/>
      <c r="AZ152" s="345"/>
      <c r="BA152" s="345"/>
      <c r="BB152" s="345"/>
      <c r="BC152" s="345"/>
      <c r="BD152" s="345"/>
      <c r="BE152" s="345"/>
      <c r="BF152" s="345"/>
      <c r="BG152" s="345"/>
      <c r="BH152" s="345"/>
      <c r="BI152" s="345"/>
      <c r="BJ152" s="345"/>
      <c r="BK152" s="345"/>
      <c r="BL152" s="345"/>
      <c r="BM152" s="345"/>
      <c r="BN152" s="345"/>
      <c r="BO152" s="345"/>
      <c r="BP152" s="345"/>
      <c r="BQ152" s="345"/>
      <c r="BR152" s="345"/>
      <c r="BS152" s="345"/>
      <c r="BT152" s="345"/>
    </row>
    <row r="153" spans="1:72" s="450" customFormat="1" ht="15.75" customHeight="1" x14ac:dyDescent="0.2">
      <c r="A153" s="362"/>
      <c r="B153" s="363"/>
      <c r="C153" s="381"/>
      <c r="D153" s="364"/>
      <c r="E153" s="364" t="s">
        <v>393</v>
      </c>
      <c r="F153" s="374" t="s">
        <v>359</v>
      </c>
      <c r="G153" s="375">
        <f>23500</f>
        <v>23500</v>
      </c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5"/>
      <c r="AZ153" s="345"/>
      <c r="BA153" s="345"/>
      <c r="BB153" s="345"/>
      <c r="BC153" s="345"/>
      <c r="BD153" s="345"/>
      <c r="BE153" s="345"/>
      <c r="BF153" s="345"/>
      <c r="BG153" s="345"/>
      <c r="BH153" s="345"/>
      <c r="BI153" s="345"/>
      <c r="BJ153" s="345"/>
      <c r="BK153" s="345"/>
      <c r="BL153" s="345"/>
      <c r="BM153" s="345"/>
      <c r="BN153" s="345"/>
      <c r="BO153" s="345"/>
      <c r="BP153" s="345"/>
      <c r="BQ153" s="345"/>
      <c r="BR153" s="345"/>
      <c r="BS153" s="345"/>
      <c r="BT153" s="345"/>
    </row>
    <row r="154" spans="1:72" s="450" customFormat="1" ht="15.75" customHeight="1" x14ac:dyDescent="0.2">
      <c r="A154" s="362"/>
      <c r="B154" s="363"/>
      <c r="C154" s="381"/>
      <c r="D154" s="364"/>
      <c r="E154" s="364" t="s">
        <v>368</v>
      </c>
      <c r="F154" s="374" t="s">
        <v>359</v>
      </c>
      <c r="G154" s="375">
        <f>4500</f>
        <v>4500</v>
      </c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45"/>
      <c r="AM154" s="345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45"/>
      <c r="AZ154" s="345"/>
      <c r="BA154" s="345"/>
      <c r="BB154" s="345"/>
      <c r="BC154" s="345"/>
      <c r="BD154" s="345"/>
      <c r="BE154" s="345"/>
      <c r="BF154" s="345"/>
      <c r="BG154" s="345"/>
      <c r="BH154" s="345"/>
      <c r="BI154" s="345"/>
      <c r="BJ154" s="345"/>
      <c r="BK154" s="345"/>
      <c r="BL154" s="345"/>
      <c r="BM154" s="345"/>
      <c r="BN154" s="345"/>
      <c r="BO154" s="345"/>
      <c r="BP154" s="345"/>
      <c r="BQ154" s="345"/>
      <c r="BR154" s="345"/>
      <c r="BS154" s="345"/>
      <c r="BT154" s="345"/>
    </row>
    <row r="155" spans="1:72" s="450" customFormat="1" ht="9" customHeight="1" x14ac:dyDescent="0.2">
      <c r="A155" s="362"/>
      <c r="B155" s="363"/>
      <c r="C155" s="381"/>
      <c r="D155" s="364"/>
      <c r="E155" s="365"/>
      <c r="F155" s="367"/>
      <c r="G155" s="379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5"/>
      <c r="BD155" s="345"/>
      <c r="BE155" s="345"/>
      <c r="BF155" s="345"/>
      <c r="BG155" s="345"/>
      <c r="BH155" s="345"/>
      <c r="BI155" s="345"/>
      <c r="BJ155" s="345"/>
      <c r="BK155" s="345"/>
      <c r="BL155" s="345"/>
      <c r="BM155" s="345"/>
      <c r="BN155" s="345"/>
      <c r="BO155" s="345"/>
      <c r="BP155" s="345"/>
      <c r="BQ155" s="345"/>
      <c r="BR155" s="345"/>
      <c r="BS155" s="345"/>
      <c r="BT155" s="345"/>
    </row>
    <row r="156" spans="1:72" s="450" customFormat="1" ht="15.75" customHeight="1" x14ac:dyDescent="0.2">
      <c r="A156" s="362"/>
      <c r="B156" s="452" t="s">
        <v>71</v>
      </c>
      <c r="C156" s="364" t="s">
        <v>391</v>
      </c>
      <c r="D156" s="364" t="s">
        <v>401</v>
      </c>
      <c r="E156" s="365" t="s">
        <v>359</v>
      </c>
      <c r="F156" s="367" t="s">
        <v>359</v>
      </c>
      <c r="G156" s="366">
        <f>SUM(G158)</f>
        <v>10094.42</v>
      </c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5"/>
      <c r="AA156" s="345"/>
      <c r="AB156" s="345"/>
      <c r="AC156" s="345"/>
      <c r="AD156" s="345"/>
      <c r="AE156" s="345"/>
      <c r="AF156" s="345"/>
      <c r="AG156" s="345"/>
      <c r="AH156" s="345"/>
      <c r="AI156" s="345"/>
      <c r="AJ156" s="345"/>
      <c r="AK156" s="345"/>
      <c r="AL156" s="345"/>
      <c r="AM156" s="345"/>
      <c r="AN156" s="345"/>
      <c r="AO156" s="345"/>
      <c r="AP156" s="345"/>
      <c r="AQ156" s="345"/>
      <c r="AR156" s="345"/>
      <c r="AS156" s="345"/>
      <c r="AT156" s="345"/>
      <c r="AU156" s="345"/>
      <c r="AV156" s="345"/>
      <c r="AW156" s="345"/>
      <c r="AX156" s="345"/>
      <c r="AY156" s="345"/>
      <c r="AZ156" s="345"/>
      <c r="BA156" s="345"/>
      <c r="BB156" s="345"/>
      <c r="BC156" s="345"/>
      <c r="BD156" s="345"/>
      <c r="BE156" s="345"/>
      <c r="BF156" s="345"/>
      <c r="BG156" s="345"/>
      <c r="BH156" s="345"/>
      <c r="BI156" s="345"/>
      <c r="BJ156" s="345"/>
      <c r="BK156" s="345"/>
      <c r="BL156" s="345"/>
      <c r="BM156" s="345"/>
      <c r="BN156" s="345"/>
      <c r="BO156" s="345"/>
      <c r="BP156" s="345"/>
      <c r="BQ156" s="345"/>
      <c r="BR156" s="345"/>
      <c r="BS156" s="345"/>
      <c r="BT156" s="345"/>
    </row>
    <row r="157" spans="1:72" s="450" customFormat="1" ht="7.5" customHeight="1" x14ac:dyDescent="0.2">
      <c r="A157" s="362"/>
      <c r="B157" s="363"/>
      <c r="C157" s="381"/>
      <c r="D157" s="364"/>
      <c r="E157" s="364"/>
      <c r="F157" s="374"/>
      <c r="G157" s="37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345"/>
      <c r="AS157" s="345"/>
      <c r="AT157" s="345"/>
      <c r="AU157" s="345"/>
      <c r="AV157" s="345"/>
      <c r="AW157" s="345"/>
      <c r="AX157" s="345"/>
      <c r="AY157" s="345"/>
      <c r="AZ157" s="345"/>
      <c r="BA157" s="345"/>
      <c r="BB157" s="345"/>
      <c r="BC157" s="345"/>
      <c r="BD157" s="345"/>
      <c r="BE157" s="345"/>
      <c r="BF157" s="345"/>
      <c r="BG157" s="345"/>
      <c r="BH157" s="345"/>
      <c r="BI157" s="345"/>
      <c r="BJ157" s="345"/>
      <c r="BK157" s="345"/>
      <c r="BL157" s="345"/>
      <c r="BM157" s="345"/>
      <c r="BN157" s="345"/>
      <c r="BO157" s="345"/>
      <c r="BP157" s="345"/>
      <c r="BQ157" s="345"/>
      <c r="BR157" s="345"/>
      <c r="BS157" s="345"/>
      <c r="BT157" s="345"/>
    </row>
    <row r="158" spans="1:72" s="450" customFormat="1" ht="15.75" customHeight="1" x14ac:dyDescent="0.2">
      <c r="A158" s="362"/>
      <c r="B158" s="363"/>
      <c r="C158" s="381"/>
      <c r="D158" s="364"/>
      <c r="E158" s="364"/>
      <c r="F158" s="374"/>
      <c r="G158" s="451">
        <f>SUM(G159:G159)</f>
        <v>10094.42</v>
      </c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5"/>
      <c r="V158" s="345"/>
      <c r="W158" s="345"/>
      <c r="X158" s="345"/>
      <c r="Y158" s="345"/>
      <c r="Z158" s="345"/>
      <c r="AA158" s="345"/>
      <c r="AB158" s="345"/>
      <c r="AC158" s="345"/>
      <c r="AD158" s="345"/>
      <c r="AE158" s="345"/>
      <c r="AF158" s="345"/>
      <c r="AG158" s="345"/>
      <c r="AH158" s="345"/>
      <c r="AI158" s="345"/>
      <c r="AJ158" s="345"/>
      <c r="AK158" s="345"/>
      <c r="AL158" s="345"/>
      <c r="AM158" s="345"/>
      <c r="AN158" s="345"/>
      <c r="AO158" s="345"/>
      <c r="AP158" s="345"/>
      <c r="AQ158" s="345"/>
      <c r="AR158" s="345"/>
      <c r="AS158" s="345"/>
      <c r="AT158" s="345"/>
      <c r="AU158" s="345"/>
      <c r="AV158" s="345"/>
      <c r="AW158" s="345"/>
      <c r="AX158" s="345"/>
      <c r="AY158" s="345"/>
      <c r="AZ158" s="345"/>
      <c r="BA158" s="345"/>
      <c r="BB158" s="345"/>
      <c r="BC158" s="345"/>
      <c r="BD158" s="345"/>
      <c r="BE158" s="345"/>
      <c r="BF158" s="345"/>
      <c r="BG158" s="345"/>
      <c r="BH158" s="345"/>
      <c r="BI158" s="345"/>
      <c r="BJ158" s="345"/>
      <c r="BK158" s="345"/>
      <c r="BL158" s="345"/>
      <c r="BM158" s="345"/>
      <c r="BN158" s="345"/>
      <c r="BO158" s="345"/>
      <c r="BP158" s="345"/>
      <c r="BQ158" s="345"/>
      <c r="BR158" s="345"/>
      <c r="BS158" s="345"/>
      <c r="BT158" s="345"/>
    </row>
    <row r="159" spans="1:72" s="450" customFormat="1" ht="15.75" customHeight="1" x14ac:dyDescent="0.2">
      <c r="A159" s="362"/>
      <c r="B159" s="363"/>
      <c r="C159" s="381"/>
      <c r="D159" s="364"/>
      <c r="E159" s="364" t="s">
        <v>87</v>
      </c>
      <c r="F159" s="374" t="s">
        <v>359</v>
      </c>
      <c r="G159" s="375">
        <f>1064+1394+3594.42+1301+1392+1349</f>
        <v>10094.42</v>
      </c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345"/>
      <c r="AS159" s="345"/>
      <c r="AT159" s="345"/>
      <c r="AU159" s="345"/>
      <c r="AV159" s="345"/>
      <c r="AW159" s="345"/>
      <c r="AX159" s="345"/>
      <c r="AY159" s="345"/>
      <c r="AZ159" s="345"/>
      <c r="BA159" s="345"/>
      <c r="BB159" s="345"/>
      <c r="BC159" s="345"/>
      <c r="BD159" s="345"/>
      <c r="BE159" s="345"/>
      <c r="BF159" s="345"/>
      <c r="BG159" s="345"/>
      <c r="BH159" s="345"/>
      <c r="BI159" s="345"/>
      <c r="BJ159" s="345"/>
      <c r="BK159" s="345"/>
      <c r="BL159" s="345"/>
      <c r="BM159" s="345"/>
      <c r="BN159" s="345"/>
      <c r="BO159" s="345"/>
      <c r="BP159" s="345"/>
      <c r="BQ159" s="345"/>
      <c r="BR159" s="345"/>
      <c r="BS159" s="345"/>
      <c r="BT159" s="345"/>
    </row>
    <row r="160" spans="1:72" s="450" customFormat="1" ht="9" customHeight="1" x14ac:dyDescent="0.2">
      <c r="A160" s="362"/>
      <c r="B160" s="363"/>
      <c r="C160" s="381"/>
      <c r="D160" s="364"/>
      <c r="E160" s="365"/>
      <c r="F160" s="367"/>
      <c r="G160" s="379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5"/>
      <c r="AI160" s="345"/>
      <c r="AJ160" s="345"/>
      <c r="AK160" s="345"/>
      <c r="AL160" s="345"/>
      <c r="AM160" s="345"/>
      <c r="AN160" s="345"/>
      <c r="AO160" s="345"/>
      <c r="AP160" s="345"/>
      <c r="AQ160" s="345"/>
      <c r="AR160" s="345"/>
      <c r="AS160" s="345"/>
      <c r="AT160" s="345"/>
      <c r="AU160" s="345"/>
      <c r="AV160" s="345"/>
      <c r="AW160" s="345"/>
      <c r="AX160" s="345"/>
      <c r="AY160" s="345"/>
      <c r="AZ160" s="345"/>
      <c r="BA160" s="345"/>
      <c r="BB160" s="345"/>
      <c r="BC160" s="345"/>
      <c r="BD160" s="345"/>
      <c r="BE160" s="345"/>
      <c r="BF160" s="345"/>
      <c r="BG160" s="345"/>
      <c r="BH160" s="345"/>
      <c r="BI160" s="345"/>
      <c r="BJ160" s="345"/>
      <c r="BK160" s="345"/>
      <c r="BL160" s="345"/>
      <c r="BM160" s="345"/>
      <c r="BN160" s="345"/>
      <c r="BO160" s="345"/>
      <c r="BP160" s="345"/>
      <c r="BQ160" s="345"/>
      <c r="BR160" s="345"/>
      <c r="BS160" s="345"/>
      <c r="BT160" s="345"/>
    </row>
    <row r="161" spans="1:72" s="450" customFormat="1" ht="15.75" customHeight="1" x14ac:dyDescent="0.2">
      <c r="A161" s="362"/>
      <c r="B161" s="452" t="s">
        <v>71</v>
      </c>
      <c r="C161" s="364" t="s">
        <v>402</v>
      </c>
      <c r="D161" s="364" t="s">
        <v>403</v>
      </c>
      <c r="E161" s="365" t="s">
        <v>359</v>
      </c>
      <c r="F161" s="367" t="s">
        <v>359</v>
      </c>
      <c r="G161" s="366">
        <f>SUM(G163)</f>
        <v>26227.72</v>
      </c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  <c r="AM161" s="345"/>
      <c r="AN161" s="345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345"/>
      <c r="BC161" s="345"/>
      <c r="BD161" s="345"/>
      <c r="BE161" s="345"/>
      <c r="BF161" s="345"/>
      <c r="BG161" s="345"/>
      <c r="BH161" s="345"/>
      <c r="BI161" s="345"/>
      <c r="BJ161" s="345"/>
      <c r="BK161" s="345"/>
      <c r="BL161" s="345"/>
      <c r="BM161" s="345"/>
      <c r="BN161" s="345"/>
      <c r="BO161" s="345"/>
      <c r="BP161" s="345"/>
      <c r="BQ161" s="345"/>
      <c r="BR161" s="345"/>
      <c r="BS161" s="345"/>
      <c r="BT161" s="345"/>
    </row>
    <row r="162" spans="1:72" s="450" customFormat="1" ht="7.5" customHeight="1" x14ac:dyDescent="0.2">
      <c r="A162" s="362"/>
      <c r="B162" s="363"/>
      <c r="C162" s="381"/>
      <c r="D162" s="364"/>
      <c r="E162" s="364"/>
      <c r="F162" s="374"/>
      <c r="G162" s="375"/>
      <c r="H162" s="345"/>
      <c r="I162" s="345"/>
      <c r="J162" s="345"/>
      <c r="K162" s="345"/>
      <c r="L162" s="345"/>
      <c r="M162" s="345"/>
      <c r="N162" s="345"/>
      <c r="O162" s="345"/>
      <c r="P162" s="345"/>
      <c r="Q162" s="345"/>
      <c r="R162" s="345"/>
      <c r="S162" s="345"/>
      <c r="T162" s="345"/>
      <c r="U162" s="345"/>
      <c r="V162" s="345"/>
      <c r="W162" s="345"/>
      <c r="X162" s="345"/>
      <c r="Y162" s="345"/>
      <c r="Z162" s="345"/>
      <c r="AA162" s="345"/>
      <c r="AB162" s="345"/>
      <c r="AC162" s="345"/>
      <c r="AD162" s="345"/>
      <c r="AE162" s="345"/>
      <c r="AF162" s="345"/>
      <c r="AG162" s="345"/>
      <c r="AH162" s="345"/>
      <c r="AI162" s="345"/>
      <c r="AJ162" s="345"/>
      <c r="AK162" s="345"/>
      <c r="AL162" s="345"/>
      <c r="AM162" s="345"/>
      <c r="AN162" s="345"/>
      <c r="AO162" s="345"/>
      <c r="AP162" s="345"/>
      <c r="AQ162" s="345"/>
      <c r="AR162" s="345"/>
      <c r="AS162" s="345"/>
      <c r="AT162" s="345"/>
      <c r="AU162" s="345"/>
      <c r="AV162" s="345"/>
      <c r="AW162" s="345"/>
      <c r="AX162" s="345"/>
      <c r="AY162" s="345"/>
      <c r="AZ162" s="345"/>
      <c r="BA162" s="345"/>
      <c r="BB162" s="345"/>
      <c r="BC162" s="345"/>
      <c r="BD162" s="345"/>
      <c r="BE162" s="345"/>
      <c r="BF162" s="345"/>
      <c r="BG162" s="345"/>
      <c r="BH162" s="345"/>
      <c r="BI162" s="345"/>
      <c r="BJ162" s="345"/>
      <c r="BK162" s="345"/>
      <c r="BL162" s="345"/>
      <c r="BM162" s="345"/>
      <c r="BN162" s="345"/>
      <c r="BO162" s="345"/>
      <c r="BP162" s="345"/>
      <c r="BQ162" s="345"/>
      <c r="BR162" s="345"/>
      <c r="BS162" s="345"/>
      <c r="BT162" s="345"/>
    </row>
    <row r="163" spans="1:72" s="450" customFormat="1" ht="15.75" customHeight="1" x14ac:dyDescent="0.2">
      <c r="A163" s="362"/>
      <c r="B163" s="363"/>
      <c r="C163" s="381"/>
      <c r="D163" s="364"/>
      <c r="E163" s="364"/>
      <c r="F163" s="374"/>
      <c r="G163" s="451">
        <f>SUM(G164:G164)</f>
        <v>26227.72</v>
      </c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5"/>
      <c r="AI163" s="345"/>
      <c r="AJ163" s="345"/>
      <c r="AK163" s="345"/>
      <c r="AL163" s="345"/>
      <c r="AM163" s="345"/>
      <c r="AN163" s="345"/>
      <c r="AO163" s="345"/>
      <c r="AP163" s="345"/>
      <c r="AQ163" s="345"/>
      <c r="AR163" s="345"/>
      <c r="AS163" s="345"/>
      <c r="AT163" s="345"/>
      <c r="AU163" s="345"/>
      <c r="AV163" s="345"/>
      <c r="AW163" s="345"/>
      <c r="AX163" s="345"/>
      <c r="AY163" s="345"/>
      <c r="AZ163" s="345"/>
      <c r="BA163" s="345"/>
      <c r="BB163" s="345"/>
      <c r="BC163" s="345"/>
      <c r="BD163" s="345"/>
      <c r="BE163" s="345"/>
      <c r="BF163" s="345"/>
      <c r="BG163" s="345"/>
      <c r="BH163" s="345"/>
      <c r="BI163" s="345"/>
      <c r="BJ163" s="345"/>
      <c r="BK163" s="345"/>
      <c r="BL163" s="345"/>
      <c r="BM163" s="345"/>
      <c r="BN163" s="345"/>
      <c r="BO163" s="345"/>
      <c r="BP163" s="345"/>
      <c r="BQ163" s="345"/>
      <c r="BR163" s="345"/>
      <c r="BS163" s="345"/>
      <c r="BT163" s="345"/>
    </row>
    <row r="164" spans="1:72" s="450" customFormat="1" ht="15.75" customHeight="1" x14ac:dyDescent="0.2">
      <c r="A164" s="362"/>
      <c r="B164" s="363"/>
      <c r="C164" s="381"/>
      <c r="D164" s="364"/>
      <c r="E164" s="364" t="s">
        <v>87</v>
      </c>
      <c r="F164" s="374" t="s">
        <v>359</v>
      </c>
      <c r="G164" s="375">
        <f>3597+4288+4767.72+3325+4667+5583</f>
        <v>26227.72</v>
      </c>
      <c r="H164" s="345"/>
      <c r="I164" s="345"/>
      <c r="J164" s="345"/>
      <c r="K164" s="345"/>
      <c r="L164" s="345"/>
      <c r="M164" s="345"/>
      <c r="N164" s="345"/>
      <c r="O164" s="345"/>
      <c r="P164" s="345"/>
      <c r="Q164" s="345"/>
      <c r="R164" s="345"/>
      <c r="S164" s="345"/>
      <c r="T164" s="345"/>
      <c r="U164" s="345"/>
      <c r="V164" s="345"/>
      <c r="W164" s="345"/>
      <c r="X164" s="345"/>
      <c r="Y164" s="345"/>
      <c r="Z164" s="345"/>
      <c r="AA164" s="345"/>
      <c r="AB164" s="345"/>
      <c r="AC164" s="345"/>
      <c r="AD164" s="345"/>
      <c r="AE164" s="345"/>
      <c r="AF164" s="345"/>
      <c r="AG164" s="345"/>
      <c r="AH164" s="345"/>
      <c r="AI164" s="345"/>
      <c r="AJ164" s="345"/>
      <c r="AK164" s="345"/>
      <c r="AL164" s="345"/>
      <c r="AM164" s="345"/>
      <c r="AN164" s="345"/>
      <c r="AO164" s="345"/>
      <c r="AP164" s="345"/>
      <c r="AQ164" s="345"/>
      <c r="AR164" s="345"/>
      <c r="AS164" s="345"/>
      <c r="AT164" s="345"/>
      <c r="AU164" s="345"/>
      <c r="AV164" s="345"/>
      <c r="AW164" s="345"/>
      <c r="AX164" s="345"/>
      <c r="AY164" s="345"/>
      <c r="AZ164" s="345"/>
      <c r="BA164" s="345"/>
      <c r="BB164" s="345"/>
      <c r="BC164" s="345"/>
      <c r="BD164" s="345"/>
      <c r="BE164" s="345"/>
      <c r="BF164" s="345"/>
      <c r="BG164" s="345"/>
      <c r="BH164" s="345"/>
      <c r="BI164" s="345"/>
      <c r="BJ164" s="345"/>
      <c r="BK164" s="345"/>
      <c r="BL164" s="345"/>
      <c r="BM164" s="345"/>
      <c r="BN164" s="345"/>
      <c r="BO164" s="345"/>
      <c r="BP164" s="345"/>
      <c r="BQ164" s="345"/>
      <c r="BR164" s="345"/>
      <c r="BS164" s="345"/>
      <c r="BT164" s="345"/>
    </row>
    <row r="165" spans="1:72" s="450" customFormat="1" ht="9" customHeight="1" x14ac:dyDescent="0.2">
      <c r="A165" s="362"/>
      <c r="B165" s="363"/>
      <c r="C165" s="381"/>
      <c r="D165" s="364"/>
      <c r="E165" s="365"/>
      <c r="F165" s="367"/>
      <c r="G165" s="379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345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345"/>
      <c r="AJ165" s="345"/>
      <c r="AK165" s="345"/>
      <c r="AL165" s="345"/>
      <c r="AM165" s="345"/>
      <c r="AN165" s="345"/>
      <c r="AO165" s="345"/>
      <c r="AP165" s="345"/>
      <c r="AQ165" s="345"/>
      <c r="AR165" s="345"/>
      <c r="AS165" s="345"/>
      <c r="AT165" s="345"/>
      <c r="AU165" s="345"/>
      <c r="AV165" s="345"/>
      <c r="AW165" s="345"/>
      <c r="AX165" s="345"/>
      <c r="AY165" s="345"/>
      <c r="AZ165" s="345"/>
      <c r="BA165" s="345"/>
      <c r="BB165" s="345"/>
      <c r="BC165" s="345"/>
      <c r="BD165" s="345"/>
      <c r="BE165" s="345"/>
      <c r="BF165" s="345"/>
      <c r="BG165" s="345"/>
      <c r="BH165" s="345"/>
      <c r="BI165" s="345"/>
      <c r="BJ165" s="345"/>
      <c r="BK165" s="345"/>
      <c r="BL165" s="345"/>
      <c r="BM165" s="345"/>
      <c r="BN165" s="345"/>
      <c r="BO165" s="345"/>
      <c r="BP165" s="345"/>
      <c r="BQ165" s="345"/>
      <c r="BR165" s="345"/>
      <c r="BS165" s="345"/>
      <c r="BT165" s="345"/>
    </row>
    <row r="166" spans="1:72" s="450" customFormat="1" ht="15.75" customHeight="1" x14ac:dyDescent="0.2">
      <c r="A166" s="362"/>
      <c r="B166" s="452" t="s">
        <v>71</v>
      </c>
      <c r="C166" s="364" t="s">
        <v>402</v>
      </c>
      <c r="D166" s="364" t="s">
        <v>404</v>
      </c>
      <c r="E166" s="365" t="s">
        <v>359</v>
      </c>
      <c r="F166" s="367" t="s">
        <v>359</v>
      </c>
      <c r="G166" s="366">
        <f>SUM(G168)</f>
        <v>45676.35</v>
      </c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5"/>
      <c r="AI166" s="345"/>
      <c r="AJ166" s="345"/>
      <c r="AK166" s="345"/>
      <c r="AL166" s="345"/>
      <c r="AM166" s="345"/>
      <c r="AN166" s="345"/>
      <c r="AO166" s="345"/>
      <c r="AP166" s="345"/>
      <c r="AQ166" s="345"/>
      <c r="AR166" s="345"/>
      <c r="AS166" s="345"/>
      <c r="AT166" s="345"/>
      <c r="AU166" s="345"/>
      <c r="AV166" s="345"/>
      <c r="AW166" s="345"/>
      <c r="AX166" s="345"/>
      <c r="AY166" s="345"/>
      <c r="AZ166" s="345"/>
      <c r="BA166" s="345"/>
      <c r="BB166" s="345"/>
      <c r="BC166" s="345"/>
      <c r="BD166" s="345"/>
      <c r="BE166" s="345"/>
      <c r="BF166" s="345"/>
      <c r="BG166" s="345"/>
      <c r="BH166" s="345"/>
      <c r="BI166" s="345"/>
      <c r="BJ166" s="345"/>
      <c r="BK166" s="345"/>
      <c r="BL166" s="345"/>
      <c r="BM166" s="345"/>
      <c r="BN166" s="345"/>
      <c r="BO166" s="345"/>
      <c r="BP166" s="345"/>
      <c r="BQ166" s="345"/>
      <c r="BR166" s="345"/>
      <c r="BS166" s="345"/>
      <c r="BT166" s="345"/>
    </row>
    <row r="167" spans="1:72" s="450" customFormat="1" ht="8.25" customHeight="1" x14ac:dyDescent="0.2">
      <c r="A167" s="362"/>
      <c r="B167" s="363"/>
      <c r="C167" s="381"/>
      <c r="D167" s="364"/>
      <c r="E167" s="364"/>
      <c r="F167" s="374"/>
      <c r="G167" s="37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5"/>
      <c r="AK167" s="345"/>
      <c r="AL167" s="345"/>
      <c r="AM167" s="345"/>
      <c r="AN167" s="345"/>
      <c r="AO167" s="345"/>
      <c r="AP167" s="345"/>
      <c r="AQ167" s="345"/>
      <c r="AR167" s="345"/>
      <c r="AS167" s="345"/>
      <c r="AT167" s="345"/>
      <c r="AU167" s="345"/>
      <c r="AV167" s="345"/>
      <c r="AW167" s="345"/>
      <c r="AX167" s="345"/>
      <c r="AY167" s="345"/>
      <c r="AZ167" s="345"/>
      <c r="BA167" s="345"/>
      <c r="BB167" s="345"/>
      <c r="BC167" s="345"/>
      <c r="BD167" s="345"/>
      <c r="BE167" s="345"/>
      <c r="BF167" s="345"/>
      <c r="BG167" s="345"/>
      <c r="BH167" s="345"/>
      <c r="BI167" s="345"/>
      <c r="BJ167" s="345"/>
      <c r="BK167" s="345"/>
      <c r="BL167" s="345"/>
      <c r="BM167" s="345"/>
      <c r="BN167" s="345"/>
      <c r="BO167" s="345"/>
      <c r="BP167" s="345"/>
      <c r="BQ167" s="345"/>
      <c r="BR167" s="345"/>
      <c r="BS167" s="345"/>
      <c r="BT167" s="345"/>
    </row>
    <row r="168" spans="1:72" s="450" customFormat="1" ht="15.75" customHeight="1" x14ac:dyDescent="0.2">
      <c r="A168" s="362"/>
      <c r="B168" s="363"/>
      <c r="C168" s="381"/>
      <c r="D168" s="364"/>
      <c r="E168" s="364"/>
      <c r="F168" s="374"/>
      <c r="G168" s="451">
        <f>SUM(G169:G169)</f>
        <v>45676.35</v>
      </c>
      <c r="H168" s="345"/>
      <c r="I168" s="345"/>
      <c r="J168" s="345"/>
      <c r="K168" s="345"/>
      <c r="L168" s="345"/>
      <c r="M168" s="345"/>
      <c r="N168" s="345"/>
      <c r="O168" s="345"/>
      <c r="P168" s="345"/>
      <c r="Q168" s="345"/>
      <c r="R168" s="345"/>
      <c r="S168" s="345"/>
      <c r="T168" s="345"/>
      <c r="U168" s="345"/>
      <c r="V168" s="345"/>
      <c r="W168" s="345"/>
      <c r="X168" s="345"/>
      <c r="Y168" s="345"/>
      <c r="Z168" s="345"/>
      <c r="AA168" s="345"/>
      <c r="AB168" s="345"/>
      <c r="AC168" s="345"/>
      <c r="AD168" s="345"/>
      <c r="AE168" s="345"/>
      <c r="AF168" s="345"/>
      <c r="AG168" s="345"/>
      <c r="AH168" s="345"/>
      <c r="AI168" s="345"/>
      <c r="AJ168" s="345"/>
      <c r="AK168" s="345"/>
      <c r="AL168" s="345"/>
      <c r="AM168" s="345"/>
      <c r="AN168" s="345"/>
      <c r="AO168" s="345"/>
      <c r="AP168" s="345"/>
      <c r="AQ168" s="345"/>
      <c r="AR168" s="345"/>
      <c r="AS168" s="345"/>
      <c r="AT168" s="345"/>
      <c r="AU168" s="345"/>
      <c r="AV168" s="345"/>
      <c r="AW168" s="345"/>
      <c r="AX168" s="345"/>
      <c r="AY168" s="345"/>
      <c r="AZ168" s="345"/>
      <c r="BA168" s="345"/>
      <c r="BB168" s="345"/>
      <c r="BC168" s="345"/>
      <c r="BD168" s="345"/>
      <c r="BE168" s="345"/>
      <c r="BF168" s="345"/>
      <c r="BG168" s="345"/>
      <c r="BH168" s="345"/>
      <c r="BI168" s="345"/>
      <c r="BJ168" s="345"/>
      <c r="BK168" s="345"/>
      <c r="BL168" s="345"/>
      <c r="BM168" s="345"/>
      <c r="BN168" s="345"/>
      <c r="BO168" s="345"/>
      <c r="BP168" s="345"/>
      <c r="BQ168" s="345"/>
      <c r="BR168" s="345"/>
      <c r="BS168" s="345"/>
      <c r="BT168" s="345"/>
    </row>
    <row r="169" spans="1:72" s="450" customFormat="1" ht="15.75" customHeight="1" x14ac:dyDescent="0.2">
      <c r="A169" s="362"/>
      <c r="B169" s="363"/>
      <c r="C169" s="381"/>
      <c r="D169" s="364"/>
      <c r="E169" s="364" t="s">
        <v>87</v>
      </c>
      <c r="F169" s="374" t="s">
        <v>359</v>
      </c>
      <c r="G169" s="375">
        <f>6086+7919+8742.35+7388+7898+7643</f>
        <v>45676.35</v>
      </c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345"/>
      <c r="BC169" s="345"/>
      <c r="BD169" s="345"/>
      <c r="BE169" s="345"/>
      <c r="BF169" s="345"/>
      <c r="BG169" s="345"/>
      <c r="BH169" s="345"/>
      <c r="BI169" s="345"/>
      <c r="BJ169" s="345"/>
      <c r="BK169" s="345"/>
      <c r="BL169" s="345"/>
      <c r="BM169" s="345"/>
      <c r="BN169" s="345"/>
      <c r="BO169" s="345"/>
      <c r="BP169" s="345"/>
      <c r="BQ169" s="345"/>
      <c r="BR169" s="345"/>
      <c r="BS169" s="345"/>
      <c r="BT169" s="345"/>
    </row>
    <row r="170" spans="1:72" s="450" customFormat="1" ht="13.5" customHeight="1" x14ac:dyDescent="0.2">
      <c r="A170" s="376"/>
      <c r="B170" s="377"/>
      <c r="C170" s="378"/>
      <c r="D170" s="365"/>
      <c r="E170" s="365"/>
      <c r="F170" s="367"/>
      <c r="G170" s="379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45"/>
      <c r="BE170" s="345"/>
      <c r="BF170" s="345"/>
      <c r="BG170" s="345"/>
      <c r="BH170" s="345"/>
      <c r="BI170" s="345"/>
      <c r="BJ170" s="345"/>
      <c r="BK170" s="345"/>
      <c r="BL170" s="345"/>
      <c r="BM170" s="345"/>
      <c r="BN170" s="345"/>
      <c r="BO170" s="345"/>
      <c r="BP170" s="345"/>
      <c r="BQ170" s="345"/>
      <c r="BR170" s="345"/>
      <c r="BS170" s="345"/>
      <c r="BT170" s="345"/>
    </row>
    <row r="171" spans="1:72" s="450" customFormat="1" ht="15.75" customHeight="1" x14ac:dyDescent="0.2">
      <c r="A171" s="362"/>
      <c r="B171" s="363"/>
      <c r="C171" s="364"/>
      <c r="D171" s="364"/>
      <c r="E171" s="365" t="s">
        <v>19</v>
      </c>
      <c r="F171" s="366">
        <f>85.52+10.46+270.69+254.55+109.7</f>
        <v>730.92000000000007</v>
      </c>
      <c r="G171" s="367" t="s">
        <v>359</v>
      </c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5"/>
      <c r="AS171" s="345"/>
      <c r="AT171" s="345"/>
      <c r="AU171" s="345"/>
      <c r="AV171" s="345"/>
      <c r="AW171" s="345"/>
      <c r="AX171" s="345"/>
      <c r="AY171" s="345"/>
      <c r="AZ171" s="345"/>
      <c r="BA171" s="345"/>
      <c r="BB171" s="345"/>
      <c r="BC171" s="345"/>
      <c r="BD171" s="345"/>
      <c r="BE171" s="345"/>
      <c r="BF171" s="345"/>
      <c r="BG171" s="345"/>
      <c r="BH171" s="345"/>
      <c r="BI171" s="345"/>
      <c r="BJ171" s="345"/>
      <c r="BK171" s="345"/>
      <c r="BL171" s="345"/>
      <c r="BM171" s="345"/>
      <c r="BN171" s="345"/>
      <c r="BO171" s="345"/>
      <c r="BP171" s="345"/>
      <c r="BQ171" s="345"/>
      <c r="BR171" s="345"/>
      <c r="BS171" s="345"/>
      <c r="BT171" s="345"/>
    </row>
    <row r="172" spans="1:72" s="450" customFormat="1" ht="61.5" customHeight="1" x14ac:dyDescent="0.2">
      <c r="A172" s="368" t="s">
        <v>349</v>
      </c>
      <c r="B172" s="380" t="s">
        <v>405</v>
      </c>
      <c r="C172" s="364" t="s">
        <v>406</v>
      </c>
      <c r="D172" s="364" t="s">
        <v>407</v>
      </c>
      <c r="E172" s="370" t="s">
        <v>359</v>
      </c>
      <c r="F172" s="371" t="s">
        <v>359</v>
      </c>
      <c r="G172" s="382">
        <f>SUM(G174)</f>
        <v>634.94000000000005</v>
      </c>
      <c r="H172" s="345"/>
      <c r="I172" s="458">
        <f>SUM(G172-F171)</f>
        <v>-95.980000000000018</v>
      </c>
      <c r="J172" s="345"/>
      <c r="K172" s="345"/>
      <c r="L172" s="345"/>
      <c r="M172" s="345"/>
      <c r="N172" s="345"/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345"/>
      <c r="Z172" s="345"/>
      <c r="AA172" s="345"/>
      <c r="AB172" s="345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345"/>
      <c r="AM172" s="345"/>
      <c r="AN172" s="345"/>
      <c r="AO172" s="345"/>
      <c r="AP172" s="345"/>
      <c r="AQ172" s="345"/>
      <c r="AR172" s="345"/>
      <c r="AS172" s="345"/>
      <c r="AT172" s="345"/>
      <c r="AU172" s="345"/>
      <c r="AV172" s="345"/>
      <c r="AW172" s="345"/>
      <c r="AX172" s="345"/>
      <c r="AY172" s="345"/>
      <c r="AZ172" s="345"/>
      <c r="BA172" s="345"/>
      <c r="BB172" s="345"/>
      <c r="BC172" s="345"/>
      <c r="BD172" s="345"/>
      <c r="BE172" s="345"/>
      <c r="BF172" s="345"/>
      <c r="BG172" s="345"/>
      <c r="BH172" s="345"/>
      <c r="BI172" s="345"/>
      <c r="BJ172" s="345"/>
      <c r="BK172" s="345"/>
      <c r="BL172" s="345"/>
      <c r="BM172" s="345"/>
      <c r="BN172" s="345"/>
      <c r="BO172" s="345"/>
      <c r="BP172" s="345"/>
      <c r="BQ172" s="345"/>
      <c r="BR172" s="345"/>
      <c r="BS172" s="345"/>
      <c r="BT172" s="345"/>
    </row>
    <row r="173" spans="1:72" s="450" customFormat="1" ht="8.25" customHeight="1" x14ac:dyDescent="0.2">
      <c r="A173" s="368"/>
      <c r="B173" s="373"/>
      <c r="C173" s="364"/>
      <c r="D173" s="364"/>
      <c r="E173" s="364"/>
      <c r="F173" s="374"/>
      <c r="G173" s="451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345"/>
      <c r="U173" s="345"/>
      <c r="V173" s="345"/>
      <c r="W173" s="345"/>
      <c r="X173" s="345"/>
      <c r="Y173" s="345"/>
      <c r="Z173" s="345"/>
      <c r="AA173" s="345"/>
      <c r="AB173" s="345"/>
      <c r="AC173" s="345"/>
      <c r="AD173" s="345"/>
      <c r="AE173" s="345"/>
      <c r="AF173" s="345"/>
      <c r="AG173" s="345"/>
      <c r="AH173" s="345"/>
      <c r="AI173" s="345"/>
      <c r="AJ173" s="345"/>
      <c r="AK173" s="345"/>
      <c r="AL173" s="345"/>
      <c r="AM173" s="345"/>
      <c r="AN173" s="345"/>
      <c r="AO173" s="345"/>
      <c r="AP173" s="345"/>
      <c r="AQ173" s="345"/>
      <c r="AR173" s="345"/>
      <c r="AS173" s="345"/>
      <c r="AT173" s="345"/>
      <c r="AU173" s="345"/>
      <c r="AV173" s="345"/>
      <c r="AW173" s="345"/>
      <c r="AX173" s="345"/>
      <c r="AY173" s="345"/>
      <c r="AZ173" s="345"/>
      <c r="BA173" s="345"/>
      <c r="BB173" s="345"/>
      <c r="BC173" s="345"/>
      <c r="BD173" s="345"/>
      <c r="BE173" s="345"/>
      <c r="BF173" s="345"/>
      <c r="BG173" s="345"/>
      <c r="BH173" s="345"/>
      <c r="BI173" s="345"/>
      <c r="BJ173" s="345"/>
      <c r="BK173" s="345"/>
      <c r="BL173" s="345"/>
      <c r="BM173" s="345"/>
      <c r="BN173" s="345"/>
      <c r="BO173" s="345"/>
      <c r="BP173" s="345"/>
      <c r="BQ173" s="345"/>
      <c r="BR173" s="345"/>
      <c r="BS173" s="345"/>
      <c r="BT173" s="345"/>
    </row>
    <row r="174" spans="1:72" s="450" customFormat="1" ht="15.75" customHeight="1" x14ac:dyDescent="0.2">
      <c r="A174" s="368"/>
      <c r="B174" s="452" t="s">
        <v>408</v>
      </c>
      <c r="C174" s="364"/>
      <c r="D174" s="364"/>
      <c r="E174" s="364"/>
      <c r="F174" s="374"/>
      <c r="G174" s="451">
        <f>SUM(G175:G176)</f>
        <v>634.94000000000005</v>
      </c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5"/>
      <c r="AJ174" s="345"/>
      <c r="AK174" s="345"/>
      <c r="AL174" s="345"/>
      <c r="AM174" s="345"/>
      <c r="AN174" s="345"/>
      <c r="AO174" s="345"/>
      <c r="AP174" s="345"/>
      <c r="AQ174" s="345"/>
      <c r="AR174" s="345"/>
      <c r="AS174" s="345"/>
      <c r="AT174" s="345"/>
      <c r="AU174" s="345"/>
      <c r="AV174" s="345"/>
      <c r="AW174" s="345"/>
      <c r="AX174" s="345"/>
      <c r="AY174" s="345"/>
      <c r="AZ174" s="345"/>
      <c r="BA174" s="345"/>
      <c r="BB174" s="345"/>
      <c r="BC174" s="345"/>
      <c r="BD174" s="345"/>
      <c r="BE174" s="345"/>
      <c r="BF174" s="345"/>
      <c r="BG174" s="345"/>
      <c r="BH174" s="345"/>
      <c r="BI174" s="345"/>
      <c r="BJ174" s="345"/>
      <c r="BK174" s="345"/>
      <c r="BL174" s="345"/>
      <c r="BM174" s="345"/>
      <c r="BN174" s="345"/>
      <c r="BO174" s="345"/>
      <c r="BP174" s="345"/>
      <c r="BQ174" s="345"/>
      <c r="BR174" s="345"/>
      <c r="BS174" s="345"/>
      <c r="BT174" s="345"/>
    </row>
    <row r="175" spans="1:72" s="450" customFormat="1" ht="15.75" customHeight="1" x14ac:dyDescent="0.2">
      <c r="A175" s="368"/>
      <c r="B175" s="452"/>
      <c r="C175" s="381"/>
      <c r="D175" s="364"/>
      <c r="E175" s="364" t="s">
        <v>367</v>
      </c>
      <c r="F175" s="374" t="s">
        <v>359</v>
      </c>
      <c r="G175" s="375">
        <f>226.25+304.45</f>
        <v>530.70000000000005</v>
      </c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45"/>
      <c r="BA175" s="345"/>
      <c r="BB175" s="345"/>
      <c r="BC175" s="345"/>
      <c r="BD175" s="345"/>
      <c r="BE175" s="345"/>
      <c r="BF175" s="345"/>
      <c r="BG175" s="345"/>
      <c r="BH175" s="345"/>
      <c r="BI175" s="345"/>
      <c r="BJ175" s="345"/>
      <c r="BK175" s="345"/>
      <c r="BL175" s="345"/>
      <c r="BM175" s="345"/>
      <c r="BN175" s="345"/>
      <c r="BO175" s="345"/>
      <c r="BP175" s="345"/>
      <c r="BQ175" s="345"/>
      <c r="BR175" s="345"/>
      <c r="BS175" s="345"/>
      <c r="BT175" s="345"/>
    </row>
    <row r="176" spans="1:72" s="450" customFormat="1" ht="15.75" customHeight="1" x14ac:dyDescent="0.2">
      <c r="A176" s="368"/>
      <c r="B176" s="452"/>
      <c r="C176" s="381"/>
      <c r="D176" s="364"/>
      <c r="E176" s="364" t="s">
        <v>368</v>
      </c>
      <c r="F176" s="374" t="s">
        <v>359</v>
      </c>
      <c r="G176" s="375">
        <f>44.44+59.8</f>
        <v>104.24</v>
      </c>
      <c r="H176" s="345"/>
      <c r="I176" s="345"/>
      <c r="J176" s="345"/>
      <c r="K176" s="345"/>
      <c r="L176" s="345"/>
      <c r="M176" s="345"/>
      <c r="N176" s="345"/>
      <c r="O176" s="345"/>
      <c r="P176" s="345"/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5"/>
      <c r="AI176" s="345"/>
      <c r="AJ176" s="345"/>
      <c r="AK176" s="345"/>
      <c r="AL176" s="345"/>
      <c r="AM176" s="345"/>
      <c r="AN176" s="345"/>
      <c r="AO176" s="345"/>
      <c r="AP176" s="345"/>
      <c r="AQ176" s="345"/>
      <c r="AR176" s="345"/>
      <c r="AS176" s="345"/>
      <c r="AT176" s="345"/>
      <c r="AU176" s="345"/>
      <c r="AV176" s="345"/>
      <c r="AW176" s="345"/>
      <c r="AX176" s="345"/>
      <c r="AY176" s="345"/>
      <c r="AZ176" s="345"/>
      <c r="BA176" s="345"/>
      <c r="BB176" s="345"/>
      <c r="BC176" s="345"/>
      <c r="BD176" s="345"/>
      <c r="BE176" s="345"/>
      <c r="BF176" s="345"/>
      <c r="BG176" s="345"/>
      <c r="BH176" s="345"/>
      <c r="BI176" s="345"/>
      <c r="BJ176" s="345"/>
      <c r="BK176" s="345"/>
      <c r="BL176" s="345"/>
      <c r="BM176" s="345"/>
      <c r="BN176" s="345"/>
      <c r="BO176" s="345"/>
      <c r="BP176" s="345"/>
      <c r="BQ176" s="345"/>
      <c r="BR176" s="345"/>
      <c r="BS176" s="345"/>
      <c r="BT176" s="345"/>
    </row>
    <row r="177" spans="1:16135" s="450" customFormat="1" ht="12" customHeight="1" x14ac:dyDescent="0.2">
      <c r="A177" s="383"/>
      <c r="B177" s="454"/>
      <c r="C177" s="378"/>
      <c r="D177" s="365"/>
      <c r="E177" s="365"/>
      <c r="F177" s="367"/>
      <c r="G177" s="379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45"/>
      <c r="BA177" s="345"/>
      <c r="BB177" s="345"/>
      <c r="BC177" s="345"/>
      <c r="BD177" s="345"/>
      <c r="BE177" s="345"/>
      <c r="BF177" s="345"/>
      <c r="BG177" s="345"/>
      <c r="BH177" s="345"/>
      <c r="BI177" s="345"/>
      <c r="BJ177" s="345"/>
      <c r="BK177" s="345"/>
      <c r="BL177" s="345"/>
      <c r="BM177" s="345"/>
      <c r="BN177" s="345"/>
      <c r="BO177" s="345"/>
      <c r="BP177" s="345"/>
      <c r="BQ177" s="345"/>
      <c r="BR177" s="345"/>
      <c r="BS177" s="345"/>
      <c r="BT177" s="345"/>
    </row>
    <row r="178" spans="1:16135" s="450" customFormat="1" ht="15.75" customHeight="1" x14ac:dyDescent="0.2">
      <c r="A178" s="362"/>
      <c r="B178" s="363"/>
      <c r="C178" s="364"/>
      <c r="D178" s="364"/>
      <c r="E178" s="365" t="s">
        <v>19</v>
      </c>
      <c r="F178" s="366">
        <f>10000</f>
        <v>10000</v>
      </c>
      <c r="G178" s="367" t="s">
        <v>359</v>
      </c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5"/>
      <c r="AI178" s="345"/>
      <c r="AJ178" s="345"/>
      <c r="AK178" s="345"/>
      <c r="AL178" s="345"/>
      <c r="AM178" s="345"/>
      <c r="AN178" s="345"/>
      <c r="AO178" s="345"/>
      <c r="AP178" s="345"/>
      <c r="AQ178" s="345"/>
      <c r="AR178" s="345"/>
      <c r="AS178" s="345"/>
      <c r="AT178" s="345"/>
      <c r="AU178" s="345"/>
      <c r="AV178" s="345"/>
      <c r="AW178" s="345"/>
      <c r="AX178" s="345"/>
      <c r="AY178" s="345"/>
      <c r="AZ178" s="345"/>
      <c r="BA178" s="345"/>
      <c r="BB178" s="345"/>
      <c r="BC178" s="345"/>
      <c r="BD178" s="345"/>
      <c r="BE178" s="345"/>
      <c r="BF178" s="345"/>
      <c r="BG178" s="345"/>
      <c r="BH178" s="345"/>
      <c r="BI178" s="345"/>
      <c r="BJ178" s="345"/>
      <c r="BK178" s="345"/>
      <c r="BL178" s="345"/>
      <c r="BM178" s="345"/>
      <c r="BN178" s="345"/>
      <c r="BO178" s="345"/>
      <c r="BP178" s="345"/>
      <c r="BQ178" s="345"/>
      <c r="BR178" s="345"/>
      <c r="BS178" s="345"/>
      <c r="BT178" s="345"/>
    </row>
    <row r="179" spans="1:16135" s="450" customFormat="1" ht="15.75" customHeight="1" x14ac:dyDescent="0.2">
      <c r="A179" s="368" t="s">
        <v>409</v>
      </c>
      <c r="B179" s="380" t="s">
        <v>410</v>
      </c>
      <c r="C179" s="364" t="s">
        <v>402</v>
      </c>
      <c r="D179" s="364" t="s">
        <v>411</v>
      </c>
      <c r="E179" s="370" t="s">
        <v>359</v>
      </c>
      <c r="F179" s="371" t="s">
        <v>359</v>
      </c>
      <c r="G179" s="372">
        <f>SUM(G181)</f>
        <v>10000</v>
      </c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345"/>
      <c r="BC179" s="345"/>
      <c r="BD179" s="345"/>
      <c r="BE179" s="345"/>
      <c r="BF179" s="345"/>
      <c r="BG179" s="345"/>
      <c r="BH179" s="345"/>
      <c r="BI179" s="345"/>
      <c r="BJ179" s="345"/>
      <c r="BK179" s="345"/>
      <c r="BL179" s="345"/>
      <c r="BM179" s="345"/>
      <c r="BN179" s="345"/>
      <c r="BO179" s="345"/>
      <c r="BP179" s="345"/>
      <c r="BQ179" s="345"/>
      <c r="BR179" s="345"/>
      <c r="BS179" s="345"/>
      <c r="BT179" s="345"/>
    </row>
    <row r="180" spans="1:16135" s="450" customFormat="1" ht="15.75" customHeight="1" x14ac:dyDescent="0.2">
      <c r="A180" s="362"/>
      <c r="B180" s="373"/>
      <c r="C180" s="364"/>
      <c r="D180" s="364"/>
      <c r="E180" s="364"/>
      <c r="F180" s="374"/>
      <c r="G180" s="451"/>
      <c r="H180" s="345"/>
      <c r="I180" s="345"/>
      <c r="J180" s="345"/>
      <c r="K180" s="345"/>
      <c r="L180" s="345"/>
      <c r="M180" s="345"/>
      <c r="N180" s="345"/>
      <c r="O180" s="345"/>
      <c r="P180" s="345"/>
      <c r="Q180" s="345"/>
      <c r="R180" s="345"/>
      <c r="S180" s="345"/>
      <c r="T180" s="345"/>
      <c r="U180" s="345"/>
      <c r="V180" s="345"/>
      <c r="W180" s="345"/>
      <c r="X180" s="345"/>
      <c r="Y180" s="345"/>
      <c r="Z180" s="345"/>
      <c r="AA180" s="345"/>
      <c r="AB180" s="345"/>
      <c r="AC180" s="345"/>
      <c r="AD180" s="345"/>
      <c r="AE180" s="345"/>
      <c r="AF180" s="345"/>
      <c r="AG180" s="345"/>
      <c r="AH180" s="345"/>
      <c r="AI180" s="345"/>
      <c r="AJ180" s="345"/>
      <c r="AK180" s="345"/>
      <c r="AL180" s="345"/>
      <c r="AM180" s="345"/>
      <c r="AN180" s="345"/>
      <c r="AO180" s="345"/>
      <c r="AP180" s="345"/>
      <c r="AQ180" s="345"/>
      <c r="AR180" s="345"/>
      <c r="AS180" s="345"/>
      <c r="AT180" s="345"/>
      <c r="AU180" s="345"/>
      <c r="AV180" s="345"/>
      <c r="AW180" s="345"/>
      <c r="AX180" s="345"/>
      <c r="AY180" s="345"/>
      <c r="AZ180" s="345"/>
      <c r="BA180" s="345"/>
      <c r="BB180" s="345"/>
      <c r="BC180" s="345"/>
      <c r="BD180" s="345"/>
      <c r="BE180" s="345"/>
      <c r="BF180" s="345"/>
      <c r="BG180" s="345"/>
      <c r="BH180" s="345"/>
      <c r="BI180" s="345"/>
      <c r="BJ180" s="345"/>
      <c r="BK180" s="345"/>
      <c r="BL180" s="345"/>
      <c r="BM180" s="345"/>
      <c r="BN180" s="345"/>
      <c r="BO180" s="345"/>
      <c r="BP180" s="345"/>
      <c r="BQ180" s="345"/>
      <c r="BR180" s="345"/>
      <c r="BS180" s="345"/>
      <c r="BT180" s="345"/>
    </row>
    <row r="181" spans="1:16135" s="450" customFormat="1" ht="15.75" customHeight="1" x14ac:dyDescent="0.2">
      <c r="A181" s="362"/>
      <c r="B181" s="452" t="s">
        <v>96</v>
      </c>
      <c r="C181" s="364"/>
      <c r="D181" s="364"/>
      <c r="E181" s="364"/>
      <c r="F181" s="374"/>
      <c r="G181" s="451">
        <f>SUM(G182:G182)</f>
        <v>10000</v>
      </c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5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45"/>
      <c r="AZ181" s="345"/>
      <c r="BA181" s="345"/>
      <c r="BB181" s="345"/>
      <c r="BC181" s="345"/>
      <c r="BD181" s="345"/>
      <c r="BE181" s="345"/>
      <c r="BF181" s="345"/>
      <c r="BG181" s="345"/>
      <c r="BH181" s="345"/>
      <c r="BI181" s="345"/>
      <c r="BJ181" s="345"/>
      <c r="BK181" s="345"/>
      <c r="BL181" s="345"/>
      <c r="BM181" s="345"/>
      <c r="BN181" s="345"/>
      <c r="BO181" s="345"/>
      <c r="BP181" s="345"/>
      <c r="BQ181" s="345"/>
      <c r="BR181" s="345"/>
      <c r="BS181" s="345"/>
      <c r="BT181" s="345"/>
    </row>
    <row r="182" spans="1:16135" s="450" customFormat="1" ht="15.75" customHeight="1" x14ac:dyDescent="0.2">
      <c r="A182" s="362"/>
      <c r="B182" s="363"/>
      <c r="C182" s="381"/>
      <c r="D182" s="364"/>
      <c r="E182" s="364" t="s">
        <v>363</v>
      </c>
      <c r="F182" s="374" t="s">
        <v>359</v>
      </c>
      <c r="G182" s="375">
        <v>10000</v>
      </c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5"/>
      <c r="AI182" s="345"/>
      <c r="AJ182" s="345"/>
      <c r="AK182" s="345"/>
      <c r="AL182" s="345"/>
      <c r="AM182" s="345"/>
      <c r="AN182" s="345"/>
      <c r="AO182" s="345"/>
      <c r="AP182" s="345"/>
      <c r="AQ182" s="345"/>
      <c r="AR182" s="345"/>
      <c r="AS182" s="345"/>
      <c r="AT182" s="345"/>
      <c r="AU182" s="345"/>
      <c r="AV182" s="345"/>
      <c r="AW182" s="345"/>
      <c r="AX182" s="345"/>
      <c r="AY182" s="345"/>
      <c r="AZ182" s="345"/>
      <c r="BA182" s="345"/>
      <c r="BB182" s="345"/>
      <c r="BC182" s="345"/>
      <c r="BD182" s="345"/>
      <c r="BE182" s="345"/>
      <c r="BF182" s="345"/>
      <c r="BG182" s="345"/>
      <c r="BH182" s="345"/>
      <c r="BI182" s="345"/>
      <c r="BJ182" s="345"/>
      <c r="BK182" s="345"/>
      <c r="BL182" s="345"/>
      <c r="BM182" s="345"/>
      <c r="BN182" s="345"/>
      <c r="BO182" s="345"/>
      <c r="BP182" s="345"/>
      <c r="BQ182" s="345"/>
      <c r="BR182" s="345"/>
      <c r="BS182" s="345"/>
      <c r="BT182" s="345"/>
    </row>
    <row r="183" spans="1:16135" s="450" customFormat="1" ht="10.5" customHeight="1" x14ac:dyDescent="0.2">
      <c r="A183" s="376"/>
      <c r="B183" s="377"/>
      <c r="C183" s="378"/>
      <c r="D183" s="365"/>
      <c r="E183" s="365"/>
      <c r="F183" s="367"/>
      <c r="G183" s="379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345"/>
      <c r="BC183" s="345"/>
      <c r="BD183" s="345"/>
      <c r="BE183" s="345"/>
      <c r="BF183" s="345"/>
      <c r="BG183" s="345"/>
      <c r="BH183" s="345"/>
      <c r="BI183" s="345"/>
      <c r="BJ183" s="345"/>
      <c r="BK183" s="345"/>
      <c r="BL183" s="345"/>
      <c r="BM183" s="345"/>
      <c r="BN183" s="345"/>
      <c r="BO183" s="345"/>
      <c r="BP183" s="345"/>
      <c r="BQ183" s="345"/>
      <c r="BR183" s="345"/>
      <c r="BS183" s="345"/>
      <c r="BT183" s="345"/>
    </row>
    <row r="184" spans="1:16135" s="358" customFormat="1" ht="23.25" customHeight="1" x14ac:dyDescent="0.2">
      <c r="A184" s="459"/>
      <c r="B184" s="460" t="s">
        <v>222</v>
      </c>
      <c r="C184" s="461"/>
      <c r="D184" s="462"/>
      <c r="E184" s="463"/>
      <c r="F184" s="463">
        <f>SUM(F12,F18,F27,F35,F43,F53,F61,F67,F76,F171,F178)</f>
        <v>2560498.92</v>
      </c>
      <c r="G184" s="463">
        <f>SUM(G13,G19,G28,G36,G44,G54,G62,G68,G77,G172,G179)</f>
        <v>2995917.31</v>
      </c>
      <c r="H184" s="357"/>
      <c r="I184" s="357"/>
      <c r="J184" s="357"/>
      <c r="K184" s="357"/>
      <c r="L184" s="357"/>
      <c r="M184" s="357"/>
      <c r="N184" s="357"/>
      <c r="O184" s="357"/>
      <c r="P184" s="357"/>
      <c r="Q184" s="357"/>
      <c r="R184" s="357"/>
      <c r="S184" s="357"/>
      <c r="T184" s="357"/>
      <c r="U184" s="357"/>
      <c r="V184" s="357"/>
      <c r="W184" s="357"/>
      <c r="X184" s="357"/>
      <c r="Y184" s="357"/>
      <c r="Z184" s="357"/>
      <c r="AA184" s="357"/>
      <c r="AB184" s="357"/>
      <c r="AC184" s="357"/>
      <c r="AD184" s="357"/>
      <c r="AE184" s="357"/>
      <c r="AF184" s="357"/>
      <c r="AG184" s="357"/>
      <c r="AH184" s="357"/>
      <c r="AI184" s="357"/>
      <c r="AJ184" s="357"/>
      <c r="AK184" s="357"/>
      <c r="AL184" s="357"/>
      <c r="AM184" s="357"/>
      <c r="AN184" s="357"/>
      <c r="AO184" s="357"/>
      <c r="AP184" s="357"/>
      <c r="AQ184" s="357"/>
      <c r="AR184" s="357"/>
      <c r="AS184" s="357"/>
      <c r="AT184" s="357"/>
      <c r="AU184" s="357"/>
      <c r="AV184" s="357"/>
      <c r="AW184" s="357"/>
      <c r="AX184" s="357"/>
      <c r="AY184" s="357"/>
      <c r="AZ184" s="357"/>
      <c r="BA184" s="357"/>
      <c r="BB184" s="357"/>
      <c r="BC184" s="357"/>
      <c r="BD184" s="357"/>
      <c r="BE184" s="357"/>
      <c r="BF184" s="357"/>
      <c r="BG184" s="357"/>
      <c r="BH184" s="357"/>
      <c r="BI184" s="357"/>
      <c r="BJ184" s="357"/>
      <c r="BK184" s="357"/>
      <c r="BL184" s="357"/>
      <c r="BM184" s="357"/>
      <c r="BN184" s="357"/>
      <c r="BO184" s="357"/>
      <c r="BP184" s="357"/>
      <c r="BQ184" s="357"/>
      <c r="BR184" s="357"/>
      <c r="BS184" s="357"/>
      <c r="BT184" s="357"/>
    </row>
    <row r="186" spans="1:16135" customFormat="1" x14ac:dyDescent="0.25">
      <c r="A186" s="464"/>
      <c r="B186" s="430"/>
      <c r="C186" s="430"/>
      <c r="D186" s="430"/>
      <c r="E186" s="430"/>
      <c r="F186" s="384"/>
      <c r="G186" s="384"/>
      <c r="I186" s="50">
        <f>SUM(G16:G16,G22:G25,G31:G33,G39:G41,G47,G50:G51,G57:G59,G65,G71:G74,G82:G84,G89,G94:G96,G101:G101,G106,G111:G111,G116:G118,G123,G128:G130,G135,G140:G142,G147,G152:G154,G159,G164,G169,G175:G176,G182)</f>
        <v>2995917.3100000005</v>
      </c>
      <c r="BY186" s="430"/>
      <c r="BZ186" s="430"/>
      <c r="CA186" s="430"/>
      <c r="CB186" s="430"/>
      <c r="CC186" s="430"/>
      <c r="CD186" s="430"/>
      <c r="CE186" s="430"/>
      <c r="CF186" s="430"/>
      <c r="CG186" s="430"/>
      <c r="CH186" s="430"/>
      <c r="CI186" s="430"/>
      <c r="CJ186" s="430"/>
      <c r="CK186" s="430"/>
      <c r="CL186" s="430"/>
      <c r="CM186" s="430"/>
      <c r="CN186" s="430"/>
      <c r="CO186" s="430"/>
      <c r="CP186" s="430"/>
      <c r="CQ186" s="430"/>
      <c r="CR186" s="430"/>
      <c r="CS186" s="430"/>
      <c r="CT186" s="430"/>
      <c r="CU186" s="430"/>
      <c r="CV186" s="430"/>
      <c r="CW186" s="430"/>
      <c r="CX186" s="430"/>
      <c r="CY186" s="430"/>
      <c r="CZ186" s="430"/>
      <c r="DA186" s="430"/>
      <c r="DB186" s="430"/>
      <c r="DC186" s="430"/>
      <c r="DD186" s="430"/>
      <c r="DE186" s="430"/>
      <c r="DF186" s="430"/>
      <c r="DG186" s="430"/>
      <c r="DH186" s="430"/>
      <c r="DI186" s="430"/>
      <c r="DJ186" s="430"/>
      <c r="DK186" s="430"/>
      <c r="DL186" s="430"/>
      <c r="DM186" s="430"/>
      <c r="DN186" s="430"/>
      <c r="DO186" s="430"/>
      <c r="DP186" s="430"/>
      <c r="DQ186" s="430"/>
      <c r="DR186" s="430"/>
      <c r="DS186" s="430"/>
      <c r="DT186" s="430"/>
      <c r="DU186" s="430"/>
      <c r="DV186" s="430"/>
      <c r="DW186" s="430"/>
      <c r="DX186" s="430"/>
      <c r="DY186" s="430"/>
      <c r="DZ186" s="430"/>
      <c r="EA186" s="430"/>
      <c r="EB186" s="430"/>
      <c r="EC186" s="430"/>
      <c r="ED186" s="430"/>
      <c r="EE186" s="430"/>
      <c r="EF186" s="430"/>
      <c r="EG186" s="430"/>
      <c r="EH186" s="430"/>
      <c r="EI186" s="430"/>
      <c r="EJ186" s="430"/>
      <c r="EK186" s="430"/>
      <c r="EL186" s="430"/>
      <c r="EM186" s="430"/>
      <c r="EN186" s="430"/>
      <c r="EO186" s="430"/>
      <c r="EP186" s="430"/>
      <c r="EQ186" s="430"/>
      <c r="ER186" s="430"/>
      <c r="ES186" s="430"/>
      <c r="ET186" s="430"/>
      <c r="EU186" s="430"/>
      <c r="EV186" s="430"/>
      <c r="EW186" s="430"/>
      <c r="EX186" s="430"/>
      <c r="EY186" s="430"/>
      <c r="EZ186" s="430"/>
      <c r="FA186" s="430"/>
      <c r="FB186" s="430"/>
      <c r="FC186" s="430"/>
      <c r="FD186" s="430"/>
      <c r="FE186" s="430"/>
      <c r="FF186" s="430"/>
      <c r="FG186" s="430"/>
      <c r="FH186" s="430"/>
      <c r="FI186" s="430"/>
      <c r="FJ186" s="430"/>
      <c r="FK186" s="430"/>
      <c r="FL186" s="430"/>
      <c r="FM186" s="430"/>
      <c r="FN186" s="430"/>
      <c r="FO186" s="430"/>
      <c r="FP186" s="430"/>
      <c r="FQ186" s="430"/>
      <c r="FR186" s="430"/>
      <c r="FS186" s="430"/>
      <c r="FT186" s="430"/>
      <c r="FU186" s="430"/>
      <c r="FV186" s="430"/>
      <c r="FW186" s="430"/>
      <c r="FX186" s="430"/>
      <c r="FY186" s="430"/>
      <c r="FZ186" s="430"/>
      <c r="GA186" s="430"/>
      <c r="GB186" s="430"/>
      <c r="GC186" s="430"/>
      <c r="GD186" s="430"/>
      <c r="GE186" s="430"/>
      <c r="GF186" s="430"/>
      <c r="GG186" s="430"/>
      <c r="GH186" s="430"/>
      <c r="GI186" s="430"/>
      <c r="GJ186" s="430"/>
      <c r="GK186" s="430"/>
      <c r="GL186" s="430"/>
      <c r="GM186" s="430"/>
      <c r="GN186" s="430"/>
      <c r="GO186" s="430"/>
      <c r="GP186" s="430"/>
      <c r="GQ186" s="430"/>
      <c r="GR186" s="430"/>
      <c r="GS186" s="430"/>
      <c r="GT186" s="430"/>
      <c r="GU186" s="430"/>
      <c r="GV186" s="430"/>
      <c r="GW186" s="430"/>
      <c r="GX186" s="430"/>
      <c r="GY186" s="430"/>
      <c r="GZ186" s="430"/>
      <c r="HA186" s="430"/>
      <c r="HB186" s="430"/>
      <c r="HC186" s="430"/>
      <c r="HD186" s="430"/>
      <c r="HE186" s="430"/>
      <c r="HF186" s="430"/>
      <c r="HG186" s="430"/>
      <c r="HH186" s="430"/>
      <c r="HI186" s="430"/>
      <c r="HJ186" s="430"/>
      <c r="HK186" s="430"/>
      <c r="HL186" s="430"/>
      <c r="HM186" s="430"/>
      <c r="HN186" s="430"/>
      <c r="HO186" s="430"/>
      <c r="HP186" s="430"/>
      <c r="HQ186" s="430"/>
      <c r="HR186" s="430"/>
      <c r="HS186" s="430"/>
      <c r="HT186" s="430"/>
      <c r="HU186" s="430"/>
      <c r="HV186" s="430"/>
      <c r="HW186" s="430"/>
      <c r="HX186" s="430"/>
      <c r="HY186" s="430"/>
      <c r="HZ186" s="430"/>
      <c r="IA186" s="430"/>
      <c r="IB186" s="430"/>
      <c r="IC186" s="430"/>
      <c r="ID186" s="430"/>
      <c r="IE186" s="430"/>
      <c r="IF186" s="430"/>
      <c r="IG186" s="430"/>
      <c r="IH186" s="430"/>
      <c r="II186" s="430"/>
      <c r="IJ186" s="430"/>
      <c r="IK186" s="430"/>
      <c r="IL186" s="430"/>
      <c r="IM186" s="430"/>
      <c r="IN186" s="430"/>
      <c r="IO186" s="430"/>
      <c r="IP186" s="430"/>
      <c r="IQ186" s="430"/>
      <c r="IR186" s="430"/>
      <c r="IS186" s="430"/>
      <c r="IT186" s="430"/>
      <c r="IU186" s="430"/>
      <c r="IV186" s="430"/>
      <c r="IW186" s="430"/>
      <c r="IX186" s="430"/>
      <c r="IY186" s="430"/>
      <c r="IZ186" s="430"/>
      <c r="JA186" s="430"/>
      <c r="JB186" s="430"/>
      <c r="JC186" s="430"/>
      <c r="JD186" s="430"/>
      <c r="JE186" s="430"/>
      <c r="JF186" s="430"/>
      <c r="JG186" s="430"/>
      <c r="JH186" s="430"/>
      <c r="JI186" s="430"/>
      <c r="JJ186" s="430"/>
      <c r="JK186" s="430"/>
      <c r="JL186" s="430"/>
      <c r="JM186" s="430"/>
      <c r="JN186" s="430"/>
      <c r="JO186" s="430"/>
      <c r="JP186" s="430"/>
      <c r="JQ186" s="430"/>
      <c r="JR186" s="430"/>
      <c r="JS186" s="430"/>
      <c r="JT186" s="430"/>
      <c r="JU186" s="430"/>
      <c r="JV186" s="430"/>
      <c r="JW186" s="430"/>
      <c r="JX186" s="430"/>
      <c r="JY186" s="430"/>
      <c r="JZ186" s="430"/>
      <c r="KA186" s="430"/>
      <c r="KB186" s="430"/>
      <c r="KC186" s="430"/>
      <c r="KD186" s="430"/>
      <c r="KE186" s="430"/>
      <c r="KF186" s="430"/>
      <c r="KG186" s="430"/>
      <c r="KH186" s="430"/>
      <c r="KI186" s="430"/>
      <c r="KJ186" s="430"/>
      <c r="KK186" s="430"/>
      <c r="KL186" s="430"/>
      <c r="KM186" s="430"/>
      <c r="KN186" s="430"/>
      <c r="KO186" s="430"/>
      <c r="KP186" s="430"/>
      <c r="KQ186" s="430"/>
      <c r="KR186" s="430"/>
      <c r="KS186" s="430"/>
      <c r="KT186" s="430"/>
      <c r="KU186" s="430"/>
      <c r="KV186" s="430"/>
      <c r="KW186" s="430"/>
      <c r="KX186" s="430"/>
      <c r="KY186" s="430"/>
      <c r="KZ186" s="430"/>
      <c r="LA186" s="430"/>
      <c r="LB186" s="430"/>
      <c r="LC186" s="430"/>
      <c r="LD186" s="430"/>
      <c r="LE186" s="430"/>
      <c r="LF186" s="430"/>
      <c r="LG186" s="430"/>
      <c r="LH186" s="430"/>
      <c r="LI186" s="430"/>
      <c r="LJ186" s="430"/>
      <c r="LK186" s="430"/>
      <c r="LL186" s="430"/>
      <c r="LM186" s="430"/>
      <c r="LN186" s="430"/>
      <c r="LO186" s="430"/>
      <c r="LP186" s="430"/>
      <c r="LQ186" s="430"/>
      <c r="LR186" s="430"/>
      <c r="LS186" s="430"/>
      <c r="LT186" s="430"/>
      <c r="LU186" s="430"/>
      <c r="LV186" s="430"/>
      <c r="LW186" s="430"/>
      <c r="LX186" s="430"/>
      <c r="LY186" s="430"/>
      <c r="LZ186" s="430"/>
      <c r="MA186" s="430"/>
      <c r="MB186" s="430"/>
      <c r="MC186" s="430"/>
      <c r="MD186" s="430"/>
      <c r="ME186" s="430"/>
      <c r="MF186" s="430"/>
      <c r="MG186" s="430"/>
      <c r="MH186" s="430"/>
      <c r="MI186" s="430"/>
      <c r="MJ186" s="430"/>
      <c r="MK186" s="430"/>
      <c r="ML186" s="430"/>
      <c r="MM186" s="430"/>
      <c r="MN186" s="430"/>
      <c r="MO186" s="430"/>
      <c r="MP186" s="430"/>
      <c r="MQ186" s="430"/>
      <c r="MR186" s="430"/>
      <c r="MS186" s="430"/>
      <c r="MT186" s="430"/>
      <c r="MU186" s="430"/>
      <c r="MV186" s="430"/>
      <c r="MW186" s="430"/>
      <c r="MX186" s="430"/>
      <c r="MY186" s="430"/>
      <c r="MZ186" s="430"/>
      <c r="NA186" s="430"/>
      <c r="NB186" s="430"/>
      <c r="NC186" s="430"/>
      <c r="ND186" s="430"/>
      <c r="NE186" s="430"/>
      <c r="NF186" s="430"/>
      <c r="NG186" s="430"/>
      <c r="NH186" s="430"/>
      <c r="NI186" s="430"/>
      <c r="NJ186" s="430"/>
      <c r="NK186" s="430"/>
      <c r="NL186" s="430"/>
      <c r="NM186" s="430"/>
      <c r="NN186" s="430"/>
      <c r="NO186" s="430"/>
      <c r="NP186" s="430"/>
      <c r="NQ186" s="430"/>
      <c r="NR186" s="430"/>
      <c r="NS186" s="430"/>
      <c r="NT186" s="430"/>
      <c r="NU186" s="430"/>
      <c r="NV186" s="430"/>
      <c r="NW186" s="430"/>
      <c r="NX186" s="430"/>
      <c r="NY186" s="430"/>
      <c r="NZ186" s="430"/>
      <c r="OA186" s="430"/>
      <c r="OB186" s="430"/>
      <c r="OC186" s="430"/>
      <c r="OD186" s="430"/>
      <c r="OE186" s="430"/>
      <c r="OF186" s="430"/>
      <c r="OG186" s="430"/>
      <c r="OH186" s="430"/>
      <c r="OI186" s="430"/>
      <c r="OJ186" s="430"/>
      <c r="OK186" s="430"/>
      <c r="OL186" s="430"/>
      <c r="OM186" s="430"/>
      <c r="ON186" s="430"/>
      <c r="OO186" s="430"/>
      <c r="OP186" s="430"/>
      <c r="OQ186" s="430"/>
      <c r="OR186" s="430"/>
      <c r="OS186" s="430"/>
      <c r="OT186" s="430"/>
      <c r="OU186" s="430"/>
      <c r="OV186" s="430"/>
      <c r="OW186" s="430"/>
      <c r="OX186" s="430"/>
      <c r="OY186" s="430"/>
      <c r="OZ186" s="430"/>
      <c r="PA186" s="430"/>
      <c r="PB186" s="430"/>
      <c r="PC186" s="430"/>
      <c r="PD186" s="430"/>
      <c r="PE186" s="430"/>
      <c r="PF186" s="430"/>
      <c r="PG186" s="430"/>
      <c r="PH186" s="430"/>
      <c r="PI186" s="430"/>
      <c r="PJ186" s="430"/>
      <c r="PK186" s="430"/>
      <c r="PL186" s="430"/>
      <c r="PM186" s="430"/>
      <c r="PN186" s="430"/>
      <c r="PO186" s="430"/>
      <c r="PP186" s="430"/>
      <c r="PQ186" s="430"/>
      <c r="PR186" s="430"/>
      <c r="PS186" s="430"/>
      <c r="PT186" s="430"/>
      <c r="PU186" s="430"/>
      <c r="PV186" s="430"/>
      <c r="PW186" s="430"/>
      <c r="PX186" s="430"/>
      <c r="PY186" s="430"/>
      <c r="PZ186" s="430"/>
      <c r="QA186" s="430"/>
      <c r="QB186" s="430"/>
      <c r="QC186" s="430"/>
      <c r="QD186" s="430"/>
      <c r="QE186" s="430"/>
      <c r="QF186" s="430"/>
      <c r="QG186" s="430"/>
      <c r="QH186" s="430"/>
      <c r="QI186" s="430"/>
      <c r="QJ186" s="430"/>
      <c r="QK186" s="430"/>
      <c r="QL186" s="430"/>
      <c r="QM186" s="430"/>
      <c r="QN186" s="430"/>
      <c r="QO186" s="430"/>
      <c r="QP186" s="430"/>
      <c r="QQ186" s="430"/>
      <c r="QR186" s="430"/>
      <c r="QS186" s="430"/>
      <c r="QT186" s="430"/>
      <c r="QU186" s="430"/>
      <c r="QV186" s="430"/>
      <c r="QW186" s="430"/>
      <c r="QX186" s="430"/>
      <c r="QY186" s="430"/>
      <c r="QZ186" s="430"/>
      <c r="RA186" s="430"/>
      <c r="RB186" s="430"/>
      <c r="RC186" s="430"/>
      <c r="RD186" s="430"/>
      <c r="RE186" s="430"/>
      <c r="RF186" s="430"/>
      <c r="RG186" s="430"/>
      <c r="RH186" s="430"/>
      <c r="RI186" s="430"/>
      <c r="RJ186" s="430"/>
      <c r="RK186" s="430"/>
      <c r="RL186" s="430"/>
      <c r="RM186" s="430"/>
      <c r="RN186" s="430"/>
      <c r="RO186" s="430"/>
      <c r="RP186" s="430"/>
      <c r="RQ186" s="430"/>
      <c r="RR186" s="430"/>
      <c r="RS186" s="430"/>
      <c r="RT186" s="430"/>
      <c r="RU186" s="430"/>
      <c r="RV186" s="430"/>
      <c r="RW186" s="430"/>
      <c r="RX186" s="430"/>
      <c r="RY186" s="430"/>
      <c r="RZ186" s="430"/>
      <c r="SA186" s="430"/>
      <c r="SB186" s="430"/>
      <c r="SC186" s="430"/>
      <c r="SD186" s="430"/>
      <c r="SE186" s="430"/>
      <c r="SF186" s="430"/>
      <c r="SG186" s="430"/>
      <c r="SH186" s="430"/>
      <c r="SI186" s="430"/>
      <c r="SJ186" s="430"/>
      <c r="SK186" s="430"/>
      <c r="SL186" s="430"/>
      <c r="SM186" s="430"/>
      <c r="SN186" s="430"/>
      <c r="SO186" s="430"/>
      <c r="SP186" s="430"/>
      <c r="SQ186" s="430"/>
      <c r="SR186" s="430"/>
      <c r="SS186" s="430"/>
      <c r="ST186" s="430"/>
      <c r="SU186" s="430"/>
      <c r="SV186" s="430"/>
      <c r="SW186" s="430"/>
      <c r="SX186" s="430"/>
      <c r="SY186" s="430"/>
      <c r="SZ186" s="430"/>
      <c r="TA186" s="430"/>
      <c r="TB186" s="430"/>
      <c r="TC186" s="430"/>
      <c r="TD186" s="430"/>
      <c r="TE186" s="430"/>
      <c r="TF186" s="430"/>
      <c r="TG186" s="430"/>
      <c r="TH186" s="430"/>
      <c r="TI186" s="430"/>
      <c r="TJ186" s="430"/>
      <c r="TK186" s="430"/>
      <c r="TL186" s="430"/>
      <c r="TM186" s="430"/>
      <c r="TN186" s="430"/>
      <c r="TO186" s="430"/>
      <c r="TP186" s="430"/>
      <c r="TQ186" s="430"/>
      <c r="TR186" s="430"/>
      <c r="TS186" s="430"/>
      <c r="TT186" s="430"/>
      <c r="TU186" s="430"/>
      <c r="TV186" s="430"/>
      <c r="TW186" s="430"/>
      <c r="TX186" s="430"/>
      <c r="TY186" s="430"/>
      <c r="TZ186" s="430"/>
      <c r="UA186" s="430"/>
      <c r="UB186" s="430"/>
      <c r="UC186" s="430"/>
      <c r="UD186" s="430"/>
      <c r="UE186" s="430"/>
      <c r="UF186" s="430"/>
      <c r="UG186" s="430"/>
      <c r="UH186" s="430"/>
      <c r="UI186" s="430"/>
      <c r="UJ186" s="430"/>
      <c r="UK186" s="430"/>
      <c r="UL186" s="430"/>
      <c r="UM186" s="430"/>
      <c r="UN186" s="430"/>
      <c r="UO186" s="430"/>
      <c r="UP186" s="430"/>
      <c r="UQ186" s="430"/>
      <c r="UR186" s="430"/>
      <c r="US186" s="430"/>
      <c r="UT186" s="430"/>
      <c r="UU186" s="430"/>
      <c r="UV186" s="430"/>
      <c r="UW186" s="430"/>
      <c r="UX186" s="430"/>
      <c r="UY186" s="430"/>
      <c r="UZ186" s="430"/>
      <c r="VA186" s="430"/>
      <c r="VB186" s="430"/>
      <c r="VC186" s="430"/>
      <c r="VD186" s="430"/>
      <c r="VE186" s="430"/>
      <c r="VF186" s="430"/>
      <c r="VG186" s="430"/>
      <c r="VH186" s="430"/>
      <c r="VI186" s="430"/>
      <c r="VJ186" s="430"/>
      <c r="VK186" s="430"/>
      <c r="VL186" s="430"/>
      <c r="VM186" s="430"/>
      <c r="VN186" s="430"/>
      <c r="VO186" s="430"/>
      <c r="VP186" s="430"/>
      <c r="VQ186" s="430"/>
      <c r="VR186" s="430"/>
      <c r="VS186" s="430"/>
      <c r="VT186" s="430"/>
      <c r="VU186" s="430"/>
      <c r="VV186" s="430"/>
      <c r="VW186" s="430"/>
      <c r="VX186" s="430"/>
      <c r="VY186" s="430"/>
      <c r="VZ186" s="430"/>
      <c r="WA186" s="430"/>
      <c r="WB186" s="430"/>
      <c r="WC186" s="430"/>
      <c r="WD186" s="430"/>
      <c r="WE186" s="430"/>
      <c r="WF186" s="430"/>
      <c r="WG186" s="430"/>
      <c r="WH186" s="430"/>
      <c r="WI186" s="430"/>
      <c r="WJ186" s="430"/>
      <c r="WK186" s="430"/>
      <c r="WL186" s="430"/>
      <c r="WM186" s="430"/>
      <c r="WN186" s="430"/>
      <c r="WO186" s="430"/>
      <c r="WP186" s="430"/>
      <c r="WQ186" s="430"/>
      <c r="WR186" s="430"/>
      <c r="WS186" s="430"/>
      <c r="WT186" s="430"/>
      <c r="WU186" s="430"/>
      <c r="WV186" s="430"/>
      <c r="WW186" s="430"/>
      <c r="WX186" s="430"/>
      <c r="WY186" s="430"/>
      <c r="WZ186" s="430"/>
      <c r="XA186" s="430"/>
      <c r="XB186" s="430"/>
      <c r="XC186" s="430"/>
      <c r="XD186" s="430"/>
      <c r="XE186" s="430"/>
      <c r="XF186" s="430"/>
      <c r="XG186" s="430"/>
      <c r="XH186" s="430"/>
      <c r="XI186" s="430"/>
      <c r="XJ186" s="430"/>
      <c r="XK186" s="430"/>
      <c r="XL186" s="430"/>
      <c r="XM186" s="430"/>
      <c r="XN186" s="430"/>
      <c r="XO186" s="430"/>
      <c r="XP186" s="430"/>
      <c r="XQ186" s="430"/>
      <c r="XR186" s="430"/>
      <c r="XS186" s="430"/>
      <c r="XT186" s="430"/>
      <c r="XU186" s="430"/>
      <c r="XV186" s="430"/>
      <c r="XW186" s="430"/>
      <c r="XX186" s="430"/>
      <c r="XY186" s="430"/>
      <c r="XZ186" s="430"/>
      <c r="YA186" s="430"/>
      <c r="YB186" s="430"/>
      <c r="YC186" s="430"/>
      <c r="YD186" s="430"/>
      <c r="YE186" s="430"/>
      <c r="YF186" s="430"/>
      <c r="YG186" s="430"/>
      <c r="YH186" s="430"/>
      <c r="YI186" s="430"/>
      <c r="YJ186" s="430"/>
      <c r="YK186" s="430"/>
      <c r="YL186" s="430"/>
      <c r="YM186" s="430"/>
      <c r="YN186" s="430"/>
      <c r="YO186" s="430"/>
      <c r="YP186" s="430"/>
      <c r="YQ186" s="430"/>
      <c r="YR186" s="430"/>
      <c r="YS186" s="430"/>
      <c r="YT186" s="430"/>
      <c r="YU186" s="430"/>
      <c r="YV186" s="430"/>
      <c r="YW186" s="430"/>
      <c r="YX186" s="430"/>
      <c r="YY186" s="430"/>
      <c r="YZ186" s="430"/>
      <c r="ZA186" s="430"/>
      <c r="ZB186" s="430"/>
      <c r="ZC186" s="430"/>
      <c r="ZD186" s="430"/>
      <c r="ZE186" s="430"/>
      <c r="ZF186" s="430"/>
      <c r="ZG186" s="430"/>
      <c r="ZH186" s="430"/>
      <c r="ZI186" s="430"/>
      <c r="ZJ186" s="430"/>
      <c r="ZK186" s="430"/>
      <c r="ZL186" s="430"/>
      <c r="ZM186" s="430"/>
      <c r="ZN186" s="430"/>
      <c r="ZO186" s="430"/>
      <c r="ZP186" s="430"/>
      <c r="ZQ186" s="430"/>
      <c r="ZR186" s="430"/>
      <c r="ZS186" s="430"/>
      <c r="ZT186" s="430"/>
      <c r="ZU186" s="430"/>
      <c r="ZV186" s="430"/>
      <c r="ZW186" s="430"/>
      <c r="ZX186" s="430"/>
      <c r="ZY186" s="430"/>
      <c r="ZZ186" s="430"/>
      <c r="AAA186" s="430"/>
      <c r="AAB186" s="430"/>
      <c r="AAC186" s="430"/>
      <c r="AAD186" s="430"/>
      <c r="AAE186" s="430"/>
      <c r="AAF186" s="430"/>
      <c r="AAG186" s="430"/>
      <c r="AAH186" s="430"/>
      <c r="AAI186" s="430"/>
      <c r="AAJ186" s="430"/>
      <c r="AAK186" s="430"/>
      <c r="AAL186" s="430"/>
      <c r="AAM186" s="430"/>
      <c r="AAN186" s="430"/>
      <c r="AAO186" s="430"/>
      <c r="AAP186" s="430"/>
      <c r="AAQ186" s="430"/>
      <c r="AAR186" s="430"/>
      <c r="AAS186" s="430"/>
      <c r="AAT186" s="430"/>
      <c r="AAU186" s="430"/>
      <c r="AAV186" s="430"/>
      <c r="AAW186" s="430"/>
      <c r="AAX186" s="430"/>
      <c r="AAY186" s="430"/>
      <c r="AAZ186" s="430"/>
      <c r="ABA186" s="430"/>
      <c r="ABB186" s="430"/>
      <c r="ABC186" s="430"/>
      <c r="ABD186" s="430"/>
      <c r="ABE186" s="430"/>
      <c r="ABF186" s="430"/>
      <c r="ABG186" s="430"/>
      <c r="ABH186" s="430"/>
      <c r="ABI186" s="430"/>
      <c r="ABJ186" s="430"/>
      <c r="ABK186" s="430"/>
      <c r="ABL186" s="430"/>
      <c r="ABM186" s="430"/>
      <c r="ABN186" s="430"/>
      <c r="ABO186" s="430"/>
      <c r="ABP186" s="430"/>
      <c r="ABQ186" s="430"/>
      <c r="ABR186" s="430"/>
      <c r="ABS186" s="430"/>
      <c r="ABT186" s="430"/>
      <c r="ABU186" s="430"/>
      <c r="ABV186" s="430"/>
      <c r="ABW186" s="430"/>
      <c r="ABX186" s="430"/>
      <c r="ABY186" s="430"/>
      <c r="ABZ186" s="430"/>
      <c r="ACA186" s="430"/>
      <c r="ACB186" s="430"/>
      <c r="ACC186" s="430"/>
      <c r="ACD186" s="430"/>
      <c r="ACE186" s="430"/>
      <c r="ACF186" s="430"/>
      <c r="ACG186" s="430"/>
      <c r="ACH186" s="430"/>
      <c r="ACI186" s="430"/>
      <c r="ACJ186" s="430"/>
      <c r="ACK186" s="430"/>
      <c r="ACL186" s="430"/>
      <c r="ACM186" s="430"/>
      <c r="ACN186" s="430"/>
      <c r="ACO186" s="430"/>
      <c r="ACP186" s="430"/>
      <c r="ACQ186" s="430"/>
      <c r="ACR186" s="430"/>
      <c r="ACS186" s="430"/>
      <c r="ACT186" s="430"/>
      <c r="ACU186" s="430"/>
      <c r="ACV186" s="430"/>
      <c r="ACW186" s="430"/>
      <c r="ACX186" s="430"/>
      <c r="ACY186" s="430"/>
      <c r="ACZ186" s="430"/>
      <c r="ADA186" s="430"/>
      <c r="ADB186" s="430"/>
      <c r="ADC186" s="430"/>
      <c r="ADD186" s="430"/>
      <c r="ADE186" s="430"/>
      <c r="ADF186" s="430"/>
      <c r="ADG186" s="430"/>
      <c r="ADH186" s="430"/>
      <c r="ADI186" s="430"/>
      <c r="ADJ186" s="430"/>
      <c r="ADK186" s="430"/>
      <c r="ADL186" s="430"/>
      <c r="ADM186" s="430"/>
      <c r="ADN186" s="430"/>
      <c r="ADO186" s="430"/>
      <c r="ADP186" s="430"/>
      <c r="ADQ186" s="430"/>
      <c r="ADR186" s="430"/>
      <c r="ADS186" s="430"/>
      <c r="ADT186" s="430"/>
      <c r="ADU186" s="430"/>
      <c r="ADV186" s="430"/>
      <c r="ADW186" s="430"/>
      <c r="ADX186" s="430"/>
      <c r="ADY186" s="430"/>
      <c r="ADZ186" s="430"/>
      <c r="AEA186" s="430"/>
      <c r="AEB186" s="430"/>
      <c r="AEC186" s="430"/>
      <c r="AED186" s="430"/>
      <c r="AEE186" s="430"/>
      <c r="AEF186" s="430"/>
      <c r="AEG186" s="430"/>
      <c r="AEH186" s="430"/>
      <c r="AEI186" s="430"/>
      <c r="AEJ186" s="430"/>
      <c r="AEK186" s="430"/>
      <c r="AEL186" s="430"/>
      <c r="AEM186" s="430"/>
      <c r="AEN186" s="430"/>
      <c r="AEO186" s="430"/>
      <c r="AEP186" s="430"/>
      <c r="AEQ186" s="430"/>
      <c r="AER186" s="430"/>
      <c r="AES186" s="430"/>
      <c r="AET186" s="430"/>
      <c r="AEU186" s="430"/>
      <c r="AEV186" s="430"/>
      <c r="AEW186" s="430"/>
      <c r="AEX186" s="430"/>
      <c r="AEY186" s="430"/>
      <c r="AEZ186" s="430"/>
      <c r="AFA186" s="430"/>
      <c r="AFB186" s="430"/>
      <c r="AFC186" s="430"/>
      <c r="AFD186" s="430"/>
      <c r="AFE186" s="430"/>
      <c r="AFF186" s="430"/>
      <c r="AFG186" s="430"/>
      <c r="AFH186" s="430"/>
      <c r="AFI186" s="430"/>
      <c r="AFJ186" s="430"/>
      <c r="AFK186" s="430"/>
      <c r="AFL186" s="430"/>
      <c r="AFM186" s="430"/>
      <c r="AFN186" s="430"/>
      <c r="AFO186" s="430"/>
      <c r="AFP186" s="430"/>
      <c r="AFQ186" s="430"/>
      <c r="AFR186" s="430"/>
      <c r="AFS186" s="430"/>
      <c r="AFT186" s="430"/>
      <c r="AFU186" s="430"/>
      <c r="AFV186" s="430"/>
      <c r="AFW186" s="430"/>
      <c r="AFX186" s="430"/>
      <c r="AFY186" s="430"/>
      <c r="AFZ186" s="430"/>
      <c r="AGA186" s="430"/>
      <c r="AGB186" s="430"/>
      <c r="AGC186" s="430"/>
      <c r="AGD186" s="430"/>
      <c r="AGE186" s="430"/>
      <c r="AGF186" s="430"/>
      <c r="AGG186" s="430"/>
      <c r="AGH186" s="430"/>
      <c r="AGI186" s="430"/>
      <c r="AGJ186" s="430"/>
      <c r="AGK186" s="430"/>
      <c r="AGL186" s="430"/>
      <c r="AGM186" s="430"/>
      <c r="AGN186" s="430"/>
      <c r="AGO186" s="430"/>
      <c r="AGP186" s="430"/>
      <c r="AGQ186" s="430"/>
      <c r="AGR186" s="430"/>
      <c r="AGS186" s="430"/>
      <c r="AGT186" s="430"/>
      <c r="AGU186" s="430"/>
      <c r="AGV186" s="430"/>
      <c r="AGW186" s="430"/>
      <c r="AGX186" s="430"/>
      <c r="AGY186" s="430"/>
      <c r="AGZ186" s="430"/>
      <c r="AHA186" s="430"/>
      <c r="AHB186" s="430"/>
      <c r="AHC186" s="430"/>
      <c r="AHD186" s="430"/>
      <c r="AHE186" s="430"/>
      <c r="AHF186" s="430"/>
      <c r="AHG186" s="430"/>
      <c r="AHH186" s="430"/>
      <c r="AHI186" s="430"/>
      <c r="AHJ186" s="430"/>
      <c r="AHK186" s="430"/>
      <c r="AHL186" s="430"/>
      <c r="AHM186" s="430"/>
      <c r="AHN186" s="430"/>
      <c r="AHO186" s="430"/>
      <c r="AHP186" s="430"/>
      <c r="AHQ186" s="430"/>
      <c r="AHR186" s="430"/>
      <c r="AHS186" s="430"/>
      <c r="AHT186" s="430"/>
      <c r="AHU186" s="430"/>
      <c r="AHV186" s="430"/>
      <c r="AHW186" s="430"/>
      <c r="AHX186" s="430"/>
      <c r="AHY186" s="430"/>
      <c r="AHZ186" s="430"/>
      <c r="AIA186" s="430"/>
      <c r="AIB186" s="430"/>
      <c r="AIC186" s="430"/>
      <c r="AID186" s="430"/>
      <c r="AIE186" s="430"/>
      <c r="AIF186" s="430"/>
      <c r="AIG186" s="430"/>
      <c r="AIH186" s="430"/>
      <c r="AII186" s="430"/>
      <c r="AIJ186" s="430"/>
      <c r="AIK186" s="430"/>
      <c r="AIL186" s="430"/>
      <c r="AIM186" s="430"/>
      <c r="AIN186" s="430"/>
      <c r="AIO186" s="430"/>
      <c r="AIP186" s="430"/>
      <c r="AIQ186" s="430"/>
      <c r="AIR186" s="430"/>
      <c r="AIS186" s="430"/>
      <c r="AIT186" s="430"/>
      <c r="AIU186" s="430"/>
      <c r="AIV186" s="430"/>
      <c r="AIW186" s="430"/>
      <c r="AIX186" s="430"/>
      <c r="AIY186" s="430"/>
      <c r="AIZ186" s="430"/>
      <c r="AJA186" s="430"/>
      <c r="AJB186" s="430"/>
      <c r="AJC186" s="430"/>
      <c r="AJD186" s="430"/>
      <c r="AJE186" s="430"/>
      <c r="AJF186" s="430"/>
      <c r="AJG186" s="430"/>
      <c r="AJH186" s="430"/>
      <c r="AJI186" s="430"/>
      <c r="AJJ186" s="430"/>
      <c r="AJK186" s="430"/>
      <c r="AJL186" s="430"/>
      <c r="AJM186" s="430"/>
      <c r="AJN186" s="430"/>
      <c r="AJO186" s="430"/>
      <c r="AJP186" s="430"/>
      <c r="AJQ186" s="430"/>
      <c r="AJR186" s="430"/>
      <c r="AJS186" s="430"/>
      <c r="AJT186" s="430"/>
      <c r="AJU186" s="430"/>
      <c r="AJV186" s="430"/>
      <c r="AJW186" s="430"/>
      <c r="AJX186" s="430"/>
      <c r="AJY186" s="430"/>
      <c r="AJZ186" s="430"/>
      <c r="AKA186" s="430"/>
      <c r="AKB186" s="430"/>
      <c r="AKC186" s="430"/>
      <c r="AKD186" s="430"/>
      <c r="AKE186" s="430"/>
      <c r="AKF186" s="430"/>
      <c r="AKG186" s="430"/>
      <c r="AKH186" s="430"/>
      <c r="AKI186" s="430"/>
      <c r="AKJ186" s="430"/>
      <c r="AKK186" s="430"/>
      <c r="AKL186" s="430"/>
      <c r="AKM186" s="430"/>
      <c r="AKN186" s="430"/>
      <c r="AKO186" s="430"/>
      <c r="AKP186" s="430"/>
      <c r="AKQ186" s="430"/>
      <c r="AKR186" s="430"/>
      <c r="AKS186" s="430"/>
      <c r="AKT186" s="430"/>
      <c r="AKU186" s="430"/>
      <c r="AKV186" s="430"/>
      <c r="AKW186" s="430"/>
      <c r="AKX186" s="430"/>
      <c r="AKY186" s="430"/>
      <c r="AKZ186" s="430"/>
      <c r="ALA186" s="430"/>
      <c r="ALB186" s="430"/>
      <c r="ALC186" s="430"/>
      <c r="ALD186" s="430"/>
      <c r="ALE186" s="430"/>
      <c r="ALF186" s="430"/>
      <c r="ALG186" s="430"/>
      <c r="ALH186" s="430"/>
      <c r="ALI186" s="430"/>
      <c r="ALJ186" s="430"/>
      <c r="ALK186" s="430"/>
      <c r="ALL186" s="430"/>
      <c r="ALM186" s="430"/>
      <c r="ALN186" s="430"/>
      <c r="ALO186" s="430"/>
      <c r="ALP186" s="430"/>
      <c r="ALQ186" s="430"/>
      <c r="ALR186" s="430"/>
      <c r="ALS186" s="430"/>
      <c r="ALT186" s="430"/>
      <c r="ALU186" s="430"/>
      <c r="ALV186" s="430"/>
      <c r="ALW186" s="430"/>
      <c r="ALX186" s="430"/>
      <c r="ALY186" s="430"/>
      <c r="ALZ186" s="430"/>
      <c r="AMA186" s="430"/>
      <c r="AMB186" s="430"/>
      <c r="AMC186" s="430"/>
      <c r="AMD186" s="430"/>
      <c r="AME186" s="430"/>
      <c r="AMF186" s="430"/>
      <c r="AMG186" s="430"/>
      <c r="AMH186" s="430"/>
      <c r="AMI186" s="430"/>
      <c r="AMJ186" s="430"/>
      <c r="AMK186" s="430"/>
      <c r="AML186" s="430"/>
      <c r="AMM186" s="430"/>
      <c r="AMN186" s="430"/>
      <c r="AMO186" s="430"/>
      <c r="AMP186" s="430"/>
      <c r="AMQ186" s="430"/>
      <c r="AMR186" s="430"/>
      <c r="AMS186" s="430"/>
      <c r="AMT186" s="430"/>
      <c r="AMU186" s="430"/>
      <c r="AMV186" s="430"/>
      <c r="AMW186" s="430"/>
      <c r="AMX186" s="430"/>
      <c r="AMY186" s="430"/>
      <c r="AMZ186" s="430"/>
      <c r="ANA186" s="430"/>
      <c r="ANB186" s="430"/>
      <c r="ANC186" s="430"/>
      <c r="AND186" s="430"/>
      <c r="ANE186" s="430"/>
      <c r="ANF186" s="430"/>
      <c r="ANG186" s="430"/>
      <c r="ANH186" s="430"/>
      <c r="ANI186" s="430"/>
      <c r="ANJ186" s="430"/>
      <c r="ANK186" s="430"/>
      <c r="ANL186" s="430"/>
      <c r="ANM186" s="430"/>
      <c r="ANN186" s="430"/>
      <c r="ANO186" s="430"/>
      <c r="ANP186" s="430"/>
      <c r="ANQ186" s="430"/>
      <c r="ANR186" s="430"/>
      <c r="ANS186" s="430"/>
      <c r="ANT186" s="430"/>
      <c r="ANU186" s="430"/>
      <c r="ANV186" s="430"/>
      <c r="ANW186" s="430"/>
      <c r="ANX186" s="430"/>
      <c r="ANY186" s="430"/>
      <c r="ANZ186" s="430"/>
      <c r="AOA186" s="430"/>
      <c r="AOB186" s="430"/>
      <c r="AOC186" s="430"/>
      <c r="AOD186" s="430"/>
      <c r="AOE186" s="430"/>
      <c r="AOF186" s="430"/>
      <c r="AOG186" s="430"/>
      <c r="AOH186" s="430"/>
      <c r="AOI186" s="430"/>
      <c r="AOJ186" s="430"/>
      <c r="AOK186" s="430"/>
      <c r="AOL186" s="430"/>
      <c r="AOM186" s="430"/>
      <c r="AON186" s="430"/>
      <c r="AOO186" s="430"/>
      <c r="AOP186" s="430"/>
      <c r="AOQ186" s="430"/>
      <c r="AOR186" s="430"/>
      <c r="AOS186" s="430"/>
      <c r="AOT186" s="430"/>
      <c r="AOU186" s="430"/>
      <c r="AOV186" s="430"/>
      <c r="AOW186" s="430"/>
      <c r="AOX186" s="430"/>
      <c r="AOY186" s="430"/>
      <c r="AOZ186" s="430"/>
      <c r="APA186" s="430"/>
      <c r="APB186" s="430"/>
      <c r="APC186" s="430"/>
      <c r="APD186" s="430"/>
      <c r="APE186" s="430"/>
      <c r="APF186" s="430"/>
      <c r="APG186" s="430"/>
      <c r="APH186" s="430"/>
      <c r="API186" s="430"/>
      <c r="APJ186" s="430"/>
      <c r="APK186" s="430"/>
      <c r="APL186" s="430"/>
      <c r="APM186" s="430"/>
      <c r="APN186" s="430"/>
      <c r="APO186" s="430"/>
      <c r="APP186" s="430"/>
      <c r="APQ186" s="430"/>
      <c r="APR186" s="430"/>
      <c r="APS186" s="430"/>
      <c r="APT186" s="430"/>
      <c r="APU186" s="430"/>
      <c r="APV186" s="430"/>
      <c r="APW186" s="430"/>
      <c r="APX186" s="430"/>
      <c r="APY186" s="430"/>
      <c r="APZ186" s="430"/>
      <c r="AQA186" s="430"/>
      <c r="AQB186" s="430"/>
      <c r="AQC186" s="430"/>
      <c r="AQD186" s="430"/>
      <c r="AQE186" s="430"/>
      <c r="AQF186" s="430"/>
      <c r="AQG186" s="430"/>
      <c r="AQH186" s="430"/>
      <c r="AQI186" s="430"/>
      <c r="AQJ186" s="430"/>
      <c r="AQK186" s="430"/>
      <c r="AQL186" s="430"/>
      <c r="AQM186" s="430"/>
      <c r="AQN186" s="430"/>
      <c r="AQO186" s="430"/>
      <c r="AQP186" s="430"/>
      <c r="AQQ186" s="430"/>
      <c r="AQR186" s="430"/>
      <c r="AQS186" s="430"/>
      <c r="AQT186" s="430"/>
      <c r="AQU186" s="430"/>
      <c r="AQV186" s="430"/>
      <c r="AQW186" s="430"/>
      <c r="AQX186" s="430"/>
      <c r="AQY186" s="430"/>
      <c r="AQZ186" s="430"/>
      <c r="ARA186" s="430"/>
      <c r="ARB186" s="430"/>
      <c r="ARC186" s="430"/>
      <c r="ARD186" s="430"/>
      <c r="ARE186" s="430"/>
      <c r="ARF186" s="430"/>
      <c r="ARG186" s="430"/>
      <c r="ARH186" s="430"/>
      <c r="ARI186" s="430"/>
      <c r="ARJ186" s="430"/>
      <c r="ARK186" s="430"/>
      <c r="ARL186" s="430"/>
      <c r="ARM186" s="430"/>
      <c r="ARN186" s="430"/>
      <c r="ARO186" s="430"/>
      <c r="ARP186" s="430"/>
      <c r="ARQ186" s="430"/>
      <c r="ARR186" s="430"/>
      <c r="ARS186" s="430"/>
      <c r="ART186" s="430"/>
      <c r="ARU186" s="430"/>
      <c r="ARV186" s="430"/>
      <c r="ARW186" s="430"/>
      <c r="ARX186" s="430"/>
      <c r="ARY186" s="430"/>
      <c r="ARZ186" s="430"/>
      <c r="ASA186" s="430"/>
      <c r="ASB186" s="430"/>
      <c r="ASC186" s="430"/>
      <c r="ASD186" s="430"/>
      <c r="ASE186" s="430"/>
      <c r="ASF186" s="430"/>
      <c r="ASG186" s="430"/>
      <c r="ASH186" s="430"/>
      <c r="ASI186" s="430"/>
      <c r="ASJ186" s="430"/>
      <c r="ASK186" s="430"/>
      <c r="ASL186" s="430"/>
      <c r="ASM186" s="430"/>
      <c r="ASN186" s="430"/>
      <c r="ASO186" s="430"/>
      <c r="ASP186" s="430"/>
      <c r="ASQ186" s="430"/>
      <c r="ASR186" s="430"/>
      <c r="ASS186" s="430"/>
      <c r="AST186" s="430"/>
      <c r="ASU186" s="430"/>
      <c r="ASV186" s="430"/>
      <c r="ASW186" s="430"/>
      <c r="ASX186" s="430"/>
      <c r="ASY186" s="430"/>
      <c r="ASZ186" s="430"/>
      <c r="ATA186" s="430"/>
      <c r="ATB186" s="430"/>
      <c r="ATC186" s="430"/>
      <c r="ATD186" s="430"/>
      <c r="ATE186" s="430"/>
      <c r="ATF186" s="430"/>
      <c r="ATG186" s="430"/>
      <c r="ATH186" s="430"/>
      <c r="ATI186" s="430"/>
      <c r="ATJ186" s="430"/>
      <c r="ATK186" s="430"/>
      <c r="ATL186" s="430"/>
      <c r="ATM186" s="430"/>
      <c r="ATN186" s="430"/>
      <c r="ATO186" s="430"/>
      <c r="ATP186" s="430"/>
      <c r="ATQ186" s="430"/>
      <c r="ATR186" s="430"/>
      <c r="ATS186" s="430"/>
      <c r="ATT186" s="430"/>
      <c r="ATU186" s="430"/>
      <c r="ATV186" s="430"/>
      <c r="ATW186" s="430"/>
      <c r="ATX186" s="430"/>
      <c r="ATY186" s="430"/>
      <c r="ATZ186" s="430"/>
      <c r="AUA186" s="430"/>
      <c r="AUB186" s="430"/>
      <c r="AUC186" s="430"/>
      <c r="AUD186" s="430"/>
      <c r="AUE186" s="430"/>
      <c r="AUF186" s="430"/>
      <c r="AUG186" s="430"/>
      <c r="AUH186" s="430"/>
      <c r="AUI186" s="430"/>
      <c r="AUJ186" s="430"/>
      <c r="AUK186" s="430"/>
      <c r="AUL186" s="430"/>
      <c r="AUM186" s="430"/>
      <c r="AUN186" s="430"/>
      <c r="AUO186" s="430"/>
      <c r="AUP186" s="430"/>
      <c r="AUQ186" s="430"/>
      <c r="AUR186" s="430"/>
      <c r="AUS186" s="430"/>
      <c r="AUT186" s="430"/>
      <c r="AUU186" s="430"/>
      <c r="AUV186" s="430"/>
      <c r="AUW186" s="430"/>
      <c r="AUX186" s="430"/>
      <c r="AUY186" s="430"/>
      <c r="AUZ186" s="430"/>
      <c r="AVA186" s="430"/>
      <c r="AVB186" s="430"/>
      <c r="AVC186" s="430"/>
      <c r="AVD186" s="430"/>
      <c r="AVE186" s="430"/>
      <c r="AVF186" s="430"/>
      <c r="AVG186" s="430"/>
      <c r="AVH186" s="430"/>
      <c r="AVI186" s="430"/>
      <c r="AVJ186" s="430"/>
      <c r="AVK186" s="430"/>
      <c r="AVL186" s="430"/>
      <c r="AVM186" s="430"/>
      <c r="AVN186" s="430"/>
      <c r="AVO186" s="430"/>
      <c r="AVP186" s="430"/>
      <c r="AVQ186" s="430"/>
      <c r="AVR186" s="430"/>
      <c r="AVS186" s="430"/>
      <c r="AVT186" s="430"/>
      <c r="AVU186" s="430"/>
      <c r="AVV186" s="430"/>
      <c r="AVW186" s="430"/>
      <c r="AVX186" s="430"/>
      <c r="AVY186" s="430"/>
      <c r="AVZ186" s="430"/>
      <c r="AWA186" s="430"/>
      <c r="AWB186" s="430"/>
      <c r="AWC186" s="430"/>
      <c r="AWD186" s="430"/>
      <c r="AWE186" s="430"/>
      <c r="AWF186" s="430"/>
      <c r="AWG186" s="430"/>
      <c r="AWH186" s="430"/>
      <c r="AWI186" s="430"/>
      <c r="AWJ186" s="430"/>
      <c r="AWK186" s="430"/>
      <c r="AWL186" s="430"/>
      <c r="AWM186" s="430"/>
      <c r="AWN186" s="430"/>
      <c r="AWO186" s="430"/>
      <c r="AWP186" s="430"/>
      <c r="AWQ186" s="430"/>
      <c r="AWR186" s="430"/>
      <c r="AWS186" s="430"/>
      <c r="AWT186" s="430"/>
      <c r="AWU186" s="430"/>
      <c r="AWV186" s="430"/>
      <c r="AWW186" s="430"/>
      <c r="AWX186" s="430"/>
      <c r="AWY186" s="430"/>
      <c r="AWZ186" s="430"/>
      <c r="AXA186" s="430"/>
      <c r="AXB186" s="430"/>
      <c r="AXC186" s="430"/>
      <c r="AXD186" s="430"/>
      <c r="AXE186" s="430"/>
      <c r="AXF186" s="430"/>
      <c r="AXG186" s="430"/>
      <c r="AXH186" s="430"/>
      <c r="AXI186" s="430"/>
      <c r="AXJ186" s="430"/>
      <c r="AXK186" s="430"/>
      <c r="AXL186" s="430"/>
      <c r="AXM186" s="430"/>
      <c r="AXN186" s="430"/>
      <c r="AXO186" s="430"/>
      <c r="AXP186" s="430"/>
      <c r="AXQ186" s="430"/>
      <c r="AXR186" s="430"/>
      <c r="AXS186" s="430"/>
      <c r="AXT186" s="430"/>
      <c r="AXU186" s="430"/>
      <c r="AXV186" s="430"/>
      <c r="AXW186" s="430"/>
      <c r="AXX186" s="430"/>
      <c r="AXY186" s="430"/>
      <c r="AXZ186" s="430"/>
      <c r="AYA186" s="430"/>
      <c r="AYB186" s="430"/>
      <c r="AYC186" s="430"/>
      <c r="AYD186" s="430"/>
      <c r="AYE186" s="430"/>
      <c r="AYF186" s="430"/>
      <c r="AYG186" s="430"/>
      <c r="AYH186" s="430"/>
      <c r="AYI186" s="430"/>
      <c r="AYJ186" s="430"/>
      <c r="AYK186" s="430"/>
      <c r="AYL186" s="430"/>
      <c r="AYM186" s="430"/>
      <c r="AYN186" s="430"/>
      <c r="AYO186" s="430"/>
      <c r="AYP186" s="430"/>
      <c r="AYQ186" s="430"/>
      <c r="AYR186" s="430"/>
      <c r="AYS186" s="430"/>
      <c r="AYT186" s="430"/>
      <c r="AYU186" s="430"/>
      <c r="AYV186" s="430"/>
      <c r="AYW186" s="430"/>
      <c r="AYX186" s="430"/>
      <c r="AYY186" s="430"/>
      <c r="AYZ186" s="430"/>
      <c r="AZA186" s="430"/>
      <c r="AZB186" s="430"/>
      <c r="AZC186" s="430"/>
      <c r="AZD186" s="430"/>
      <c r="AZE186" s="430"/>
      <c r="AZF186" s="430"/>
      <c r="AZG186" s="430"/>
      <c r="AZH186" s="430"/>
      <c r="AZI186" s="430"/>
      <c r="AZJ186" s="430"/>
      <c r="AZK186" s="430"/>
      <c r="AZL186" s="430"/>
      <c r="AZM186" s="430"/>
      <c r="AZN186" s="430"/>
      <c r="AZO186" s="430"/>
      <c r="AZP186" s="430"/>
      <c r="AZQ186" s="430"/>
      <c r="AZR186" s="430"/>
      <c r="AZS186" s="430"/>
      <c r="AZT186" s="430"/>
      <c r="AZU186" s="430"/>
      <c r="AZV186" s="430"/>
      <c r="AZW186" s="430"/>
      <c r="AZX186" s="430"/>
      <c r="AZY186" s="430"/>
      <c r="AZZ186" s="430"/>
      <c r="BAA186" s="430"/>
      <c r="BAB186" s="430"/>
      <c r="BAC186" s="430"/>
      <c r="BAD186" s="430"/>
      <c r="BAE186" s="430"/>
      <c r="BAF186" s="430"/>
      <c r="BAG186" s="430"/>
      <c r="BAH186" s="430"/>
      <c r="BAI186" s="430"/>
      <c r="BAJ186" s="430"/>
      <c r="BAK186" s="430"/>
      <c r="BAL186" s="430"/>
      <c r="BAM186" s="430"/>
      <c r="BAN186" s="430"/>
      <c r="BAO186" s="430"/>
      <c r="BAP186" s="430"/>
      <c r="BAQ186" s="430"/>
      <c r="BAR186" s="430"/>
      <c r="BAS186" s="430"/>
      <c r="BAT186" s="430"/>
      <c r="BAU186" s="430"/>
      <c r="BAV186" s="430"/>
      <c r="BAW186" s="430"/>
      <c r="BAX186" s="430"/>
      <c r="BAY186" s="430"/>
      <c r="BAZ186" s="430"/>
      <c r="BBA186" s="430"/>
      <c r="BBB186" s="430"/>
      <c r="BBC186" s="430"/>
      <c r="BBD186" s="430"/>
      <c r="BBE186" s="430"/>
      <c r="BBF186" s="430"/>
      <c r="BBG186" s="430"/>
      <c r="BBH186" s="430"/>
      <c r="BBI186" s="430"/>
      <c r="BBJ186" s="430"/>
      <c r="BBK186" s="430"/>
      <c r="BBL186" s="430"/>
      <c r="BBM186" s="430"/>
      <c r="BBN186" s="430"/>
      <c r="BBO186" s="430"/>
      <c r="BBP186" s="430"/>
      <c r="BBQ186" s="430"/>
      <c r="BBR186" s="430"/>
      <c r="BBS186" s="430"/>
      <c r="BBT186" s="430"/>
      <c r="BBU186" s="430"/>
      <c r="BBV186" s="430"/>
      <c r="BBW186" s="430"/>
      <c r="BBX186" s="430"/>
      <c r="BBY186" s="430"/>
      <c r="BBZ186" s="430"/>
      <c r="BCA186" s="430"/>
      <c r="BCB186" s="430"/>
      <c r="BCC186" s="430"/>
      <c r="BCD186" s="430"/>
      <c r="BCE186" s="430"/>
      <c r="BCF186" s="430"/>
      <c r="BCG186" s="430"/>
      <c r="BCH186" s="430"/>
      <c r="BCI186" s="430"/>
      <c r="BCJ186" s="430"/>
      <c r="BCK186" s="430"/>
      <c r="BCL186" s="430"/>
      <c r="BCM186" s="430"/>
      <c r="BCN186" s="430"/>
      <c r="BCO186" s="430"/>
      <c r="BCP186" s="430"/>
      <c r="BCQ186" s="430"/>
      <c r="BCR186" s="430"/>
      <c r="BCS186" s="430"/>
      <c r="BCT186" s="430"/>
      <c r="BCU186" s="430"/>
      <c r="BCV186" s="430"/>
      <c r="BCW186" s="430"/>
      <c r="BCX186" s="430"/>
      <c r="BCY186" s="430"/>
      <c r="BCZ186" s="430"/>
      <c r="BDA186" s="430"/>
      <c r="BDB186" s="430"/>
      <c r="BDC186" s="430"/>
      <c r="BDD186" s="430"/>
      <c r="BDE186" s="430"/>
      <c r="BDF186" s="430"/>
      <c r="BDG186" s="430"/>
      <c r="BDH186" s="430"/>
      <c r="BDI186" s="430"/>
      <c r="BDJ186" s="430"/>
      <c r="BDK186" s="430"/>
      <c r="BDL186" s="430"/>
      <c r="BDM186" s="430"/>
      <c r="BDN186" s="430"/>
      <c r="BDO186" s="430"/>
      <c r="BDP186" s="430"/>
      <c r="BDQ186" s="430"/>
      <c r="BDR186" s="430"/>
      <c r="BDS186" s="430"/>
      <c r="BDT186" s="430"/>
      <c r="BDU186" s="430"/>
      <c r="BDV186" s="430"/>
      <c r="BDW186" s="430"/>
      <c r="BDX186" s="430"/>
      <c r="BDY186" s="430"/>
      <c r="BDZ186" s="430"/>
      <c r="BEA186" s="430"/>
      <c r="BEB186" s="430"/>
      <c r="BEC186" s="430"/>
      <c r="BED186" s="430"/>
      <c r="BEE186" s="430"/>
      <c r="BEF186" s="430"/>
      <c r="BEG186" s="430"/>
      <c r="BEH186" s="430"/>
      <c r="BEI186" s="430"/>
      <c r="BEJ186" s="430"/>
      <c r="BEK186" s="430"/>
      <c r="BEL186" s="430"/>
      <c r="BEM186" s="430"/>
      <c r="BEN186" s="430"/>
      <c r="BEO186" s="430"/>
      <c r="BEP186" s="430"/>
      <c r="BEQ186" s="430"/>
      <c r="BER186" s="430"/>
      <c r="BES186" s="430"/>
      <c r="BET186" s="430"/>
      <c r="BEU186" s="430"/>
      <c r="BEV186" s="430"/>
      <c r="BEW186" s="430"/>
      <c r="BEX186" s="430"/>
      <c r="BEY186" s="430"/>
      <c r="BEZ186" s="430"/>
      <c r="BFA186" s="430"/>
      <c r="BFB186" s="430"/>
      <c r="BFC186" s="430"/>
      <c r="BFD186" s="430"/>
      <c r="BFE186" s="430"/>
      <c r="BFF186" s="430"/>
      <c r="BFG186" s="430"/>
      <c r="BFH186" s="430"/>
      <c r="BFI186" s="430"/>
      <c r="BFJ186" s="430"/>
      <c r="BFK186" s="430"/>
      <c r="BFL186" s="430"/>
      <c r="BFM186" s="430"/>
      <c r="BFN186" s="430"/>
      <c r="BFO186" s="430"/>
      <c r="BFP186" s="430"/>
      <c r="BFQ186" s="430"/>
      <c r="BFR186" s="430"/>
      <c r="BFS186" s="430"/>
      <c r="BFT186" s="430"/>
      <c r="BFU186" s="430"/>
      <c r="BFV186" s="430"/>
      <c r="BFW186" s="430"/>
      <c r="BFX186" s="430"/>
      <c r="BFY186" s="430"/>
      <c r="BFZ186" s="430"/>
      <c r="BGA186" s="430"/>
      <c r="BGB186" s="430"/>
      <c r="BGC186" s="430"/>
      <c r="BGD186" s="430"/>
      <c r="BGE186" s="430"/>
      <c r="BGF186" s="430"/>
      <c r="BGG186" s="430"/>
      <c r="BGH186" s="430"/>
      <c r="BGI186" s="430"/>
      <c r="BGJ186" s="430"/>
      <c r="BGK186" s="430"/>
      <c r="BGL186" s="430"/>
      <c r="BGM186" s="430"/>
      <c r="BGN186" s="430"/>
      <c r="BGO186" s="430"/>
      <c r="BGP186" s="430"/>
      <c r="BGQ186" s="430"/>
      <c r="BGR186" s="430"/>
      <c r="BGS186" s="430"/>
      <c r="BGT186" s="430"/>
      <c r="BGU186" s="430"/>
      <c r="BGV186" s="430"/>
      <c r="BGW186" s="430"/>
      <c r="BGX186" s="430"/>
      <c r="BGY186" s="430"/>
      <c r="BGZ186" s="430"/>
      <c r="BHA186" s="430"/>
      <c r="BHB186" s="430"/>
      <c r="BHC186" s="430"/>
      <c r="BHD186" s="430"/>
      <c r="BHE186" s="430"/>
      <c r="BHF186" s="430"/>
      <c r="BHG186" s="430"/>
      <c r="BHH186" s="430"/>
      <c r="BHI186" s="430"/>
      <c r="BHJ186" s="430"/>
      <c r="BHK186" s="430"/>
      <c r="BHL186" s="430"/>
      <c r="BHM186" s="430"/>
      <c r="BHN186" s="430"/>
      <c r="BHO186" s="430"/>
      <c r="BHP186" s="430"/>
      <c r="BHQ186" s="430"/>
      <c r="BHR186" s="430"/>
      <c r="BHS186" s="430"/>
      <c r="BHT186" s="430"/>
      <c r="BHU186" s="430"/>
      <c r="BHV186" s="430"/>
      <c r="BHW186" s="430"/>
      <c r="BHX186" s="430"/>
      <c r="BHY186" s="430"/>
      <c r="BHZ186" s="430"/>
      <c r="BIA186" s="430"/>
      <c r="BIB186" s="430"/>
      <c r="BIC186" s="430"/>
      <c r="BID186" s="430"/>
      <c r="BIE186" s="430"/>
      <c r="BIF186" s="430"/>
      <c r="BIG186" s="430"/>
      <c r="BIH186" s="430"/>
      <c r="BII186" s="430"/>
      <c r="BIJ186" s="430"/>
      <c r="BIK186" s="430"/>
      <c r="BIL186" s="430"/>
      <c r="BIM186" s="430"/>
      <c r="BIN186" s="430"/>
      <c r="BIO186" s="430"/>
      <c r="BIP186" s="430"/>
      <c r="BIQ186" s="430"/>
      <c r="BIR186" s="430"/>
      <c r="BIS186" s="430"/>
      <c r="BIT186" s="430"/>
      <c r="BIU186" s="430"/>
      <c r="BIV186" s="430"/>
      <c r="BIW186" s="430"/>
      <c r="BIX186" s="430"/>
      <c r="BIY186" s="430"/>
      <c r="BIZ186" s="430"/>
      <c r="BJA186" s="430"/>
      <c r="BJB186" s="430"/>
      <c r="BJC186" s="430"/>
      <c r="BJD186" s="430"/>
      <c r="BJE186" s="430"/>
      <c r="BJF186" s="430"/>
      <c r="BJG186" s="430"/>
      <c r="BJH186" s="430"/>
      <c r="BJI186" s="430"/>
      <c r="BJJ186" s="430"/>
      <c r="BJK186" s="430"/>
      <c r="BJL186" s="430"/>
      <c r="BJM186" s="430"/>
      <c r="BJN186" s="430"/>
      <c r="BJO186" s="430"/>
      <c r="BJP186" s="430"/>
      <c r="BJQ186" s="430"/>
      <c r="BJR186" s="430"/>
      <c r="BJS186" s="430"/>
      <c r="BJT186" s="430"/>
      <c r="BJU186" s="430"/>
      <c r="BJV186" s="430"/>
      <c r="BJW186" s="430"/>
      <c r="BJX186" s="430"/>
      <c r="BJY186" s="430"/>
      <c r="BJZ186" s="430"/>
      <c r="BKA186" s="430"/>
      <c r="BKB186" s="430"/>
      <c r="BKC186" s="430"/>
      <c r="BKD186" s="430"/>
      <c r="BKE186" s="430"/>
      <c r="BKF186" s="430"/>
      <c r="BKG186" s="430"/>
      <c r="BKH186" s="430"/>
      <c r="BKI186" s="430"/>
      <c r="BKJ186" s="430"/>
      <c r="BKK186" s="430"/>
      <c r="BKL186" s="430"/>
      <c r="BKM186" s="430"/>
      <c r="BKN186" s="430"/>
      <c r="BKO186" s="430"/>
      <c r="BKP186" s="430"/>
      <c r="BKQ186" s="430"/>
      <c r="BKR186" s="430"/>
      <c r="BKS186" s="430"/>
      <c r="BKT186" s="430"/>
      <c r="BKU186" s="430"/>
      <c r="BKV186" s="430"/>
      <c r="BKW186" s="430"/>
      <c r="BKX186" s="430"/>
      <c r="BKY186" s="430"/>
      <c r="BKZ186" s="430"/>
      <c r="BLA186" s="430"/>
      <c r="BLB186" s="430"/>
      <c r="BLC186" s="430"/>
      <c r="BLD186" s="430"/>
      <c r="BLE186" s="430"/>
      <c r="BLF186" s="430"/>
      <c r="BLG186" s="430"/>
      <c r="BLH186" s="430"/>
      <c r="BLI186" s="430"/>
      <c r="BLJ186" s="430"/>
      <c r="BLK186" s="430"/>
      <c r="BLL186" s="430"/>
      <c r="BLM186" s="430"/>
      <c r="BLN186" s="430"/>
      <c r="BLO186" s="430"/>
      <c r="BLP186" s="430"/>
      <c r="BLQ186" s="430"/>
      <c r="BLR186" s="430"/>
      <c r="BLS186" s="430"/>
      <c r="BLT186" s="430"/>
      <c r="BLU186" s="430"/>
      <c r="BLV186" s="430"/>
      <c r="BLW186" s="430"/>
      <c r="BLX186" s="430"/>
      <c r="BLY186" s="430"/>
      <c r="BLZ186" s="430"/>
      <c r="BMA186" s="430"/>
      <c r="BMB186" s="430"/>
      <c r="BMC186" s="430"/>
      <c r="BMD186" s="430"/>
      <c r="BME186" s="430"/>
      <c r="BMF186" s="430"/>
      <c r="BMG186" s="430"/>
      <c r="BMH186" s="430"/>
      <c r="BMI186" s="430"/>
      <c r="BMJ186" s="430"/>
      <c r="BMK186" s="430"/>
      <c r="BML186" s="430"/>
      <c r="BMM186" s="430"/>
      <c r="BMN186" s="430"/>
      <c r="BMO186" s="430"/>
      <c r="BMP186" s="430"/>
      <c r="BMQ186" s="430"/>
      <c r="BMR186" s="430"/>
      <c r="BMS186" s="430"/>
      <c r="BMT186" s="430"/>
      <c r="BMU186" s="430"/>
      <c r="BMV186" s="430"/>
      <c r="BMW186" s="430"/>
      <c r="BMX186" s="430"/>
      <c r="BMY186" s="430"/>
      <c r="BMZ186" s="430"/>
      <c r="BNA186" s="430"/>
      <c r="BNB186" s="430"/>
      <c r="BNC186" s="430"/>
      <c r="BND186" s="430"/>
      <c r="BNE186" s="430"/>
      <c r="BNF186" s="430"/>
      <c r="BNG186" s="430"/>
      <c r="BNH186" s="430"/>
      <c r="BNI186" s="430"/>
      <c r="BNJ186" s="430"/>
      <c r="BNK186" s="430"/>
      <c r="BNL186" s="430"/>
      <c r="BNM186" s="430"/>
      <c r="BNN186" s="430"/>
      <c r="BNO186" s="430"/>
      <c r="BNP186" s="430"/>
      <c r="BNQ186" s="430"/>
      <c r="BNR186" s="430"/>
      <c r="BNS186" s="430"/>
      <c r="BNT186" s="430"/>
      <c r="BNU186" s="430"/>
      <c r="BNV186" s="430"/>
      <c r="BNW186" s="430"/>
      <c r="BNX186" s="430"/>
      <c r="BNY186" s="430"/>
      <c r="BNZ186" s="430"/>
      <c r="BOA186" s="430"/>
      <c r="BOB186" s="430"/>
      <c r="BOC186" s="430"/>
      <c r="BOD186" s="430"/>
      <c r="BOE186" s="430"/>
      <c r="BOF186" s="430"/>
      <c r="BOG186" s="430"/>
      <c r="BOH186" s="430"/>
      <c r="BOI186" s="430"/>
      <c r="BOJ186" s="430"/>
      <c r="BOK186" s="430"/>
      <c r="BOL186" s="430"/>
      <c r="BOM186" s="430"/>
      <c r="BON186" s="430"/>
      <c r="BOO186" s="430"/>
      <c r="BOP186" s="430"/>
      <c r="BOQ186" s="430"/>
      <c r="BOR186" s="430"/>
      <c r="BOS186" s="430"/>
      <c r="BOT186" s="430"/>
      <c r="BOU186" s="430"/>
      <c r="BOV186" s="430"/>
      <c r="BOW186" s="430"/>
      <c r="BOX186" s="430"/>
      <c r="BOY186" s="430"/>
      <c r="BOZ186" s="430"/>
      <c r="BPA186" s="430"/>
      <c r="BPB186" s="430"/>
      <c r="BPC186" s="430"/>
      <c r="BPD186" s="430"/>
      <c r="BPE186" s="430"/>
      <c r="BPF186" s="430"/>
      <c r="BPG186" s="430"/>
      <c r="BPH186" s="430"/>
      <c r="BPI186" s="430"/>
      <c r="BPJ186" s="430"/>
      <c r="BPK186" s="430"/>
      <c r="BPL186" s="430"/>
      <c r="BPM186" s="430"/>
      <c r="BPN186" s="430"/>
      <c r="BPO186" s="430"/>
      <c r="BPP186" s="430"/>
      <c r="BPQ186" s="430"/>
      <c r="BPR186" s="430"/>
      <c r="BPS186" s="430"/>
      <c r="BPT186" s="430"/>
      <c r="BPU186" s="430"/>
      <c r="BPV186" s="430"/>
      <c r="BPW186" s="430"/>
      <c r="BPX186" s="430"/>
      <c r="BPY186" s="430"/>
      <c r="BPZ186" s="430"/>
      <c r="BQA186" s="430"/>
      <c r="BQB186" s="430"/>
      <c r="BQC186" s="430"/>
      <c r="BQD186" s="430"/>
      <c r="BQE186" s="430"/>
      <c r="BQF186" s="430"/>
      <c r="BQG186" s="430"/>
      <c r="BQH186" s="430"/>
      <c r="BQI186" s="430"/>
      <c r="BQJ186" s="430"/>
      <c r="BQK186" s="430"/>
      <c r="BQL186" s="430"/>
      <c r="BQM186" s="430"/>
      <c r="BQN186" s="430"/>
      <c r="BQO186" s="430"/>
      <c r="BQP186" s="430"/>
      <c r="BQQ186" s="430"/>
      <c r="BQR186" s="430"/>
      <c r="BQS186" s="430"/>
      <c r="BQT186" s="430"/>
      <c r="BQU186" s="430"/>
      <c r="BQV186" s="430"/>
      <c r="BQW186" s="430"/>
      <c r="BQX186" s="430"/>
      <c r="BQY186" s="430"/>
      <c r="BQZ186" s="430"/>
      <c r="BRA186" s="430"/>
      <c r="BRB186" s="430"/>
      <c r="BRC186" s="430"/>
      <c r="BRD186" s="430"/>
      <c r="BRE186" s="430"/>
      <c r="BRF186" s="430"/>
      <c r="BRG186" s="430"/>
      <c r="BRH186" s="430"/>
      <c r="BRI186" s="430"/>
      <c r="BRJ186" s="430"/>
      <c r="BRK186" s="430"/>
      <c r="BRL186" s="430"/>
      <c r="BRM186" s="430"/>
      <c r="BRN186" s="430"/>
      <c r="BRO186" s="430"/>
      <c r="BRP186" s="430"/>
      <c r="BRQ186" s="430"/>
      <c r="BRR186" s="430"/>
      <c r="BRS186" s="430"/>
      <c r="BRT186" s="430"/>
      <c r="BRU186" s="430"/>
      <c r="BRV186" s="430"/>
      <c r="BRW186" s="430"/>
      <c r="BRX186" s="430"/>
      <c r="BRY186" s="430"/>
      <c r="BRZ186" s="430"/>
      <c r="BSA186" s="430"/>
      <c r="BSB186" s="430"/>
      <c r="BSC186" s="430"/>
      <c r="BSD186" s="430"/>
      <c r="BSE186" s="430"/>
      <c r="BSF186" s="430"/>
      <c r="BSG186" s="430"/>
      <c r="BSH186" s="430"/>
      <c r="BSI186" s="430"/>
      <c r="BSJ186" s="430"/>
      <c r="BSK186" s="430"/>
      <c r="BSL186" s="430"/>
      <c r="BSM186" s="430"/>
      <c r="BSN186" s="430"/>
      <c r="BSO186" s="430"/>
      <c r="BSP186" s="430"/>
      <c r="BSQ186" s="430"/>
      <c r="BSR186" s="430"/>
      <c r="BSS186" s="430"/>
      <c r="BST186" s="430"/>
      <c r="BSU186" s="430"/>
      <c r="BSV186" s="430"/>
      <c r="BSW186" s="430"/>
      <c r="BSX186" s="430"/>
      <c r="BSY186" s="430"/>
      <c r="BSZ186" s="430"/>
      <c r="BTA186" s="430"/>
      <c r="BTB186" s="430"/>
      <c r="BTC186" s="430"/>
      <c r="BTD186" s="430"/>
      <c r="BTE186" s="430"/>
      <c r="BTF186" s="430"/>
      <c r="BTG186" s="430"/>
      <c r="BTH186" s="430"/>
      <c r="BTI186" s="430"/>
      <c r="BTJ186" s="430"/>
      <c r="BTK186" s="430"/>
      <c r="BTL186" s="430"/>
      <c r="BTM186" s="430"/>
      <c r="BTN186" s="430"/>
      <c r="BTO186" s="430"/>
      <c r="BTP186" s="430"/>
      <c r="BTQ186" s="430"/>
      <c r="BTR186" s="430"/>
      <c r="BTS186" s="430"/>
      <c r="BTT186" s="430"/>
      <c r="BTU186" s="430"/>
      <c r="BTV186" s="430"/>
      <c r="BTW186" s="430"/>
      <c r="BTX186" s="430"/>
      <c r="BTY186" s="430"/>
      <c r="BTZ186" s="430"/>
      <c r="BUA186" s="430"/>
      <c r="BUB186" s="430"/>
      <c r="BUC186" s="430"/>
      <c r="BUD186" s="430"/>
      <c r="BUE186" s="430"/>
      <c r="BUF186" s="430"/>
      <c r="BUG186" s="430"/>
      <c r="BUH186" s="430"/>
      <c r="BUI186" s="430"/>
      <c r="BUJ186" s="430"/>
      <c r="BUK186" s="430"/>
      <c r="BUL186" s="430"/>
      <c r="BUM186" s="430"/>
      <c r="BUN186" s="430"/>
      <c r="BUO186" s="430"/>
      <c r="BUP186" s="430"/>
      <c r="BUQ186" s="430"/>
      <c r="BUR186" s="430"/>
      <c r="BUS186" s="430"/>
      <c r="BUT186" s="430"/>
      <c r="BUU186" s="430"/>
      <c r="BUV186" s="430"/>
      <c r="BUW186" s="430"/>
      <c r="BUX186" s="430"/>
      <c r="BUY186" s="430"/>
      <c r="BUZ186" s="430"/>
      <c r="BVA186" s="430"/>
      <c r="BVB186" s="430"/>
      <c r="BVC186" s="430"/>
      <c r="BVD186" s="430"/>
      <c r="BVE186" s="430"/>
      <c r="BVF186" s="430"/>
      <c r="BVG186" s="430"/>
      <c r="BVH186" s="430"/>
      <c r="BVI186" s="430"/>
      <c r="BVJ186" s="430"/>
      <c r="BVK186" s="430"/>
      <c r="BVL186" s="430"/>
      <c r="BVM186" s="430"/>
      <c r="BVN186" s="430"/>
      <c r="BVO186" s="430"/>
      <c r="BVP186" s="430"/>
      <c r="BVQ186" s="430"/>
      <c r="BVR186" s="430"/>
      <c r="BVS186" s="430"/>
      <c r="BVT186" s="430"/>
      <c r="BVU186" s="430"/>
      <c r="BVV186" s="430"/>
      <c r="BVW186" s="430"/>
      <c r="BVX186" s="430"/>
      <c r="BVY186" s="430"/>
      <c r="BVZ186" s="430"/>
      <c r="BWA186" s="430"/>
      <c r="BWB186" s="430"/>
      <c r="BWC186" s="430"/>
      <c r="BWD186" s="430"/>
      <c r="BWE186" s="430"/>
      <c r="BWF186" s="430"/>
      <c r="BWG186" s="430"/>
      <c r="BWH186" s="430"/>
      <c r="BWI186" s="430"/>
      <c r="BWJ186" s="430"/>
      <c r="BWK186" s="430"/>
      <c r="BWL186" s="430"/>
      <c r="BWM186" s="430"/>
      <c r="BWN186" s="430"/>
      <c r="BWO186" s="430"/>
      <c r="BWP186" s="430"/>
      <c r="BWQ186" s="430"/>
      <c r="BWR186" s="430"/>
      <c r="BWS186" s="430"/>
      <c r="BWT186" s="430"/>
      <c r="BWU186" s="430"/>
      <c r="BWV186" s="430"/>
      <c r="BWW186" s="430"/>
      <c r="BWX186" s="430"/>
      <c r="BWY186" s="430"/>
      <c r="BWZ186" s="430"/>
      <c r="BXA186" s="430"/>
      <c r="BXB186" s="430"/>
      <c r="BXC186" s="430"/>
      <c r="BXD186" s="430"/>
      <c r="BXE186" s="430"/>
      <c r="BXF186" s="430"/>
      <c r="BXG186" s="430"/>
      <c r="BXH186" s="430"/>
      <c r="BXI186" s="430"/>
      <c r="BXJ186" s="430"/>
      <c r="BXK186" s="430"/>
      <c r="BXL186" s="430"/>
      <c r="BXM186" s="430"/>
      <c r="BXN186" s="430"/>
      <c r="BXO186" s="430"/>
      <c r="BXP186" s="430"/>
      <c r="BXQ186" s="430"/>
      <c r="BXR186" s="430"/>
      <c r="BXS186" s="430"/>
      <c r="BXT186" s="430"/>
      <c r="BXU186" s="430"/>
      <c r="BXV186" s="430"/>
      <c r="BXW186" s="430"/>
      <c r="BXX186" s="430"/>
      <c r="BXY186" s="430"/>
      <c r="BXZ186" s="430"/>
      <c r="BYA186" s="430"/>
      <c r="BYB186" s="430"/>
      <c r="BYC186" s="430"/>
      <c r="BYD186" s="430"/>
      <c r="BYE186" s="430"/>
      <c r="BYF186" s="430"/>
      <c r="BYG186" s="430"/>
      <c r="BYH186" s="430"/>
      <c r="BYI186" s="430"/>
      <c r="BYJ186" s="430"/>
      <c r="BYK186" s="430"/>
      <c r="BYL186" s="430"/>
      <c r="BYM186" s="430"/>
      <c r="BYN186" s="430"/>
      <c r="BYO186" s="430"/>
      <c r="BYP186" s="430"/>
      <c r="BYQ186" s="430"/>
      <c r="BYR186" s="430"/>
      <c r="BYS186" s="430"/>
      <c r="BYT186" s="430"/>
      <c r="BYU186" s="430"/>
      <c r="BYV186" s="430"/>
      <c r="BYW186" s="430"/>
      <c r="BYX186" s="430"/>
      <c r="BYY186" s="430"/>
      <c r="BYZ186" s="430"/>
      <c r="BZA186" s="430"/>
      <c r="BZB186" s="430"/>
      <c r="BZC186" s="430"/>
      <c r="BZD186" s="430"/>
      <c r="BZE186" s="430"/>
      <c r="BZF186" s="430"/>
      <c r="BZG186" s="430"/>
      <c r="BZH186" s="430"/>
      <c r="BZI186" s="430"/>
      <c r="BZJ186" s="430"/>
      <c r="BZK186" s="430"/>
      <c r="BZL186" s="430"/>
      <c r="BZM186" s="430"/>
      <c r="BZN186" s="430"/>
      <c r="BZO186" s="430"/>
      <c r="BZP186" s="430"/>
      <c r="BZQ186" s="430"/>
      <c r="BZR186" s="430"/>
      <c r="BZS186" s="430"/>
      <c r="BZT186" s="430"/>
      <c r="BZU186" s="430"/>
      <c r="BZV186" s="430"/>
      <c r="BZW186" s="430"/>
      <c r="BZX186" s="430"/>
      <c r="BZY186" s="430"/>
      <c r="BZZ186" s="430"/>
      <c r="CAA186" s="430"/>
      <c r="CAB186" s="430"/>
      <c r="CAC186" s="430"/>
      <c r="CAD186" s="430"/>
      <c r="CAE186" s="430"/>
      <c r="CAF186" s="430"/>
      <c r="CAG186" s="430"/>
      <c r="CAH186" s="430"/>
      <c r="CAI186" s="430"/>
      <c r="CAJ186" s="430"/>
      <c r="CAK186" s="430"/>
      <c r="CAL186" s="430"/>
      <c r="CAM186" s="430"/>
      <c r="CAN186" s="430"/>
      <c r="CAO186" s="430"/>
      <c r="CAP186" s="430"/>
      <c r="CAQ186" s="430"/>
      <c r="CAR186" s="430"/>
      <c r="CAS186" s="430"/>
      <c r="CAT186" s="430"/>
      <c r="CAU186" s="430"/>
      <c r="CAV186" s="430"/>
      <c r="CAW186" s="430"/>
      <c r="CAX186" s="430"/>
      <c r="CAY186" s="430"/>
      <c r="CAZ186" s="430"/>
      <c r="CBA186" s="430"/>
      <c r="CBB186" s="430"/>
      <c r="CBC186" s="430"/>
      <c r="CBD186" s="430"/>
      <c r="CBE186" s="430"/>
      <c r="CBF186" s="430"/>
      <c r="CBG186" s="430"/>
      <c r="CBH186" s="430"/>
      <c r="CBI186" s="430"/>
      <c r="CBJ186" s="430"/>
      <c r="CBK186" s="430"/>
      <c r="CBL186" s="430"/>
      <c r="CBM186" s="430"/>
      <c r="CBN186" s="430"/>
      <c r="CBO186" s="430"/>
      <c r="CBP186" s="430"/>
      <c r="CBQ186" s="430"/>
      <c r="CBR186" s="430"/>
      <c r="CBS186" s="430"/>
      <c r="CBT186" s="430"/>
      <c r="CBU186" s="430"/>
      <c r="CBV186" s="430"/>
      <c r="CBW186" s="430"/>
      <c r="CBX186" s="430"/>
      <c r="CBY186" s="430"/>
      <c r="CBZ186" s="430"/>
      <c r="CCA186" s="430"/>
      <c r="CCB186" s="430"/>
      <c r="CCC186" s="430"/>
      <c r="CCD186" s="430"/>
      <c r="CCE186" s="430"/>
      <c r="CCF186" s="430"/>
      <c r="CCG186" s="430"/>
      <c r="CCH186" s="430"/>
      <c r="CCI186" s="430"/>
      <c r="CCJ186" s="430"/>
      <c r="CCK186" s="430"/>
      <c r="CCL186" s="430"/>
      <c r="CCM186" s="430"/>
      <c r="CCN186" s="430"/>
      <c r="CCO186" s="430"/>
      <c r="CCP186" s="430"/>
      <c r="CCQ186" s="430"/>
      <c r="CCR186" s="430"/>
      <c r="CCS186" s="430"/>
      <c r="CCT186" s="430"/>
      <c r="CCU186" s="430"/>
      <c r="CCV186" s="430"/>
      <c r="CCW186" s="430"/>
      <c r="CCX186" s="430"/>
      <c r="CCY186" s="430"/>
      <c r="CCZ186" s="430"/>
      <c r="CDA186" s="430"/>
      <c r="CDB186" s="430"/>
      <c r="CDC186" s="430"/>
      <c r="CDD186" s="430"/>
      <c r="CDE186" s="430"/>
      <c r="CDF186" s="430"/>
      <c r="CDG186" s="430"/>
      <c r="CDH186" s="430"/>
      <c r="CDI186" s="430"/>
      <c r="CDJ186" s="430"/>
      <c r="CDK186" s="430"/>
      <c r="CDL186" s="430"/>
      <c r="CDM186" s="430"/>
      <c r="CDN186" s="430"/>
      <c r="CDO186" s="430"/>
      <c r="CDP186" s="430"/>
      <c r="CDQ186" s="430"/>
      <c r="CDR186" s="430"/>
      <c r="CDS186" s="430"/>
      <c r="CDT186" s="430"/>
      <c r="CDU186" s="430"/>
      <c r="CDV186" s="430"/>
      <c r="CDW186" s="430"/>
      <c r="CDX186" s="430"/>
      <c r="CDY186" s="430"/>
      <c r="CDZ186" s="430"/>
      <c r="CEA186" s="430"/>
      <c r="CEB186" s="430"/>
      <c r="CEC186" s="430"/>
      <c r="CED186" s="430"/>
      <c r="CEE186" s="430"/>
      <c r="CEF186" s="430"/>
      <c r="CEG186" s="430"/>
      <c r="CEH186" s="430"/>
      <c r="CEI186" s="430"/>
      <c r="CEJ186" s="430"/>
      <c r="CEK186" s="430"/>
      <c r="CEL186" s="430"/>
      <c r="CEM186" s="430"/>
      <c r="CEN186" s="430"/>
      <c r="CEO186" s="430"/>
      <c r="CEP186" s="430"/>
      <c r="CEQ186" s="430"/>
      <c r="CER186" s="430"/>
      <c r="CES186" s="430"/>
      <c r="CET186" s="430"/>
      <c r="CEU186" s="430"/>
      <c r="CEV186" s="430"/>
      <c r="CEW186" s="430"/>
      <c r="CEX186" s="430"/>
      <c r="CEY186" s="430"/>
      <c r="CEZ186" s="430"/>
      <c r="CFA186" s="430"/>
      <c r="CFB186" s="430"/>
      <c r="CFC186" s="430"/>
      <c r="CFD186" s="430"/>
      <c r="CFE186" s="430"/>
      <c r="CFF186" s="430"/>
      <c r="CFG186" s="430"/>
      <c r="CFH186" s="430"/>
      <c r="CFI186" s="430"/>
      <c r="CFJ186" s="430"/>
      <c r="CFK186" s="430"/>
      <c r="CFL186" s="430"/>
      <c r="CFM186" s="430"/>
      <c r="CFN186" s="430"/>
      <c r="CFO186" s="430"/>
      <c r="CFP186" s="430"/>
      <c r="CFQ186" s="430"/>
      <c r="CFR186" s="430"/>
      <c r="CFS186" s="430"/>
      <c r="CFT186" s="430"/>
      <c r="CFU186" s="430"/>
      <c r="CFV186" s="430"/>
      <c r="CFW186" s="430"/>
      <c r="CFX186" s="430"/>
      <c r="CFY186" s="430"/>
      <c r="CFZ186" s="430"/>
      <c r="CGA186" s="430"/>
      <c r="CGB186" s="430"/>
      <c r="CGC186" s="430"/>
      <c r="CGD186" s="430"/>
      <c r="CGE186" s="430"/>
      <c r="CGF186" s="430"/>
      <c r="CGG186" s="430"/>
      <c r="CGH186" s="430"/>
      <c r="CGI186" s="430"/>
      <c r="CGJ186" s="430"/>
      <c r="CGK186" s="430"/>
      <c r="CGL186" s="430"/>
      <c r="CGM186" s="430"/>
      <c r="CGN186" s="430"/>
      <c r="CGO186" s="430"/>
      <c r="CGP186" s="430"/>
      <c r="CGQ186" s="430"/>
      <c r="CGR186" s="430"/>
      <c r="CGS186" s="430"/>
      <c r="CGT186" s="430"/>
      <c r="CGU186" s="430"/>
      <c r="CGV186" s="430"/>
      <c r="CGW186" s="430"/>
      <c r="CGX186" s="430"/>
      <c r="CGY186" s="430"/>
      <c r="CGZ186" s="430"/>
      <c r="CHA186" s="430"/>
      <c r="CHB186" s="430"/>
      <c r="CHC186" s="430"/>
      <c r="CHD186" s="430"/>
      <c r="CHE186" s="430"/>
      <c r="CHF186" s="430"/>
      <c r="CHG186" s="430"/>
      <c r="CHH186" s="430"/>
      <c r="CHI186" s="430"/>
      <c r="CHJ186" s="430"/>
      <c r="CHK186" s="430"/>
      <c r="CHL186" s="430"/>
      <c r="CHM186" s="430"/>
      <c r="CHN186" s="430"/>
      <c r="CHO186" s="430"/>
      <c r="CHP186" s="430"/>
      <c r="CHQ186" s="430"/>
      <c r="CHR186" s="430"/>
      <c r="CHS186" s="430"/>
      <c r="CHT186" s="430"/>
      <c r="CHU186" s="430"/>
      <c r="CHV186" s="430"/>
      <c r="CHW186" s="430"/>
      <c r="CHX186" s="430"/>
      <c r="CHY186" s="430"/>
      <c r="CHZ186" s="430"/>
      <c r="CIA186" s="430"/>
      <c r="CIB186" s="430"/>
      <c r="CIC186" s="430"/>
      <c r="CID186" s="430"/>
      <c r="CIE186" s="430"/>
      <c r="CIF186" s="430"/>
      <c r="CIG186" s="430"/>
      <c r="CIH186" s="430"/>
      <c r="CII186" s="430"/>
      <c r="CIJ186" s="430"/>
      <c r="CIK186" s="430"/>
      <c r="CIL186" s="430"/>
      <c r="CIM186" s="430"/>
      <c r="CIN186" s="430"/>
      <c r="CIO186" s="430"/>
      <c r="CIP186" s="430"/>
      <c r="CIQ186" s="430"/>
      <c r="CIR186" s="430"/>
      <c r="CIS186" s="430"/>
      <c r="CIT186" s="430"/>
      <c r="CIU186" s="430"/>
      <c r="CIV186" s="430"/>
      <c r="CIW186" s="430"/>
      <c r="CIX186" s="430"/>
      <c r="CIY186" s="430"/>
      <c r="CIZ186" s="430"/>
      <c r="CJA186" s="430"/>
      <c r="CJB186" s="430"/>
      <c r="CJC186" s="430"/>
      <c r="CJD186" s="430"/>
      <c r="CJE186" s="430"/>
      <c r="CJF186" s="430"/>
      <c r="CJG186" s="430"/>
      <c r="CJH186" s="430"/>
      <c r="CJI186" s="430"/>
      <c r="CJJ186" s="430"/>
      <c r="CJK186" s="430"/>
      <c r="CJL186" s="430"/>
      <c r="CJM186" s="430"/>
      <c r="CJN186" s="430"/>
      <c r="CJO186" s="430"/>
      <c r="CJP186" s="430"/>
      <c r="CJQ186" s="430"/>
      <c r="CJR186" s="430"/>
      <c r="CJS186" s="430"/>
      <c r="CJT186" s="430"/>
      <c r="CJU186" s="430"/>
      <c r="CJV186" s="430"/>
      <c r="CJW186" s="430"/>
      <c r="CJX186" s="430"/>
      <c r="CJY186" s="430"/>
      <c r="CJZ186" s="430"/>
      <c r="CKA186" s="430"/>
      <c r="CKB186" s="430"/>
      <c r="CKC186" s="430"/>
      <c r="CKD186" s="430"/>
      <c r="CKE186" s="430"/>
      <c r="CKF186" s="430"/>
      <c r="CKG186" s="430"/>
      <c r="CKH186" s="430"/>
      <c r="CKI186" s="430"/>
      <c r="CKJ186" s="430"/>
      <c r="CKK186" s="430"/>
      <c r="CKL186" s="430"/>
      <c r="CKM186" s="430"/>
      <c r="CKN186" s="430"/>
      <c r="CKO186" s="430"/>
      <c r="CKP186" s="430"/>
      <c r="CKQ186" s="430"/>
      <c r="CKR186" s="430"/>
      <c r="CKS186" s="430"/>
      <c r="CKT186" s="430"/>
      <c r="CKU186" s="430"/>
      <c r="CKV186" s="430"/>
      <c r="CKW186" s="430"/>
      <c r="CKX186" s="430"/>
      <c r="CKY186" s="430"/>
      <c r="CKZ186" s="430"/>
      <c r="CLA186" s="430"/>
      <c r="CLB186" s="430"/>
      <c r="CLC186" s="430"/>
      <c r="CLD186" s="430"/>
      <c r="CLE186" s="430"/>
      <c r="CLF186" s="430"/>
      <c r="CLG186" s="430"/>
      <c r="CLH186" s="430"/>
      <c r="CLI186" s="430"/>
      <c r="CLJ186" s="430"/>
      <c r="CLK186" s="430"/>
      <c r="CLL186" s="430"/>
      <c r="CLM186" s="430"/>
      <c r="CLN186" s="430"/>
      <c r="CLO186" s="430"/>
      <c r="CLP186" s="430"/>
      <c r="CLQ186" s="430"/>
      <c r="CLR186" s="430"/>
      <c r="CLS186" s="430"/>
      <c r="CLT186" s="430"/>
      <c r="CLU186" s="430"/>
      <c r="CLV186" s="430"/>
      <c r="CLW186" s="430"/>
      <c r="CLX186" s="430"/>
      <c r="CLY186" s="430"/>
      <c r="CLZ186" s="430"/>
      <c r="CMA186" s="430"/>
      <c r="CMB186" s="430"/>
      <c r="CMC186" s="430"/>
      <c r="CMD186" s="430"/>
      <c r="CME186" s="430"/>
      <c r="CMF186" s="430"/>
      <c r="CMG186" s="430"/>
      <c r="CMH186" s="430"/>
      <c r="CMI186" s="430"/>
      <c r="CMJ186" s="430"/>
      <c r="CMK186" s="430"/>
      <c r="CML186" s="430"/>
      <c r="CMM186" s="430"/>
      <c r="CMN186" s="430"/>
      <c r="CMO186" s="430"/>
      <c r="CMP186" s="430"/>
      <c r="CMQ186" s="430"/>
      <c r="CMR186" s="430"/>
      <c r="CMS186" s="430"/>
      <c r="CMT186" s="430"/>
      <c r="CMU186" s="430"/>
      <c r="CMV186" s="430"/>
      <c r="CMW186" s="430"/>
      <c r="CMX186" s="430"/>
      <c r="CMY186" s="430"/>
      <c r="CMZ186" s="430"/>
      <c r="CNA186" s="430"/>
      <c r="CNB186" s="430"/>
      <c r="CNC186" s="430"/>
      <c r="CND186" s="430"/>
      <c r="CNE186" s="430"/>
      <c r="CNF186" s="430"/>
      <c r="CNG186" s="430"/>
      <c r="CNH186" s="430"/>
      <c r="CNI186" s="430"/>
      <c r="CNJ186" s="430"/>
      <c r="CNK186" s="430"/>
      <c r="CNL186" s="430"/>
      <c r="CNM186" s="430"/>
      <c r="CNN186" s="430"/>
      <c r="CNO186" s="430"/>
      <c r="CNP186" s="430"/>
      <c r="CNQ186" s="430"/>
      <c r="CNR186" s="430"/>
      <c r="CNS186" s="430"/>
      <c r="CNT186" s="430"/>
      <c r="CNU186" s="430"/>
      <c r="CNV186" s="430"/>
      <c r="CNW186" s="430"/>
      <c r="CNX186" s="430"/>
      <c r="CNY186" s="430"/>
      <c r="CNZ186" s="430"/>
      <c r="COA186" s="430"/>
      <c r="COB186" s="430"/>
      <c r="COC186" s="430"/>
      <c r="COD186" s="430"/>
      <c r="COE186" s="430"/>
      <c r="COF186" s="430"/>
      <c r="COG186" s="430"/>
      <c r="COH186" s="430"/>
      <c r="COI186" s="430"/>
      <c r="COJ186" s="430"/>
      <c r="COK186" s="430"/>
      <c r="COL186" s="430"/>
      <c r="COM186" s="430"/>
      <c r="CON186" s="430"/>
      <c r="COO186" s="430"/>
      <c r="COP186" s="430"/>
      <c r="COQ186" s="430"/>
      <c r="COR186" s="430"/>
      <c r="COS186" s="430"/>
      <c r="COT186" s="430"/>
      <c r="COU186" s="430"/>
      <c r="COV186" s="430"/>
      <c r="COW186" s="430"/>
      <c r="COX186" s="430"/>
      <c r="COY186" s="430"/>
      <c r="COZ186" s="430"/>
      <c r="CPA186" s="430"/>
      <c r="CPB186" s="430"/>
      <c r="CPC186" s="430"/>
      <c r="CPD186" s="430"/>
      <c r="CPE186" s="430"/>
      <c r="CPF186" s="430"/>
      <c r="CPG186" s="430"/>
      <c r="CPH186" s="430"/>
      <c r="CPI186" s="430"/>
      <c r="CPJ186" s="430"/>
      <c r="CPK186" s="430"/>
      <c r="CPL186" s="430"/>
      <c r="CPM186" s="430"/>
      <c r="CPN186" s="430"/>
      <c r="CPO186" s="430"/>
      <c r="CPP186" s="430"/>
      <c r="CPQ186" s="430"/>
      <c r="CPR186" s="430"/>
      <c r="CPS186" s="430"/>
      <c r="CPT186" s="430"/>
      <c r="CPU186" s="430"/>
      <c r="CPV186" s="430"/>
      <c r="CPW186" s="430"/>
      <c r="CPX186" s="430"/>
      <c r="CPY186" s="430"/>
      <c r="CPZ186" s="430"/>
      <c r="CQA186" s="430"/>
      <c r="CQB186" s="430"/>
      <c r="CQC186" s="430"/>
      <c r="CQD186" s="430"/>
      <c r="CQE186" s="430"/>
      <c r="CQF186" s="430"/>
      <c r="CQG186" s="430"/>
      <c r="CQH186" s="430"/>
      <c r="CQI186" s="430"/>
      <c r="CQJ186" s="430"/>
      <c r="CQK186" s="430"/>
      <c r="CQL186" s="430"/>
      <c r="CQM186" s="430"/>
      <c r="CQN186" s="430"/>
      <c r="CQO186" s="430"/>
      <c r="CQP186" s="430"/>
      <c r="CQQ186" s="430"/>
      <c r="CQR186" s="430"/>
      <c r="CQS186" s="430"/>
      <c r="CQT186" s="430"/>
      <c r="CQU186" s="430"/>
      <c r="CQV186" s="430"/>
      <c r="CQW186" s="430"/>
      <c r="CQX186" s="430"/>
      <c r="CQY186" s="430"/>
      <c r="CQZ186" s="430"/>
      <c r="CRA186" s="430"/>
      <c r="CRB186" s="430"/>
      <c r="CRC186" s="430"/>
      <c r="CRD186" s="430"/>
      <c r="CRE186" s="430"/>
      <c r="CRF186" s="430"/>
      <c r="CRG186" s="430"/>
      <c r="CRH186" s="430"/>
      <c r="CRI186" s="430"/>
      <c r="CRJ186" s="430"/>
      <c r="CRK186" s="430"/>
      <c r="CRL186" s="430"/>
      <c r="CRM186" s="430"/>
      <c r="CRN186" s="430"/>
      <c r="CRO186" s="430"/>
      <c r="CRP186" s="430"/>
      <c r="CRQ186" s="430"/>
      <c r="CRR186" s="430"/>
      <c r="CRS186" s="430"/>
      <c r="CRT186" s="430"/>
      <c r="CRU186" s="430"/>
      <c r="CRV186" s="430"/>
      <c r="CRW186" s="430"/>
      <c r="CRX186" s="430"/>
      <c r="CRY186" s="430"/>
      <c r="CRZ186" s="430"/>
      <c r="CSA186" s="430"/>
      <c r="CSB186" s="430"/>
      <c r="CSC186" s="430"/>
      <c r="CSD186" s="430"/>
      <c r="CSE186" s="430"/>
      <c r="CSF186" s="430"/>
      <c r="CSG186" s="430"/>
      <c r="CSH186" s="430"/>
      <c r="CSI186" s="430"/>
      <c r="CSJ186" s="430"/>
      <c r="CSK186" s="430"/>
      <c r="CSL186" s="430"/>
      <c r="CSM186" s="430"/>
      <c r="CSN186" s="430"/>
      <c r="CSO186" s="430"/>
      <c r="CSP186" s="430"/>
      <c r="CSQ186" s="430"/>
      <c r="CSR186" s="430"/>
      <c r="CSS186" s="430"/>
      <c r="CST186" s="430"/>
      <c r="CSU186" s="430"/>
      <c r="CSV186" s="430"/>
      <c r="CSW186" s="430"/>
      <c r="CSX186" s="430"/>
      <c r="CSY186" s="430"/>
      <c r="CSZ186" s="430"/>
      <c r="CTA186" s="430"/>
      <c r="CTB186" s="430"/>
      <c r="CTC186" s="430"/>
      <c r="CTD186" s="430"/>
      <c r="CTE186" s="430"/>
      <c r="CTF186" s="430"/>
      <c r="CTG186" s="430"/>
      <c r="CTH186" s="430"/>
      <c r="CTI186" s="430"/>
      <c r="CTJ186" s="430"/>
      <c r="CTK186" s="430"/>
      <c r="CTL186" s="430"/>
      <c r="CTM186" s="430"/>
      <c r="CTN186" s="430"/>
      <c r="CTO186" s="430"/>
      <c r="CTP186" s="430"/>
      <c r="CTQ186" s="430"/>
      <c r="CTR186" s="430"/>
      <c r="CTS186" s="430"/>
      <c r="CTT186" s="430"/>
      <c r="CTU186" s="430"/>
      <c r="CTV186" s="430"/>
      <c r="CTW186" s="430"/>
      <c r="CTX186" s="430"/>
      <c r="CTY186" s="430"/>
      <c r="CTZ186" s="430"/>
      <c r="CUA186" s="430"/>
      <c r="CUB186" s="430"/>
      <c r="CUC186" s="430"/>
      <c r="CUD186" s="430"/>
      <c r="CUE186" s="430"/>
      <c r="CUF186" s="430"/>
      <c r="CUG186" s="430"/>
      <c r="CUH186" s="430"/>
      <c r="CUI186" s="430"/>
      <c r="CUJ186" s="430"/>
      <c r="CUK186" s="430"/>
      <c r="CUL186" s="430"/>
      <c r="CUM186" s="430"/>
      <c r="CUN186" s="430"/>
      <c r="CUO186" s="430"/>
      <c r="CUP186" s="430"/>
      <c r="CUQ186" s="430"/>
      <c r="CUR186" s="430"/>
      <c r="CUS186" s="430"/>
      <c r="CUT186" s="430"/>
      <c r="CUU186" s="430"/>
      <c r="CUV186" s="430"/>
      <c r="CUW186" s="430"/>
      <c r="CUX186" s="430"/>
      <c r="CUY186" s="430"/>
      <c r="CUZ186" s="430"/>
      <c r="CVA186" s="430"/>
      <c r="CVB186" s="430"/>
      <c r="CVC186" s="430"/>
      <c r="CVD186" s="430"/>
      <c r="CVE186" s="430"/>
      <c r="CVF186" s="430"/>
      <c r="CVG186" s="430"/>
      <c r="CVH186" s="430"/>
      <c r="CVI186" s="430"/>
      <c r="CVJ186" s="430"/>
      <c r="CVK186" s="430"/>
      <c r="CVL186" s="430"/>
      <c r="CVM186" s="430"/>
      <c r="CVN186" s="430"/>
      <c r="CVO186" s="430"/>
      <c r="CVP186" s="430"/>
      <c r="CVQ186" s="430"/>
      <c r="CVR186" s="430"/>
      <c r="CVS186" s="430"/>
      <c r="CVT186" s="430"/>
      <c r="CVU186" s="430"/>
      <c r="CVV186" s="430"/>
      <c r="CVW186" s="430"/>
      <c r="CVX186" s="430"/>
      <c r="CVY186" s="430"/>
      <c r="CVZ186" s="430"/>
      <c r="CWA186" s="430"/>
      <c r="CWB186" s="430"/>
      <c r="CWC186" s="430"/>
      <c r="CWD186" s="430"/>
      <c r="CWE186" s="430"/>
      <c r="CWF186" s="430"/>
      <c r="CWG186" s="430"/>
      <c r="CWH186" s="430"/>
      <c r="CWI186" s="430"/>
      <c r="CWJ186" s="430"/>
      <c r="CWK186" s="430"/>
      <c r="CWL186" s="430"/>
      <c r="CWM186" s="430"/>
      <c r="CWN186" s="430"/>
      <c r="CWO186" s="430"/>
      <c r="CWP186" s="430"/>
      <c r="CWQ186" s="430"/>
      <c r="CWR186" s="430"/>
      <c r="CWS186" s="430"/>
      <c r="CWT186" s="430"/>
      <c r="CWU186" s="430"/>
      <c r="CWV186" s="430"/>
      <c r="CWW186" s="430"/>
      <c r="CWX186" s="430"/>
      <c r="CWY186" s="430"/>
      <c r="CWZ186" s="430"/>
      <c r="CXA186" s="430"/>
      <c r="CXB186" s="430"/>
      <c r="CXC186" s="430"/>
      <c r="CXD186" s="430"/>
      <c r="CXE186" s="430"/>
      <c r="CXF186" s="430"/>
      <c r="CXG186" s="430"/>
      <c r="CXH186" s="430"/>
      <c r="CXI186" s="430"/>
      <c r="CXJ186" s="430"/>
      <c r="CXK186" s="430"/>
      <c r="CXL186" s="430"/>
      <c r="CXM186" s="430"/>
      <c r="CXN186" s="430"/>
      <c r="CXO186" s="430"/>
      <c r="CXP186" s="430"/>
      <c r="CXQ186" s="430"/>
      <c r="CXR186" s="430"/>
      <c r="CXS186" s="430"/>
      <c r="CXT186" s="430"/>
      <c r="CXU186" s="430"/>
      <c r="CXV186" s="430"/>
      <c r="CXW186" s="430"/>
      <c r="CXX186" s="430"/>
      <c r="CXY186" s="430"/>
      <c r="CXZ186" s="430"/>
      <c r="CYA186" s="430"/>
      <c r="CYB186" s="430"/>
      <c r="CYC186" s="430"/>
      <c r="CYD186" s="430"/>
      <c r="CYE186" s="430"/>
      <c r="CYF186" s="430"/>
      <c r="CYG186" s="430"/>
      <c r="CYH186" s="430"/>
      <c r="CYI186" s="430"/>
      <c r="CYJ186" s="430"/>
      <c r="CYK186" s="430"/>
      <c r="CYL186" s="430"/>
      <c r="CYM186" s="430"/>
      <c r="CYN186" s="430"/>
      <c r="CYO186" s="430"/>
      <c r="CYP186" s="430"/>
      <c r="CYQ186" s="430"/>
      <c r="CYR186" s="430"/>
      <c r="CYS186" s="430"/>
      <c r="CYT186" s="430"/>
      <c r="CYU186" s="430"/>
      <c r="CYV186" s="430"/>
      <c r="CYW186" s="430"/>
      <c r="CYX186" s="430"/>
      <c r="CYY186" s="430"/>
      <c r="CYZ186" s="430"/>
      <c r="CZA186" s="430"/>
      <c r="CZB186" s="430"/>
      <c r="CZC186" s="430"/>
      <c r="CZD186" s="430"/>
      <c r="CZE186" s="430"/>
      <c r="CZF186" s="430"/>
      <c r="CZG186" s="430"/>
      <c r="CZH186" s="430"/>
      <c r="CZI186" s="430"/>
      <c r="CZJ186" s="430"/>
      <c r="CZK186" s="430"/>
      <c r="CZL186" s="430"/>
      <c r="CZM186" s="430"/>
      <c r="CZN186" s="430"/>
      <c r="CZO186" s="430"/>
      <c r="CZP186" s="430"/>
      <c r="CZQ186" s="430"/>
      <c r="CZR186" s="430"/>
      <c r="CZS186" s="430"/>
      <c r="CZT186" s="430"/>
      <c r="CZU186" s="430"/>
      <c r="CZV186" s="430"/>
      <c r="CZW186" s="430"/>
      <c r="CZX186" s="430"/>
      <c r="CZY186" s="430"/>
      <c r="CZZ186" s="430"/>
      <c r="DAA186" s="430"/>
      <c r="DAB186" s="430"/>
      <c r="DAC186" s="430"/>
      <c r="DAD186" s="430"/>
      <c r="DAE186" s="430"/>
      <c r="DAF186" s="430"/>
      <c r="DAG186" s="430"/>
      <c r="DAH186" s="430"/>
      <c r="DAI186" s="430"/>
      <c r="DAJ186" s="430"/>
      <c r="DAK186" s="430"/>
      <c r="DAL186" s="430"/>
      <c r="DAM186" s="430"/>
      <c r="DAN186" s="430"/>
      <c r="DAO186" s="430"/>
      <c r="DAP186" s="430"/>
      <c r="DAQ186" s="430"/>
      <c r="DAR186" s="430"/>
      <c r="DAS186" s="430"/>
      <c r="DAT186" s="430"/>
      <c r="DAU186" s="430"/>
      <c r="DAV186" s="430"/>
      <c r="DAW186" s="430"/>
      <c r="DAX186" s="430"/>
      <c r="DAY186" s="430"/>
      <c r="DAZ186" s="430"/>
      <c r="DBA186" s="430"/>
      <c r="DBB186" s="430"/>
      <c r="DBC186" s="430"/>
      <c r="DBD186" s="430"/>
      <c r="DBE186" s="430"/>
      <c r="DBF186" s="430"/>
      <c r="DBG186" s="430"/>
      <c r="DBH186" s="430"/>
      <c r="DBI186" s="430"/>
      <c r="DBJ186" s="430"/>
      <c r="DBK186" s="430"/>
      <c r="DBL186" s="430"/>
      <c r="DBM186" s="430"/>
      <c r="DBN186" s="430"/>
      <c r="DBO186" s="430"/>
      <c r="DBP186" s="430"/>
      <c r="DBQ186" s="430"/>
      <c r="DBR186" s="430"/>
      <c r="DBS186" s="430"/>
      <c r="DBT186" s="430"/>
      <c r="DBU186" s="430"/>
      <c r="DBV186" s="430"/>
      <c r="DBW186" s="430"/>
      <c r="DBX186" s="430"/>
      <c r="DBY186" s="430"/>
      <c r="DBZ186" s="430"/>
      <c r="DCA186" s="430"/>
      <c r="DCB186" s="430"/>
      <c r="DCC186" s="430"/>
      <c r="DCD186" s="430"/>
      <c r="DCE186" s="430"/>
      <c r="DCF186" s="430"/>
      <c r="DCG186" s="430"/>
      <c r="DCH186" s="430"/>
      <c r="DCI186" s="430"/>
      <c r="DCJ186" s="430"/>
      <c r="DCK186" s="430"/>
      <c r="DCL186" s="430"/>
      <c r="DCM186" s="430"/>
      <c r="DCN186" s="430"/>
      <c r="DCO186" s="430"/>
      <c r="DCP186" s="430"/>
      <c r="DCQ186" s="430"/>
      <c r="DCR186" s="430"/>
      <c r="DCS186" s="430"/>
      <c r="DCT186" s="430"/>
      <c r="DCU186" s="430"/>
      <c r="DCV186" s="430"/>
      <c r="DCW186" s="430"/>
      <c r="DCX186" s="430"/>
      <c r="DCY186" s="430"/>
      <c r="DCZ186" s="430"/>
      <c r="DDA186" s="430"/>
      <c r="DDB186" s="430"/>
      <c r="DDC186" s="430"/>
      <c r="DDD186" s="430"/>
      <c r="DDE186" s="430"/>
      <c r="DDF186" s="430"/>
      <c r="DDG186" s="430"/>
      <c r="DDH186" s="430"/>
      <c r="DDI186" s="430"/>
      <c r="DDJ186" s="430"/>
      <c r="DDK186" s="430"/>
      <c r="DDL186" s="430"/>
      <c r="DDM186" s="430"/>
      <c r="DDN186" s="430"/>
      <c r="DDO186" s="430"/>
      <c r="DDP186" s="430"/>
      <c r="DDQ186" s="430"/>
      <c r="DDR186" s="430"/>
      <c r="DDS186" s="430"/>
      <c r="DDT186" s="430"/>
      <c r="DDU186" s="430"/>
      <c r="DDV186" s="430"/>
      <c r="DDW186" s="430"/>
      <c r="DDX186" s="430"/>
      <c r="DDY186" s="430"/>
      <c r="DDZ186" s="430"/>
      <c r="DEA186" s="430"/>
      <c r="DEB186" s="430"/>
      <c r="DEC186" s="430"/>
      <c r="DED186" s="430"/>
      <c r="DEE186" s="430"/>
      <c r="DEF186" s="430"/>
      <c r="DEG186" s="430"/>
      <c r="DEH186" s="430"/>
      <c r="DEI186" s="430"/>
      <c r="DEJ186" s="430"/>
      <c r="DEK186" s="430"/>
      <c r="DEL186" s="430"/>
      <c r="DEM186" s="430"/>
      <c r="DEN186" s="430"/>
      <c r="DEO186" s="430"/>
      <c r="DEP186" s="430"/>
      <c r="DEQ186" s="430"/>
      <c r="DER186" s="430"/>
      <c r="DES186" s="430"/>
      <c r="DET186" s="430"/>
      <c r="DEU186" s="430"/>
      <c r="DEV186" s="430"/>
      <c r="DEW186" s="430"/>
      <c r="DEX186" s="430"/>
      <c r="DEY186" s="430"/>
      <c r="DEZ186" s="430"/>
      <c r="DFA186" s="430"/>
      <c r="DFB186" s="430"/>
      <c r="DFC186" s="430"/>
      <c r="DFD186" s="430"/>
      <c r="DFE186" s="430"/>
      <c r="DFF186" s="430"/>
      <c r="DFG186" s="430"/>
      <c r="DFH186" s="430"/>
      <c r="DFI186" s="430"/>
      <c r="DFJ186" s="430"/>
      <c r="DFK186" s="430"/>
      <c r="DFL186" s="430"/>
      <c r="DFM186" s="430"/>
      <c r="DFN186" s="430"/>
      <c r="DFO186" s="430"/>
      <c r="DFP186" s="430"/>
      <c r="DFQ186" s="430"/>
      <c r="DFR186" s="430"/>
      <c r="DFS186" s="430"/>
      <c r="DFT186" s="430"/>
      <c r="DFU186" s="430"/>
      <c r="DFV186" s="430"/>
      <c r="DFW186" s="430"/>
      <c r="DFX186" s="430"/>
      <c r="DFY186" s="430"/>
      <c r="DFZ186" s="430"/>
      <c r="DGA186" s="430"/>
      <c r="DGB186" s="430"/>
      <c r="DGC186" s="430"/>
      <c r="DGD186" s="430"/>
      <c r="DGE186" s="430"/>
      <c r="DGF186" s="430"/>
      <c r="DGG186" s="430"/>
      <c r="DGH186" s="430"/>
      <c r="DGI186" s="430"/>
      <c r="DGJ186" s="430"/>
      <c r="DGK186" s="430"/>
      <c r="DGL186" s="430"/>
      <c r="DGM186" s="430"/>
      <c r="DGN186" s="430"/>
      <c r="DGO186" s="430"/>
      <c r="DGP186" s="430"/>
      <c r="DGQ186" s="430"/>
      <c r="DGR186" s="430"/>
      <c r="DGS186" s="430"/>
      <c r="DGT186" s="430"/>
      <c r="DGU186" s="430"/>
      <c r="DGV186" s="430"/>
      <c r="DGW186" s="430"/>
      <c r="DGX186" s="430"/>
      <c r="DGY186" s="430"/>
      <c r="DGZ186" s="430"/>
      <c r="DHA186" s="430"/>
      <c r="DHB186" s="430"/>
      <c r="DHC186" s="430"/>
      <c r="DHD186" s="430"/>
      <c r="DHE186" s="430"/>
      <c r="DHF186" s="430"/>
      <c r="DHG186" s="430"/>
      <c r="DHH186" s="430"/>
      <c r="DHI186" s="430"/>
      <c r="DHJ186" s="430"/>
      <c r="DHK186" s="430"/>
      <c r="DHL186" s="430"/>
      <c r="DHM186" s="430"/>
      <c r="DHN186" s="430"/>
      <c r="DHO186" s="430"/>
      <c r="DHP186" s="430"/>
      <c r="DHQ186" s="430"/>
      <c r="DHR186" s="430"/>
      <c r="DHS186" s="430"/>
      <c r="DHT186" s="430"/>
      <c r="DHU186" s="430"/>
      <c r="DHV186" s="430"/>
      <c r="DHW186" s="430"/>
      <c r="DHX186" s="430"/>
      <c r="DHY186" s="430"/>
      <c r="DHZ186" s="430"/>
      <c r="DIA186" s="430"/>
      <c r="DIB186" s="430"/>
      <c r="DIC186" s="430"/>
      <c r="DID186" s="430"/>
      <c r="DIE186" s="430"/>
      <c r="DIF186" s="430"/>
      <c r="DIG186" s="430"/>
      <c r="DIH186" s="430"/>
      <c r="DII186" s="430"/>
      <c r="DIJ186" s="430"/>
      <c r="DIK186" s="430"/>
      <c r="DIL186" s="430"/>
      <c r="DIM186" s="430"/>
      <c r="DIN186" s="430"/>
      <c r="DIO186" s="430"/>
      <c r="DIP186" s="430"/>
      <c r="DIQ186" s="430"/>
      <c r="DIR186" s="430"/>
      <c r="DIS186" s="430"/>
      <c r="DIT186" s="430"/>
      <c r="DIU186" s="430"/>
      <c r="DIV186" s="430"/>
      <c r="DIW186" s="430"/>
      <c r="DIX186" s="430"/>
      <c r="DIY186" s="430"/>
      <c r="DIZ186" s="430"/>
      <c r="DJA186" s="430"/>
      <c r="DJB186" s="430"/>
      <c r="DJC186" s="430"/>
      <c r="DJD186" s="430"/>
      <c r="DJE186" s="430"/>
      <c r="DJF186" s="430"/>
      <c r="DJG186" s="430"/>
      <c r="DJH186" s="430"/>
      <c r="DJI186" s="430"/>
      <c r="DJJ186" s="430"/>
      <c r="DJK186" s="430"/>
      <c r="DJL186" s="430"/>
      <c r="DJM186" s="430"/>
      <c r="DJN186" s="430"/>
      <c r="DJO186" s="430"/>
      <c r="DJP186" s="430"/>
      <c r="DJQ186" s="430"/>
      <c r="DJR186" s="430"/>
      <c r="DJS186" s="430"/>
      <c r="DJT186" s="430"/>
      <c r="DJU186" s="430"/>
      <c r="DJV186" s="430"/>
      <c r="DJW186" s="430"/>
      <c r="DJX186" s="430"/>
      <c r="DJY186" s="430"/>
      <c r="DJZ186" s="430"/>
      <c r="DKA186" s="430"/>
      <c r="DKB186" s="430"/>
      <c r="DKC186" s="430"/>
      <c r="DKD186" s="430"/>
      <c r="DKE186" s="430"/>
      <c r="DKF186" s="430"/>
      <c r="DKG186" s="430"/>
      <c r="DKH186" s="430"/>
      <c r="DKI186" s="430"/>
      <c r="DKJ186" s="430"/>
      <c r="DKK186" s="430"/>
      <c r="DKL186" s="430"/>
      <c r="DKM186" s="430"/>
      <c r="DKN186" s="430"/>
      <c r="DKO186" s="430"/>
      <c r="DKP186" s="430"/>
      <c r="DKQ186" s="430"/>
      <c r="DKR186" s="430"/>
      <c r="DKS186" s="430"/>
      <c r="DKT186" s="430"/>
      <c r="DKU186" s="430"/>
      <c r="DKV186" s="430"/>
      <c r="DKW186" s="430"/>
      <c r="DKX186" s="430"/>
      <c r="DKY186" s="430"/>
      <c r="DKZ186" s="430"/>
      <c r="DLA186" s="430"/>
      <c r="DLB186" s="430"/>
      <c r="DLC186" s="430"/>
      <c r="DLD186" s="430"/>
      <c r="DLE186" s="430"/>
      <c r="DLF186" s="430"/>
      <c r="DLG186" s="430"/>
      <c r="DLH186" s="430"/>
      <c r="DLI186" s="430"/>
      <c r="DLJ186" s="430"/>
      <c r="DLK186" s="430"/>
      <c r="DLL186" s="430"/>
      <c r="DLM186" s="430"/>
      <c r="DLN186" s="430"/>
      <c r="DLO186" s="430"/>
      <c r="DLP186" s="430"/>
      <c r="DLQ186" s="430"/>
      <c r="DLR186" s="430"/>
      <c r="DLS186" s="430"/>
      <c r="DLT186" s="430"/>
      <c r="DLU186" s="430"/>
      <c r="DLV186" s="430"/>
      <c r="DLW186" s="430"/>
      <c r="DLX186" s="430"/>
      <c r="DLY186" s="430"/>
      <c r="DLZ186" s="430"/>
      <c r="DMA186" s="430"/>
      <c r="DMB186" s="430"/>
      <c r="DMC186" s="430"/>
      <c r="DMD186" s="430"/>
      <c r="DME186" s="430"/>
      <c r="DMF186" s="430"/>
      <c r="DMG186" s="430"/>
      <c r="DMH186" s="430"/>
      <c r="DMI186" s="430"/>
      <c r="DMJ186" s="430"/>
      <c r="DMK186" s="430"/>
      <c r="DML186" s="430"/>
      <c r="DMM186" s="430"/>
      <c r="DMN186" s="430"/>
      <c r="DMO186" s="430"/>
      <c r="DMP186" s="430"/>
      <c r="DMQ186" s="430"/>
      <c r="DMR186" s="430"/>
      <c r="DMS186" s="430"/>
      <c r="DMT186" s="430"/>
      <c r="DMU186" s="430"/>
      <c r="DMV186" s="430"/>
      <c r="DMW186" s="430"/>
      <c r="DMX186" s="430"/>
      <c r="DMY186" s="430"/>
      <c r="DMZ186" s="430"/>
      <c r="DNA186" s="430"/>
      <c r="DNB186" s="430"/>
      <c r="DNC186" s="430"/>
      <c r="DND186" s="430"/>
      <c r="DNE186" s="430"/>
      <c r="DNF186" s="430"/>
      <c r="DNG186" s="430"/>
      <c r="DNH186" s="430"/>
      <c r="DNI186" s="430"/>
      <c r="DNJ186" s="430"/>
      <c r="DNK186" s="430"/>
      <c r="DNL186" s="430"/>
      <c r="DNM186" s="430"/>
      <c r="DNN186" s="430"/>
      <c r="DNO186" s="430"/>
      <c r="DNP186" s="430"/>
      <c r="DNQ186" s="430"/>
      <c r="DNR186" s="430"/>
      <c r="DNS186" s="430"/>
      <c r="DNT186" s="430"/>
      <c r="DNU186" s="430"/>
      <c r="DNV186" s="430"/>
      <c r="DNW186" s="430"/>
      <c r="DNX186" s="430"/>
      <c r="DNY186" s="430"/>
      <c r="DNZ186" s="430"/>
      <c r="DOA186" s="430"/>
      <c r="DOB186" s="430"/>
      <c r="DOC186" s="430"/>
      <c r="DOD186" s="430"/>
      <c r="DOE186" s="430"/>
      <c r="DOF186" s="430"/>
      <c r="DOG186" s="430"/>
      <c r="DOH186" s="430"/>
      <c r="DOI186" s="430"/>
      <c r="DOJ186" s="430"/>
      <c r="DOK186" s="430"/>
      <c r="DOL186" s="430"/>
      <c r="DOM186" s="430"/>
      <c r="DON186" s="430"/>
      <c r="DOO186" s="430"/>
      <c r="DOP186" s="430"/>
      <c r="DOQ186" s="430"/>
      <c r="DOR186" s="430"/>
      <c r="DOS186" s="430"/>
      <c r="DOT186" s="430"/>
      <c r="DOU186" s="430"/>
      <c r="DOV186" s="430"/>
      <c r="DOW186" s="430"/>
      <c r="DOX186" s="430"/>
      <c r="DOY186" s="430"/>
      <c r="DOZ186" s="430"/>
      <c r="DPA186" s="430"/>
      <c r="DPB186" s="430"/>
      <c r="DPC186" s="430"/>
      <c r="DPD186" s="430"/>
      <c r="DPE186" s="430"/>
      <c r="DPF186" s="430"/>
      <c r="DPG186" s="430"/>
      <c r="DPH186" s="430"/>
      <c r="DPI186" s="430"/>
      <c r="DPJ186" s="430"/>
      <c r="DPK186" s="430"/>
      <c r="DPL186" s="430"/>
      <c r="DPM186" s="430"/>
      <c r="DPN186" s="430"/>
      <c r="DPO186" s="430"/>
      <c r="DPP186" s="430"/>
      <c r="DPQ186" s="430"/>
      <c r="DPR186" s="430"/>
      <c r="DPS186" s="430"/>
      <c r="DPT186" s="430"/>
      <c r="DPU186" s="430"/>
      <c r="DPV186" s="430"/>
      <c r="DPW186" s="430"/>
      <c r="DPX186" s="430"/>
      <c r="DPY186" s="430"/>
      <c r="DPZ186" s="430"/>
      <c r="DQA186" s="430"/>
      <c r="DQB186" s="430"/>
      <c r="DQC186" s="430"/>
      <c r="DQD186" s="430"/>
      <c r="DQE186" s="430"/>
      <c r="DQF186" s="430"/>
      <c r="DQG186" s="430"/>
      <c r="DQH186" s="430"/>
      <c r="DQI186" s="430"/>
      <c r="DQJ186" s="430"/>
      <c r="DQK186" s="430"/>
      <c r="DQL186" s="430"/>
      <c r="DQM186" s="430"/>
      <c r="DQN186" s="430"/>
      <c r="DQO186" s="430"/>
      <c r="DQP186" s="430"/>
      <c r="DQQ186" s="430"/>
      <c r="DQR186" s="430"/>
      <c r="DQS186" s="430"/>
      <c r="DQT186" s="430"/>
      <c r="DQU186" s="430"/>
      <c r="DQV186" s="430"/>
      <c r="DQW186" s="430"/>
      <c r="DQX186" s="430"/>
      <c r="DQY186" s="430"/>
      <c r="DQZ186" s="430"/>
      <c r="DRA186" s="430"/>
      <c r="DRB186" s="430"/>
      <c r="DRC186" s="430"/>
      <c r="DRD186" s="430"/>
      <c r="DRE186" s="430"/>
      <c r="DRF186" s="430"/>
      <c r="DRG186" s="430"/>
      <c r="DRH186" s="430"/>
      <c r="DRI186" s="430"/>
      <c r="DRJ186" s="430"/>
      <c r="DRK186" s="430"/>
      <c r="DRL186" s="430"/>
      <c r="DRM186" s="430"/>
      <c r="DRN186" s="430"/>
      <c r="DRO186" s="430"/>
      <c r="DRP186" s="430"/>
      <c r="DRQ186" s="430"/>
      <c r="DRR186" s="430"/>
      <c r="DRS186" s="430"/>
      <c r="DRT186" s="430"/>
      <c r="DRU186" s="430"/>
      <c r="DRV186" s="430"/>
      <c r="DRW186" s="430"/>
      <c r="DRX186" s="430"/>
      <c r="DRY186" s="430"/>
      <c r="DRZ186" s="430"/>
      <c r="DSA186" s="430"/>
      <c r="DSB186" s="430"/>
      <c r="DSC186" s="430"/>
      <c r="DSD186" s="430"/>
      <c r="DSE186" s="430"/>
      <c r="DSF186" s="430"/>
      <c r="DSG186" s="430"/>
      <c r="DSH186" s="430"/>
      <c r="DSI186" s="430"/>
      <c r="DSJ186" s="430"/>
      <c r="DSK186" s="430"/>
      <c r="DSL186" s="430"/>
      <c r="DSM186" s="430"/>
      <c r="DSN186" s="430"/>
      <c r="DSO186" s="430"/>
      <c r="DSP186" s="430"/>
      <c r="DSQ186" s="430"/>
      <c r="DSR186" s="430"/>
      <c r="DSS186" s="430"/>
      <c r="DST186" s="430"/>
      <c r="DSU186" s="430"/>
      <c r="DSV186" s="430"/>
      <c r="DSW186" s="430"/>
      <c r="DSX186" s="430"/>
      <c r="DSY186" s="430"/>
      <c r="DSZ186" s="430"/>
      <c r="DTA186" s="430"/>
      <c r="DTB186" s="430"/>
      <c r="DTC186" s="430"/>
      <c r="DTD186" s="430"/>
      <c r="DTE186" s="430"/>
      <c r="DTF186" s="430"/>
      <c r="DTG186" s="430"/>
      <c r="DTH186" s="430"/>
      <c r="DTI186" s="430"/>
      <c r="DTJ186" s="430"/>
      <c r="DTK186" s="430"/>
      <c r="DTL186" s="430"/>
      <c r="DTM186" s="430"/>
      <c r="DTN186" s="430"/>
      <c r="DTO186" s="430"/>
      <c r="DTP186" s="430"/>
      <c r="DTQ186" s="430"/>
      <c r="DTR186" s="430"/>
      <c r="DTS186" s="430"/>
      <c r="DTT186" s="430"/>
      <c r="DTU186" s="430"/>
      <c r="DTV186" s="430"/>
      <c r="DTW186" s="430"/>
      <c r="DTX186" s="430"/>
      <c r="DTY186" s="430"/>
      <c r="DTZ186" s="430"/>
      <c r="DUA186" s="430"/>
      <c r="DUB186" s="430"/>
      <c r="DUC186" s="430"/>
      <c r="DUD186" s="430"/>
      <c r="DUE186" s="430"/>
      <c r="DUF186" s="430"/>
      <c r="DUG186" s="430"/>
      <c r="DUH186" s="430"/>
      <c r="DUI186" s="430"/>
      <c r="DUJ186" s="430"/>
      <c r="DUK186" s="430"/>
      <c r="DUL186" s="430"/>
      <c r="DUM186" s="430"/>
      <c r="DUN186" s="430"/>
      <c r="DUO186" s="430"/>
      <c r="DUP186" s="430"/>
      <c r="DUQ186" s="430"/>
      <c r="DUR186" s="430"/>
      <c r="DUS186" s="430"/>
      <c r="DUT186" s="430"/>
      <c r="DUU186" s="430"/>
      <c r="DUV186" s="430"/>
      <c r="DUW186" s="430"/>
      <c r="DUX186" s="430"/>
      <c r="DUY186" s="430"/>
      <c r="DUZ186" s="430"/>
      <c r="DVA186" s="430"/>
      <c r="DVB186" s="430"/>
      <c r="DVC186" s="430"/>
      <c r="DVD186" s="430"/>
      <c r="DVE186" s="430"/>
      <c r="DVF186" s="430"/>
      <c r="DVG186" s="430"/>
      <c r="DVH186" s="430"/>
      <c r="DVI186" s="430"/>
      <c r="DVJ186" s="430"/>
      <c r="DVK186" s="430"/>
      <c r="DVL186" s="430"/>
      <c r="DVM186" s="430"/>
      <c r="DVN186" s="430"/>
      <c r="DVO186" s="430"/>
      <c r="DVP186" s="430"/>
      <c r="DVQ186" s="430"/>
      <c r="DVR186" s="430"/>
      <c r="DVS186" s="430"/>
      <c r="DVT186" s="430"/>
      <c r="DVU186" s="430"/>
      <c r="DVV186" s="430"/>
      <c r="DVW186" s="430"/>
      <c r="DVX186" s="430"/>
      <c r="DVY186" s="430"/>
      <c r="DVZ186" s="430"/>
      <c r="DWA186" s="430"/>
      <c r="DWB186" s="430"/>
      <c r="DWC186" s="430"/>
      <c r="DWD186" s="430"/>
      <c r="DWE186" s="430"/>
      <c r="DWF186" s="430"/>
      <c r="DWG186" s="430"/>
      <c r="DWH186" s="430"/>
      <c r="DWI186" s="430"/>
      <c r="DWJ186" s="430"/>
      <c r="DWK186" s="430"/>
      <c r="DWL186" s="430"/>
      <c r="DWM186" s="430"/>
      <c r="DWN186" s="430"/>
      <c r="DWO186" s="430"/>
      <c r="DWP186" s="430"/>
      <c r="DWQ186" s="430"/>
      <c r="DWR186" s="430"/>
      <c r="DWS186" s="430"/>
      <c r="DWT186" s="430"/>
      <c r="DWU186" s="430"/>
      <c r="DWV186" s="430"/>
      <c r="DWW186" s="430"/>
      <c r="DWX186" s="430"/>
      <c r="DWY186" s="430"/>
      <c r="DWZ186" s="430"/>
      <c r="DXA186" s="430"/>
      <c r="DXB186" s="430"/>
      <c r="DXC186" s="430"/>
      <c r="DXD186" s="430"/>
      <c r="DXE186" s="430"/>
      <c r="DXF186" s="430"/>
      <c r="DXG186" s="430"/>
      <c r="DXH186" s="430"/>
      <c r="DXI186" s="430"/>
      <c r="DXJ186" s="430"/>
      <c r="DXK186" s="430"/>
      <c r="DXL186" s="430"/>
      <c r="DXM186" s="430"/>
      <c r="DXN186" s="430"/>
      <c r="DXO186" s="430"/>
      <c r="DXP186" s="430"/>
      <c r="DXQ186" s="430"/>
      <c r="DXR186" s="430"/>
      <c r="DXS186" s="430"/>
      <c r="DXT186" s="430"/>
      <c r="DXU186" s="430"/>
      <c r="DXV186" s="430"/>
      <c r="DXW186" s="430"/>
      <c r="DXX186" s="430"/>
      <c r="DXY186" s="430"/>
      <c r="DXZ186" s="430"/>
      <c r="DYA186" s="430"/>
      <c r="DYB186" s="430"/>
      <c r="DYC186" s="430"/>
      <c r="DYD186" s="430"/>
      <c r="DYE186" s="430"/>
      <c r="DYF186" s="430"/>
      <c r="DYG186" s="430"/>
      <c r="DYH186" s="430"/>
      <c r="DYI186" s="430"/>
      <c r="DYJ186" s="430"/>
      <c r="DYK186" s="430"/>
      <c r="DYL186" s="430"/>
      <c r="DYM186" s="430"/>
      <c r="DYN186" s="430"/>
      <c r="DYO186" s="430"/>
      <c r="DYP186" s="430"/>
      <c r="DYQ186" s="430"/>
      <c r="DYR186" s="430"/>
      <c r="DYS186" s="430"/>
      <c r="DYT186" s="430"/>
      <c r="DYU186" s="430"/>
      <c r="DYV186" s="430"/>
      <c r="DYW186" s="430"/>
      <c r="DYX186" s="430"/>
      <c r="DYY186" s="430"/>
      <c r="DYZ186" s="430"/>
      <c r="DZA186" s="430"/>
      <c r="DZB186" s="430"/>
      <c r="DZC186" s="430"/>
      <c r="DZD186" s="430"/>
      <c r="DZE186" s="430"/>
      <c r="DZF186" s="430"/>
      <c r="DZG186" s="430"/>
      <c r="DZH186" s="430"/>
      <c r="DZI186" s="430"/>
      <c r="DZJ186" s="430"/>
      <c r="DZK186" s="430"/>
      <c r="DZL186" s="430"/>
      <c r="DZM186" s="430"/>
      <c r="DZN186" s="430"/>
      <c r="DZO186" s="430"/>
      <c r="DZP186" s="430"/>
      <c r="DZQ186" s="430"/>
      <c r="DZR186" s="430"/>
      <c r="DZS186" s="430"/>
      <c r="DZT186" s="430"/>
      <c r="DZU186" s="430"/>
      <c r="DZV186" s="430"/>
      <c r="DZW186" s="430"/>
      <c r="DZX186" s="430"/>
      <c r="DZY186" s="430"/>
      <c r="DZZ186" s="430"/>
      <c r="EAA186" s="430"/>
      <c r="EAB186" s="430"/>
      <c r="EAC186" s="430"/>
      <c r="EAD186" s="430"/>
      <c r="EAE186" s="430"/>
      <c r="EAF186" s="430"/>
      <c r="EAG186" s="430"/>
      <c r="EAH186" s="430"/>
      <c r="EAI186" s="430"/>
      <c r="EAJ186" s="430"/>
      <c r="EAK186" s="430"/>
      <c r="EAL186" s="430"/>
      <c r="EAM186" s="430"/>
      <c r="EAN186" s="430"/>
      <c r="EAO186" s="430"/>
      <c r="EAP186" s="430"/>
      <c r="EAQ186" s="430"/>
      <c r="EAR186" s="430"/>
      <c r="EAS186" s="430"/>
      <c r="EAT186" s="430"/>
      <c r="EAU186" s="430"/>
      <c r="EAV186" s="430"/>
      <c r="EAW186" s="430"/>
      <c r="EAX186" s="430"/>
      <c r="EAY186" s="430"/>
      <c r="EAZ186" s="430"/>
      <c r="EBA186" s="430"/>
      <c r="EBB186" s="430"/>
      <c r="EBC186" s="430"/>
      <c r="EBD186" s="430"/>
      <c r="EBE186" s="430"/>
      <c r="EBF186" s="430"/>
      <c r="EBG186" s="430"/>
      <c r="EBH186" s="430"/>
      <c r="EBI186" s="430"/>
      <c r="EBJ186" s="430"/>
      <c r="EBK186" s="430"/>
      <c r="EBL186" s="430"/>
      <c r="EBM186" s="430"/>
      <c r="EBN186" s="430"/>
      <c r="EBO186" s="430"/>
      <c r="EBP186" s="430"/>
      <c r="EBQ186" s="430"/>
      <c r="EBR186" s="430"/>
      <c r="EBS186" s="430"/>
      <c r="EBT186" s="430"/>
      <c r="EBU186" s="430"/>
      <c r="EBV186" s="430"/>
      <c r="EBW186" s="430"/>
      <c r="EBX186" s="430"/>
      <c r="EBY186" s="430"/>
      <c r="EBZ186" s="430"/>
      <c r="ECA186" s="430"/>
      <c r="ECB186" s="430"/>
      <c r="ECC186" s="430"/>
      <c r="ECD186" s="430"/>
      <c r="ECE186" s="430"/>
      <c r="ECF186" s="430"/>
      <c r="ECG186" s="430"/>
      <c r="ECH186" s="430"/>
      <c r="ECI186" s="430"/>
      <c r="ECJ186" s="430"/>
      <c r="ECK186" s="430"/>
      <c r="ECL186" s="430"/>
      <c r="ECM186" s="430"/>
      <c r="ECN186" s="430"/>
      <c r="ECO186" s="430"/>
      <c r="ECP186" s="430"/>
      <c r="ECQ186" s="430"/>
      <c r="ECR186" s="430"/>
      <c r="ECS186" s="430"/>
      <c r="ECT186" s="430"/>
      <c r="ECU186" s="430"/>
      <c r="ECV186" s="430"/>
      <c r="ECW186" s="430"/>
      <c r="ECX186" s="430"/>
      <c r="ECY186" s="430"/>
      <c r="ECZ186" s="430"/>
      <c r="EDA186" s="430"/>
      <c r="EDB186" s="430"/>
      <c r="EDC186" s="430"/>
      <c r="EDD186" s="430"/>
      <c r="EDE186" s="430"/>
      <c r="EDF186" s="430"/>
      <c r="EDG186" s="430"/>
      <c r="EDH186" s="430"/>
      <c r="EDI186" s="430"/>
      <c r="EDJ186" s="430"/>
      <c r="EDK186" s="430"/>
      <c r="EDL186" s="430"/>
      <c r="EDM186" s="430"/>
      <c r="EDN186" s="430"/>
      <c r="EDO186" s="430"/>
      <c r="EDP186" s="430"/>
      <c r="EDQ186" s="430"/>
      <c r="EDR186" s="430"/>
      <c r="EDS186" s="430"/>
      <c r="EDT186" s="430"/>
      <c r="EDU186" s="430"/>
      <c r="EDV186" s="430"/>
      <c r="EDW186" s="430"/>
      <c r="EDX186" s="430"/>
      <c r="EDY186" s="430"/>
      <c r="EDZ186" s="430"/>
      <c r="EEA186" s="430"/>
      <c r="EEB186" s="430"/>
      <c r="EEC186" s="430"/>
      <c r="EED186" s="430"/>
      <c r="EEE186" s="430"/>
      <c r="EEF186" s="430"/>
      <c r="EEG186" s="430"/>
      <c r="EEH186" s="430"/>
      <c r="EEI186" s="430"/>
      <c r="EEJ186" s="430"/>
      <c r="EEK186" s="430"/>
      <c r="EEL186" s="430"/>
      <c r="EEM186" s="430"/>
      <c r="EEN186" s="430"/>
      <c r="EEO186" s="430"/>
      <c r="EEP186" s="430"/>
      <c r="EEQ186" s="430"/>
      <c r="EER186" s="430"/>
      <c r="EES186" s="430"/>
      <c r="EET186" s="430"/>
      <c r="EEU186" s="430"/>
      <c r="EEV186" s="430"/>
      <c r="EEW186" s="430"/>
      <c r="EEX186" s="430"/>
      <c r="EEY186" s="430"/>
      <c r="EEZ186" s="430"/>
      <c r="EFA186" s="430"/>
      <c r="EFB186" s="430"/>
      <c r="EFC186" s="430"/>
      <c r="EFD186" s="430"/>
      <c r="EFE186" s="430"/>
      <c r="EFF186" s="430"/>
      <c r="EFG186" s="430"/>
      <c r="EFH186" s="430"/>
      <c r="EFI186" s="430"/>
      <c r="EFJ186" s="430"/>
      <c r="EFK186" s="430"/>
      <c r="EFL186" s="430"/>
      <c r="EFM186" s="430"/>
      <c r="EFN186" s="430"/>
      <c r="EFO186" s="430"/>
      <c r="EFP186" s="430"/>
      <c r="EFQ186" s="430"/>
      <c r="EFR186" s="430"/>
      <c r="EFS186" s="430"/>
      <c r="EFT186" s="430"/>
      <c r="EFU186" s="430"/>
      <c r="EFV186" s="430"/>
      <c r="EFW186" s="430"/>
      <c r="EFX186" s="430"/>
      <c r="EFY186" s="430"/>
      <c r="EFZ186" s="430"/>
      <c r="EGA186" s="430"/>
      <c r="EGB186" s="430"/>
      <c r="EGC186" s="430"/>
      <c r="EGD186" s="430"/>
      <c r="EGE186" s="430"/>
      <c r="EGF186" s="430"/>
      <c r="EGG186" s="430"/>
      <c r="EGH186" s="430"/>
      <c r="EGI186" s="430"/>
      <c r="EGJ186" s="430"/>
      <c r="EGK186" s="430"/>
      <c r="EGL186" s="430"/>
      <c r="EGM186" s="430"/>
      <c r="EGN186" s="430"/>
      <c r="EGO186" s="430"/>
      <c r="EGP186" s="430"/>
      <c r="EGQ186" s="430"/>
      <c r="EGR186" s="430"/>
      <c r="EGS186" s="430"/>
      <c r="EGT186" s="430"/>
      <c r="EGU186" s="430"/>
      <c r="EGV186" s="430"/>
      <c r="EGW186" s="430"/>
      <c r="EGX186" s="430"/>
      <c r="EGY186" s="430"/>
      <c r="EGZ186" s="430"/>
      <c r="EHA186" s="430"/>
      <c r="EHB186" s="430"/>
      <c r="EHC186" s="430"/>
      <c r="EHD186" s="430"/>
      <c r="EHE186" s="430"/>
      <c r="EHF186" s="430"/>
      <c r="EHG186" s="430"/>
      <c r="EHH186" s="430"/>
      <c r="EHI186" s="430"/>
      <c r="EHJ186" s="430"/>
      <c r="EHK186" s="430"/>
      <c r="EHL186" s="430"/>
      <c r="EHM186" s="430"/>
      <c r="EHN186" s="430"/>
      <c r="EHO186" s="430"/>
      <c r="EHP186" s="430"/>
      <c r="EHQ186" s="430"/>
      <c r="EHR186" s="430"/>
      <c r="EHS186" s="430"/>
      <c r="EHT186" s="430"/>
      <c r="EHU186" s="430"/>
      <c r="EHV186" s="430"/>
      <c r="EHW186" s="430"/>
      <c r="EHX186" s="430"/>
      <c r="EHY186" s="430"/>
      <c r="EHZ186" s="430"/>
      <c r="EIA186" s="430"/>
      <c r="EIB186" s="430"/>
      <c r="EIC186" s="430"/>
      <c r="EID186" s="430"/>
      <c r="EIE186" s="430"/>
      <c r="EIF186" s="430"/>
      <c r="EIG186" s="430"/>
      <c r="EIH186" s="430"/>
      <c r="EII186" s="430"/>
      <c r="EIJ186" s="430"/>
      <c r="EIK186" s="430"/>
      <c r="EIL186" s="430"/>
      <c r="EIM186" s="430"/>
      <c r="EIN186" s="430"/>
      <c r="EIO186" s="430"/>
      <c r="EIP186" s="430"/>
      <c r="EIQ186" s="430"/>
      <c r="EIR186" s="430"/>
      <c r="EIS186" s="430"/>
      <c r="EIT186" s="430"/>
      <c r="EIU186" s="430"/>
      <c r="EIV186" s="430"/>
      <c r="EIW186" s="430"/>
      <c r="EIX186" s="430"/>
      <c r="EIY186" s="430"/>
      <c r="EIZ186" s="430"/>
      <c r="EJA186" s="430"/>
      <c r="EJB186" s="430"/>
      <c r="EJC186" s="430"/>
      <c r="EJD186" s="430"/>
      <c r="EJE186" s="430"/>
      <c r="EJF186" s="430"/>
      <c r="EJG186" s="430"/>
      <c r="EJH186" s="430"/>
      <c r="EJI186" s="430"/>
      <c r="EJJ186" s="430"/>
      <c r="EJK186" s="430"/>
      <c r="EJL186" s="430"/>
      <c r="EJM186" s="430"/>
      <c r="EJN186" s="430"/>
      <c r="EJO186" s="430"/>
      <c r="EJP186" s="430"/>
      <c r="EJQ186" s="430"/>
      <c r="EJR186" s="430"/>
      <c r="EJS186" s="430"/>
      <c r="EJT186" s="430"/>
      <c r="EJU186" s="430"/>
      <c r="EJV186" s="430"/>
      <c r="EJW186" s="430"/>
      <c r="EJX186" s="430"/>
      <c r="EJY186" s="430"/>
      <c r="EJZ186" s="430"/>
      <c r="EKA186" s="430"/>
      <c r="EKB186" s="430"/>
      <c r="EKC186" s="430"/>
      <c r="EKD186" s="430"/>
      <c r="EKE186" s="430"/>
      <c r="EKF186" s="430"/>
      <c r="EKG186" s="430"/>
      <c r="EKH186" s="430"/>
      <c r="EKI186" s="430"/>
      <c r="EKJ186" s="430"/>
      <c r="EKK186" s="430"/>
      <c r="EKL186" s="430"/>
      <c r="EKM186" s="430"/>
      <c r="EKN186" s="430"/>
      <c r="EKO186" s="430"/>
      <c r="EKP186" s="430"/>
      <c r="EKQ186" s="430"/>
      <c r="EKR186" s="430"/>
      <c r="EKS186" s="430"/>
      <c r="EKT186" s="430"/>
      <c r="EKU186" s="430"/>
      <c r="EKV186" s="430"/>
      <c r="EKW186" s="430"/>
      <c r="EKX186" s="430"/>
      <c r="EKY186" s="430"/>
      <c r="EKZ186" s="430"/>
      <c r="ELA186" s="430"/>
      <c r="ELB186" s="430"/>
      <c r="ELC186" s="430"/>
      <c r="ELD186" s="430"/>
      <c r="ELE186" s="430"/>
      <c r="ELF186" s="430"/>
      <c r="ELG186" s="430"/>
      <c r="ELH186" s="430"/>
      <c r="ELI186" s="430"/>
      <c r="ELJ186" s="430"/>
      <c r="ELK186" s="430"/>
      <c r="ELL186" s="430"/>
      <c r="ELM186" s="430"/>
      <c r="ELN186" s="430"/>
      <c r="ELO186" s="430"/>
      <c r="ELP186" s="430"/>
      <c r="ELQ186" s="430"/>
      <c r="ELR186" s="430"/>
      <c r="ELS186" s="430"/>
      <c r="ELT186" s="430"/>
      <c r="ELU186" s="430"/>
      <c r="ELV186" s="430"/>
      <c r="ELW186" s="430"/>
      <c r="ELX186" s="430"/>
      <c r="ELY186" s="430"/>
      <c r="ELZ186" s="430"/>
      <c r="EMA186" s="430"/>
      <c r="EMB186" s="430"/>
      <c r="EMC186" s="430"/>
      <c r="EMD186" s="430"/>
      <c r="EME186" s="430"/>
      <c r="EMF186" s="430"/>
      <c r="EMG186" s="430"/>
      <c r="EMH186" s="430"/>
      <c r="EMI186" s="430"/>
      <c r="EMJ186" s="430"/>
      <c r="EMK186" s="430"/>
      <c r="EML186" s="430"/>
      <c r="EMM186" s="430"/>
      <c r="EMN186" s="430"/>
      <c r="EMO186" s="430"/>
      <c r="EMP186" s="430"/>
      <c r="EMQ186" s="430"/>
      <c r="EMR186" s="430"/>
      <c r="EMS186" s="430"/>
      <c r="EMT186" s="430"/>
      <c r="EMU186" s="430"/>
      <c r="EMV186" s="430"/>
      <c r="EMW186" s="430"/>
      <c r="EMX186" s="430"/>
      <c r="EMY186" s="430"/>
      <c r="EMZ186" s="430"/>
      <c r="ENA186" s="430"/>
      <c r="ENB186" s="430"/>
      <c r="ENC186" s="430"/>
      <c r="END186" s="430"/>
      <c r="ENE186" s="430"/>
      <c r="ENF186" s="430"/>
      <c r="ENG186" s="430"/>
      <c r="ENH186" s="430"/>
      <c r="ENI186" s="430"/>
      <c r="ENJ186" s="430"/>
      <c r="ENK186" s="430"/>
      <c r="ENL186" s="430"/>
      <c r="ENM186" s="430"/>
      <c r="ENN186" s="430"/>
      <c r="ENO186" s="430"/>
      <c r="ENP186" s="430"/>
      <c r="ENQ186" s="430"/>
      <c r="ENR186" s="430"/>
      <c r="ENS186" s="430"/>
      <c r="ENT186" s="430"/>
      <c r="ENU186" s="430"/>
      <c r="ENV186" s="430"/>
      <c r="ENW186" s="430"/>
      <c r="ENX186" s="430"/>
      <c r="ENY186" s="430"/>
      <c r="ENZ186" s="430"/>
      <c r="EOA186" s="430"/>
      <c r="EOB186" s="430"/>
      <c r="EOC186" s="430"/>
      <c r="EOD186" s="430"/>
      <c r="EOE186" s="430"/>
      <c r="EOF186" s="430"/>
      <c r="EOG186" s="430"/>
      <c r="EOH186" s="430"/>
      <c r="EOI186" s="430"/>
      <c r="EOJ186" s="430"/>
      <c r="EOK186" s="430"/>
      <c r="EOL186" s="430"/>
      <c r="EOM186" s="430"/>
      <c r="EON186" s="430"/>
      <c r="EOO186" s="430"/>
      <c r="EOP186" s="430"/>
      <c r="EOQ186" s="430"/>
      <c r="EOR186" s="430"/>
      <c r="EOS186" s="430"/>
      <c r="EOT186" s="430"/>
      <c r="EOU186" s="430"/>
      <c r="EOV186" s="430"/>
      <c r="EOW186" s="430"/>
      <c r="EOX186" s="430"/>
      <c r="EOY186" s="430"/>
      <c r="EOZ186" s="430"/>
      <c r="EPA186" s="430"/>
      <c r="EPB186" s="430"/>
      <c r="EPC186" s="430"/>
      <c r="EPD186" s="430"/>
      <c r="EPE186" s="430"/>
      <c r="EPF186" s="430"/>
      <c r="EPG186" s="430"/>
      <c r="EPH186" s="430"/>
      <c r="EPI186" s="430"/>
      <c r="EPJ186" s="430"/>
      <c r="EPK186" s="430"/>
      <c r="EPL186" s="430"/>
      <c r="EPM186" s="430"/>
      <c r="EPN186" s="430"/>
      <c r="EPO186" s="430"/>
      <c r="EPP186" s="430"/>
      <c r="EPQ186" s="430"/>
      <c r="EPR186" s="430"/>
      <c r="EPS186" s="430"/>
      <c r="EPT186" s="430"/>
      <c r="EPU186" s="430"/>
      <c r="EPV186" s="430"/>
      <c r="EPW186" s="430"/>
      <c r="EPX186" s="430"/>
      <c r="EPY186" s="430"/>
      <c r="EPZ186" s="430"/>
      <c r="EQA186" s="430"/>
      <c r="EQB186" s="430"/>
      <c r="EQC186" s="430"/>
      <c r="EQD186" s="430"/>
      <c r="EQE186" s="430"/>
      <c r="EQF186" s="430"/>
      <c r="EQG186" s="430"/>
      <c r="EQH186" s="430"/>
      <c r="EQI186" s="430"/>
      <c r="EQJ186" s="430"/>
      <c r="EQK186" s="430"/>
      <c r="EQL186" s="430"/>
      <c r="EQM186" s="430"/>
      <c r="EQN186" s="430"/>
      <c r="EQO186" s="430"/>
      <c r="EQP186" s="430"/>
      <c r="EQQ186" s="430"/>
      <c r="EQR186" s="430"/>
      <c r="EQS186" s="430"/>
      <c r="EQT186" s="430"/>
      <c r="EQU186" s="430"/>
      <c r="EQV186" s="430"/>
      <c r="EQW186" s="430"/>
      <c r="EQX186" s="430"/>
      <c r="EQY186" s="430"/>
      <c r="EQZ186" s="430"/>
      <c r="ERA186" s="430"/>
      <c r="ERB186" s="430"/>
      <c r="ERC186" s="430"/>
      <c r="ERD186" s="430"/>
      <c r="ERE186" s="430"/>
      <c r="ERF186" s="430"/>
      <c r="ERG186" s="430"/>
      <c r="ERH186" s="430"/>
      <c r="ERI186" s="430"/>
      <c r="ERJ186" s="430"/>
      <c r="ERK186" s="430"/>
      <c r="ERL186" s="430"/>
      <c r="ERM186" s="430"/>
      <c r="ERN186" s="430"/>
      <c r="ERO186" s="430"/>
      <c r="ERP186" s="430"/>
      <c r="ERQ186" s="430"/>
      <c r="ERR186" s="430"/>
      <c r="ERS186" s="430"/>
      <c r="ERT186" s="430"/>
      <c r="ERU186" s="430"/>
      <c r="ERV186" s="430"/>
      <c r="ERW186" s="430"/>
      <c r="ERX186" s="430"/>
      <c r="ERY186" s="430"/>
      <c r="ERZ186" s="430"/>
      <c r="ESA186" s="430"/>
      <c r="ESB186" s="430"/>
      <c r="ESC186" s="430"/>
      <c r="ESD186" s="430"/>
      <c r="ESE186" s="430"/>
      <c r="ESF186" s="430"/>
      <c r="ESG186" s="430"/>
      <c r="ESH186" s="430"/>
      <c r="ESI186" s="430"/>
      <c r="ESJ186" s="430"/>
      <c r="ESK186" s="430"/>
      <c r="ESL186" s="430"/>
      <c r="ESM186" s="430"/>
      <c r="ESN186" s="430"/>
      <c r="ESO186" s="430"/>
      <c r="ESP186" s="430"/>
      <c r="ESQ186" s="430"/>
      <c r="ESR186" s="430"/>
      <c r="ESS186" s="430"/>
      <c r="EST186" s="430"/>
      <c r="ESU186" s="430"/>
      <c r="ESV186" s="430"/>
      <c r="ESW186" s="430"/>
      <c r="ESX186" s="430"/>
      <c r="ESY186" s="430"/>
      <c r="ESZ186" s="430"/>
      <c r="ETA186" s="430"/>
      <c r="ETB186" s="430"/>
      <c r="ETC186" s="430"/>
      <c r="ETD186" s="430"/>
      <c r="ETE186" s="430"/>
      <c r="ETF186" s="430"/>
      <c r="ETG186" s="430"/>
      <c r="ETH186" s="430"/>
      <c r="ETI186" s="430"/>
      <c r="ETJ186" s="430"/>
      <c r="ETK186" s="430"/>
      <c r="ETL186" s="430"/>
      <c r="ETM186" s="430"/>
      <c r="ETN186" s="430"/>
      <c r="ETO186" s="430"/>
      <c r="ETP186" s="430"/>
      <c r="ETQ186" s="430"/>
      <c r="ETR186" s="430"/>
      <c r="ETS186" s="430"/>
      <c r="ETT186" s="430"/>
      <c r="ETU186" s="430"/>
      <c r="ETV186" s="430"/>
      <c r="ETW186" s="430"/>
      <c r="ETX186" s="430"/>
      <c r="ETY186" s="430"/>
      <c r="ETZ186" s="430"/>
      <c r="EUA186" s="430"/>
      <c r="EUB186" s="430"/>
      <c r="EUC186" s="430"/>
      <c r="EUD186" s="430"/>
      <c r="EUE186" s="430"/>
      <c r="EUF186" s="430"/>
      <c r="EUG186" s="430"/>
      <c r="EUH186" s="430"/>
      <c r="EUI186" s="430"/>
      <c r="EUJ186" s="430"/>
      <c r="EUK186" s="430"/>
      <c r="EUL186" s="430"/>
      <c r="EUM186" s="430"/>
      <c r="EUN186" s="430"/>
      <c r="EUO186" s="430"/>
      <c r="EUP186" s="430"/>
      <c r="EUQ186" s="430"/>
      <c r="EUR186" s="430"/>
      <c r="EUS186" s="430"/>
      <c r="EUT186" s="430"/>
      <c r="EUU186" s="430"/>
      <c r="EUV186" s="430"/>
      <c r="EUW186" s="430"/>
      <c r="EUX186" s="430"/>
      <c r="EUY186" s="430"/>
      <c r="EUZ186" s="430"/>
      <c r="EVA186" s="430"/>
      <c r="EVB186" s="430"/>
      <c r="EVC186" s="430"/>
      <c r="EVD186" s="430"/>
      <c r="EVE186" s="430"/>
      <c r="EVF186" s="430"/>
      <c r="EVG186" s="430"/>
      <c r="EVH186" s="430"/>
      <c r="EVI186" s="430"/>
      <c r="EVJ186" s="430"/>
      <c r="EVK186" s="430"/>
      <c r="EVL186" s="430"/>
      <c r="EVM186" s="430"/>
      <c r="EVN186" s="430"/>
      <c r="EVO186" s="430"/>
      <c r="EVP186" s="430"/>
      <c r="EVQ186" s="430"/>
      <c r="EVR186" s="430"/>
      <c r="EVS186" s="430"/>
      <c r="EVT186" s="430"/>
      <c r="EVU186" s="430"/>
      <c r="EVV186" s="430"/>
      <c r="EVW186" s="430"/>
      <c r="EVX186" s="430"/>
      <c r="EVY186" s="430"/>
      <c r="EVZ186" s="430"/>
      <c r="EWA186" s="430"/>
      <c r="EWB186" s="430"/>
      <c r="EWC186" s="430"/>
      <c r="EWD186" s="430"/>
      <c r="EWE186" s="430"/>
      <c r="EWF186" s="430"/>
      <c r="EWG186" s="430"/>
      <c r="EWH186" s="430"/>
      <c r="EWI186" s="430"/>
      <c r="EWJ186" s="430"/>
      <c r="EWK186" s="430"/>
      <c r="EWL186" s="430"/>
      <c r="EWM186" s="430"/>
      <c r="EWN186" s="430"/>
      <c r="EWO186" s="430"/>
      <c r="EWP186" s="430"/>
      <c r="EWQ186" s="430"/>
      <c r="EWR186" s="430"/>
      <c r="EWS186" s="430"/>
      <c r="EWT186" s="430"/>
      <c r="EWU186" s="430"/>
      <c r="EWV186" s="430"/>
      <c r="EWW186" s="430"/>
      <c r="EWX186" s="430"/>
      <c r="EWY186" s="430"/>
      <c r="EWZ186" s="430"/>
      <c r="EXA186" s="430"/>
      <c r="EXB186" s="430"/>
      <c r="EXC186" s="430"/>
      <c r="EXD186" s="430"/>
      <c r="EXE186" s="430"/>
      <c r="EXF186" s="430"/>
      <c r="EXG186" s="430"/>
      <c r="EXH186" s="430"/>
      <c r="EXI186" s="430"/>
      <c r="EXJ186" s="430"/>
      <c r="EXK186" s="430"/>
      <c r="EXL186" s="430"/>
      <c r="EXM186" s="430"/>
      <c r="EXN186" s="430"/>
      <c r="EXO186" s="430"/>
      <c r="EXP186" s="430"/>
      <c r="EXQ186" s="430"/>
      <c r="EXR186" s="430"/>
      <c r="EXS186" s="430"/>
      <c r="EXT186" s="430"/>
      <c r="EXU186" s="430"/>
      <c r="EXV186" s="430"/>
      <c r="EXW186" s="430"/>
      <c r="EXX186" s="430"/>
      <c r="EXY186" s="430"/>
      <c r="EXZ186" s="430"/>
      <c r="EYA186" s="430"/>
      <c r="EYB186" s="430"/>
      <c r="EYC186" s="430"/>
      <c r="EYD186" s="430"/>
      <c r="EYE186" s="430"/>
      <c r="EYF186" s="430"/>
      <c r="EYG186" s="430"/>
      <c r="EYH186" s="430"/>
      <c r="EYI186" s="430"/>
      <c r="EYJ186" s="430"/>
      <c r="EYK186" s="430"/>
      <c r="EYL186" s="430"/>
      <c r="EYM186" s="430"/>
      <c r="EYN186" s="430"/>
      <c r="EYO186" s="430"/>
      <c r="EYP186" s="430"/>
      <c r="EYQ186" s="430"/>
      <c r="EYR186" s="430"/>
      <c r="EYS186" s="430"/>
      <c r="EYT186" s="430"/>
      <c r="EYU186" s="430"/>
      <c r="EYV186" s="430"/>
      <c r="EYW186" s="430"/>
      <c r="EYX186" s="430"/>
      <c r="EYY186" s="430"/>
      <c r="EYZ186" s="430"/>
      <c r="EZA186" s="430"/>
      <c r="EZB186" s="430"/>
      <c r="EZC186" s="430"/>
      <c r="EZD186" s="430"/>
      <c r="EZE186" s="430"/>
      <c r="EZF186" s="430"/>
      <c r="EZG186" s="430"/>
      <c r="EZH186" s="430"/>
      <c r="EZI186" s="430"/>
      <c r="EZJ186" s="430"/>
      <c r="EZK186" s="430"/>
      <c r="EZL186" s="430"/>
      <c r="EZM186" s="430"/>
      <c r="EZN186" s="430"/>
      <c r="EZO186" s="430"/>
      <c r="EZP186" s="430"/>
      <c r="EZQ186" s="430"/>
      <c r="EZR186" s="430"/>
      <c r="EZS186" s="430"/>
      <c r="EZT186" s="430"/>
      <c r="EZU186" s="430"/>
      <c r="EZV186" s="430"/>
      <c r="EZW186" s="430"/>
      <c r="EZX186" s="430"/>
      <c r="EZY186" s="430"/>
      <c r="EZZ186" s="430"/>
      <c r="FAA186" s="430"/>
      <c r="FAB186" s="430"/>
      <c r="FAC186" s="430"/>
      <c r="FAD186" s="430"/>
      <c r="FAE186" s="430"/>
      <c r="FAF186" s="430"/>
      <c r="FAG186" s="430"/>
      <c r="FAH186" s="430"/>
      <c r="FAI186" s="430"/>
      <c r="FAJ186" s="430"/>
      <c r="FAK186" s="430"/>
      <c r="FAL186" s="430"/>
      <c r="FAM186" s="430"/>
      <c r="FAN186" s="430"/>
      <c r="FAO186" s="430"/>
      <c r="FAP186" s="430"/>
      <c r="FAQ186" s="430"/>
      <c r="FAR186" s="430"/>
      <c r="FAS186" s="430"/>
      <c r="FAT186" s="430"/>
      <c r="FAU186" s="430"/>
      <c r="FAV186" s="430"/>
      <c r="FAW186" s="430"/>
      <c r="FAX186" s="430"/>
      <c r="FAY186" s="430"/>
      <c r="FAZ186" s="430"/>
      <c r="FBA186" s="430"/>
      <c r="FBB186" s="430"/>
      <c r="FBC186" s="430"/>
      <c r="FBD186" s="430"/>
      <c r="FBE186" s="430"/>
      <c r="FBF186" s="430"/>
      <c r="FBG186" s="430"/>
      <c r="FBH186" s="430"/>
      <c r="FBI186" s="430"/>
      <c r="FBJ186" s="430"/>
      <c r="FBK186" s="430"/>
      <c r="FBL186" s="430"/>
      <c r="FBM186" s="430"/>
      <c r="FBN186" s="430"/>
      <c r="FBO186" s="430"/>
      <c r="FBP186" s="430"/>
      <c r="FBQ186" s="430"/>
      <c r="FBR186" s="430"/>
      <c r="FBS186" s="430"/>
      <c r="FBT186" s="430"/>
      <c r="FBU186" s="430"/>
      <c r="FBV186" s="430"/>
      <c r="FBW186" s="430"/>
      <c r="FBX186" s="430"/>
      <c r="FBY186" s="430"/>
      <c r="FBZ186" s="430"/>
      <c r="FCA186" s="430"/>
      <c r="FCB186" s="430"/>
      <c r="FCC186" s="430"/>
      <c r="FCD186" s="430"/>
      <c r="FCE186" s="430"/>
      <c r="FCF186" s="430"/>
      <c r="FCG186" s="430"/>
      <c r="FCH186" s="430"/>
      <c r="FCI186" s="430"/>
      <c r="FCJ186" s="430"/>
      <c r="FCK186" s="430"/>
      <c r="FCL186" s="430"/>
      <c r="FCM186" s="430"/>
      <c r="FCN186" s="430"/>
      <c r="FCO186" s="430"/>
      <c r="FCP186" s="430"/>
      <c r="FCQ186" s="430"/>
      <c r="FCR186" s="430"/>
      <c r="FCS186" s="430"/>
      <c r="FCT186" s="430"/>
      <c r="FCU186" s="430"/>
      <c r="FCV186" s="430"/>
      <c r="FCW186" s="430"/>
      <c r="FCX186" s="430"/>
      <c r="FCY186" s="430"/>
      <c r="FCZ186" s="430"/>
      <c r="FDA186" s="430"/>
      <c r="FDB186" s="430"/>
      <c r="FDC186" s="430"/>
      <c r="FDD186" s="430"/>
      <c r="FDE186" s="430"/>
      <c r="FDF186" s="430"/>
      <c r="FDG186" s="430"/>
      <c r="FDH186" s="430"/>
      <c r="FDI186" s="430"/>
      <c r="FDJ186" s="430"/>
      <c r="FDK186" s="430"/>
      <c r="FDL186" s="430"/>
      <c r="FDM186" s="430"/>
      <c r="FDN186" s="430"/>
      <c r="FDO186" s="430"/>
      <c r="FDP186" s="430"/>
      <c r="FDQ186" s="430"/>
      <c r="FDR186" s="430"/>
      <c r="FDS186" s="430"/>
      <c r="FDT186" s="430"/>
      <c r="FDU186" s="430"/>
      <c r="FDV186" s="430"/>
      <c r="FDW186" s="430"/>
      <c r="FDX186" s="430"/>
      <c r="FDY186" s="430"/>
      <c r="FDZ186" s="430"/>
      <c r="FEA186" s="430"/>
      <c r="FEB186" s="430"/>
      <c r="FEC186" s="430"/>
      <c r="FED186" s="430"/>
      <c r="FEE186" s="430"/>
      <c r="FEF186" s="430"/>
      <c r="FEG186" s="430"/>
      <c r="FEH186" s="430"/>
      <c r="FEI186" s="430"/>
      <c r="FEJ186" s="430"/>
      <c r="FEK186" s="430"/>
      <c r="FEL186" s="430"/>
      <c r="FEM186" s="430"/>
      <c r="FEN186" s="430"/>
      <c r="FEO186" s="430"/>
      <c r="FEP186" s="430"/>
      <c r="FEQ186" s="430"/>
      <c r="FER186" s="430"/>
      <c r="FES186" s="430"/>
      <c r="FET186" s="430"/>
      <c r="FEU186" s="430"/>
      <c r="FEV186" s="430"/>
      <c r="FEW186" s="430"/>
      <c r="FEX186" s="430"/>
      <c r="FEY186" s="430"/>
      <c r="FEZ186" s="430"/>
      <c r="FFA186" s="430"/>
      <c r="FFB186" s="430"/>
      <c r="FFC186" s="430"/>
      <c r="FFD186" s="430"/>
      <c r="FFE186" s="430"/>
      <c r="FFF186" s="430"/>
      <c r="FFG186" s="430"/>
      <c r="FFH186" s="430"/>
      <c r="FFI186" s="430"/>
      <c r="FFJ186" s="430"/>
      <c r="FFK186" s="430"/>
      <c r="FFL186" s="430"/>
      <c r="FFM186" s="430"/>
      <c r="FFN186" s="430"/>
      <c r="FFO186" s="430"/>
      <c r="FFP186" s="430"/>
      <c r="FFQ186" s="430"/>
      <c r="FFR186" s="430"/>
      <c r="FFS186" s="430"/>
      <c r="FFT186" s="430"/>
      <c r="FFU186" s="430"/>
      <c r="FFV186" s="430"/>
      <c r="FFW186" s="430"/>
      <c r="FFX186" s="430"/>
      <c r="FFY186" s="430"/>
      <c r="FFZ186" s="430"/>
      <c r="FGA186" s="430"/>
      <c r="FGB186" s="430"/>
      <c r="FGC186" s="430"/>
      <c r="FGD186" s="430"/>
      <c r="FGE186" s="430"/>
      <c r="FGF186" s="430"/>
      <c r="FGG186" s="430"/>
      <c r="FGH186" s="430"/>
      <c r="FGI186" s="430"/>
      <c r="FGJ186" s="430"/>
      <c r="FGK186" s="430"/>
      <c r="FGL186" s="430"/>
      <c r="FGM186" s="430"/>
      <c r="FGN186" s="430"/>
      <c r="FGO186" s="430"/>
      <c r="FGP186" s="430"/>
      <c r="FGQ186" s="430"/>
      <c r="FGR186" s="430"/>
      <c r="FGS186" s="430"/>
      <c r="FGT186" s="430"/>
      <c r="FGU186" s="430"/>
      <c r="FGV186" s="430"/>
      <c r="FGW186" s="430"/>
      <c r="FGX186" s="430"/>
      <c r="FGY186" s="430"/>
      <c r="FGZ186" s="430"/>
      <c r="FHA186" s="430"/>
      <c r="FHB186" s="430"/>
      <c r="FHC186" s="430"/>
      <c r="FHD186" s="430"/>
      <c r="FHE186" s="430"/>
      <c r="FHF186" s="430"/>
      <c r="FHG186" s="430"/>
      <c r="FHH186" s="430"/>
      <c r="FHI186" s="430"/>
      <c r="FHJ186" s="430"/>
      <c r="FHK186" s="430"/>
      <c r="FHL186" s="430"/>
      <c r="FHM186" s="430"/>
      <c r="FHN186" s="430"/>
      <c r="FHO186" s="430"/>
      <c r="FHP186" s="430"/>
      <c r="FHQ186" s="430"/>
      <c r="FHR186" s="430"/>
      <c r="FHS186" s="430"/>
      <c r="FHT186" s="430"/>
      <c r="FHU186" s="430"/>
      <c r="FHV186" s="430"/>
      <c r="FHW186" s="430"/>
      <c r="FHX186" s="430"/>
      <c r="FHY186" s="430"/>
      <c r="FHZ186" s="430"/>
      <c r="FIA186" s="430"/>
      <c r="FIB186" s="430"/>
      <c r="FIC186" s="430"/>
      <c r="FID186" s="430"/>
      <c r="FIE186" s="430"/>
      <c r="FIF186" s="430"/>
      <c r="FIG186" s="430"/>
      <c r="FIH186" s="430"/>
      <c r="FII186" s="430"/>
      <c r="FIJ186" s="430"/>
      <c r="FIK186" s="430"/>
      <c r="FIL186" s="430"/>
      <c r="FIM186" s="430"/>
      <c r="FIN186" s="430"/>
      <c r="FIO186" s="430"/>
      <c r="FIP186" s="430"/>
      <c r="FIQ186" s="430"/>
      <c r="FIR186" s="430"/>
      <c r="FIS186" s="430"/>
      <c r="FIT186" s="430"/>
      <c r="FIU186" s="430"/>
      <c r="FIV186" s="430"/>
      <c r="FIW186" s="430"/>
      <c r="FIX186" s="430"/>
      <c r="FIY186" s="430"/>
      <c r="FIZ186" s="430"/>
      <c r="FJA186" s="430"/>
      <c r="FJB186" s="430"/>
      <c r="FJC186" s="430"/>
      <c r="FJD186" s="430"/>
      <c r="FJE186" s="430"/>
      <c r="FJF186" s="430"/>
      <c r="FJG186" s="430"/>
      <c r="FJH186" s="430"/>
      <c r="FJI186" s="430"/>
      <c r="FJJ186" s="430"/>
      <c r="FJK186" s="430"/>
      <c r="FJL186" s="430"/>
      <c r="FJM186" s="430"/>
      <c r="FJN186" s="430"/>
      <c r="FJO186" s="430"/>
      <c r="FJP186" s="430"/>
      <c r="FJQ186" s="430"/>
      <c r="FJR186" s="430"/>
      <c r="FJS186" s="430"/>
      <c r="FJT186" s="430"/>
      <c r="FJU186" s="430"/>
      <c r="FJV186" s="430"/>
      <c r="FJW186" s="430"/>
      <c r="FJX186" s="430"/>
      <c r="FJY186" s="430"/>
      <c r="FJZ186" s="430"/>
      <c r="FKA186" s="430"/>
      <c r="FKB186" s="430"/>
      <c r="FKC186" s="430"/>
      <c r="FKD186" s="430"/>
      <c r="FKE186" s="430"/>
      <c r="FKF186" s="430"/>
      <c r="FKG186" s="430"/>
      <c r="FKH186" s="430"/>
      <c r="FKI186" s="430"/>
      <c r="FKJ186" s="430"/>
      <c r="FKK186" s="430"/>
      <c r="FKL186" s="430"/>
      <c r="FKM186" s="430"/>
      <c r="FKN186" s="430"/>
      <c r="FKO186" s="430"/>
      <c r="FKP186" s="430"/>
      <c r="FKQ186" s="430"/>
      <c r="FKR186" s="430"/>
      <c r="FKS186" s="430"/>
      <c r="FKT186" s="430"/>
      <c r="FKU186" s="430"/>
      <c r="FKV186" s="430"/>
      <c r="FKW186" s="430"/>
      <c r="FKX186" s="430"/>
      <c r="FKY186" s="430"/>
      <c r="FKZ186" s="430"/>
      <c r="FLA186" s="430"/>
      <c r="FLB186" s="430"/>
      <c r="FLC186" s="430"/>
      <c r="FLD186" s="430"/>
      <c r="FLE186" s="430"/>
      <c r="FLF186" s="430"/>
      <c r="FLG186" s="430"/>
      <c r="FLH186" s="430"/>
      <c r="FLI186" s="430"/>
      <c r="FLJ186" s="430"/>
      <c r="FLK186" s="430"/>
      <c r="FLL186" s="430"/>
      <c r="FLM186" s="430"/>
      <c r="FLN186" s="430"/>
      <c r="FLO186" s="430"/>
      <c r="FLP186" s="430"/>
      <c r="FLQ186" s="430"/>
      <c r="FLR186" s="430"/>
      <c r="FLS186" s="430"/>
      <c r="FLT186" s="430"/>
      <c r="FLU186" s="430"/>
      <c r="FLV186" s="430"/>
      <c r="FLW186" s="430"/>
      <c r="FLX186" s="430"/>
      <c r="FLY186" s="430"/>
      <c r="FLZ186" s="430"/>
      <c r="FMA186" s="430"/>
      <c r="FMB186" s="430"/>
      <c r="FMC186" s="430"/>
      <c r="FMD186" s="430"/>
      <c r="FME186" s="430"/>
      <c r="FMF186" s="430"/>
      <c r="FMG186" s="430"/>
      <c r="FMH186" s="430"/>
      <c r="FMI186" s="430"/>
      <c r="FMJ186" s="430"/>
      <c r="FMK186" s="430"/>
      <c r="FML186" s="430"/>
      <c r="FMM186" s="430"/>
      <c r="FMN186" s="430"/>
      <c r="FMO186" s="430"/>
      <c r="FMP186" s="430"/>
      <c r="FMQ186" s="430"/>
      <c r="FMR186" s="430"/>
      <c r="FMS186" s="430"/>
      <c r="FMT186" s="430"/>
      <c r="FMU186" s="430"/>
      <c r="FMV186" s="430"/>
      <c r="FMW186" s="430"/>
      <c r="FMX186" s="430"/>
      <c r="FMY186" s="430"/>
      <c r="FMZ186" s="430"/>
      <c r="FNA186" s="430"/>
      <c r="FNB186" s="430"/>
      <c r="FNC186" s="430"/>
      <c r="FND186" s="430"/>
      <c r="FNE186" s="430"/>
      <c r="FNF186" s="430"/>
      <c r="FNG186" s="430"/>
      <c r="FNH186" s="430"/>
      <c r="FNI186" s="430"/>
      <c r="FNJ186" s="430"/>
      <c r="FNK186" s="430"/>
      <c r="FNL186" s="430"/>
      <c r="FNM186" s="430"/>
      <c r="FNN186" s="430"/>
      <c r="FNO186" s="430"/>
      <c r="FNP186" s="430"/>
      <c r="FNQ186" s="430"/>
      <c r="FNR186" s="430"/>
      <c r="FNS186" s="430"/>
      <c r="FNT186" s="430"/>
      <c r="FNU186" s="430"/>
      <c r="FNV186" s="430"/>
      <c r="FNW186" s="430"/>
      <c r="FNX186" s="430"/>
      <c r="FNY186" s="430"/>
      <c r="FNZ186" s="430"/>
      <c r="FOA186" s="430"/>
      <c r="FOB186" s="430"/>
      <c r="FOC186" s="430"/>
      <c r="FOD186" s="430"/>
      <c r="FOE186" s="430"/>
      <c r="FOF186" s="430"/>
      <c r="FOG186" s="430"/>
      <c r="FOH186" s="430"/>
      <c r="FOI186" s="430"/>
      <c r="FOJ186" s="430"/>
      <c r="FOK186" s="430"/>
      <c r="FOL186" s="430"/>
      <c r="FOM186" s="430"/>
      <c r="FON186" s="430"/>
      <c r="FOO186" s="430"/>
      <c r="FOP186" s="430"/>
      <c r="FOQ186" s="430"/>
      <c r="FOR186" s="430"/>
      <c r="FOS186" s="430"/>
      <c r="FOT186" s="430"/>
      <c r="FOU186" s="430"/>
      <c r="FOV186" s="430"/>
      <c r="FOW186" s="430"/>
      <c r="FOX186" s="430"/>
      <c r="FOY186" s="430"/>
      <c r="FOZ186" s="430"/>
      <c r="FPA186" s="430"/>
      <c r="FPB186" s="430"/>
      <c r="FPC186" s="430"/>
      <c r="FPD186" s="430"/>
      <c r="FPE186" s="430"/>
      <c r="FPF186" s="430"/>
      <c r="FPG186" s="430"/>
      <c r="FPH186" s="430"/>
      <c r="FPI186" s="430"/>
      <c r="FPJ186" s="430"/>
      <c r="FPK186" s="430"/>
      <c r="FPL186" s="430"/>
      <c r="FPM186" s="430"/>
      <c r="FPN186" s="430"/>
      <c r="FPO186" s="430"/>
      <c r="FPP186" s="430"/>
      <c r="FPQ186" s="430"/>
      <c r="FPR186" s="430"/>
      <c r="FPS186" s="430"/>
      <c r="FPT186" s="430"/>
      <c r="FPU186" s="430"/>
      <c r="FPV186" s="430"/>
      <c r="FPW186" s="430"/>
      <c r="FPX186" s="430"/>
      <c r="FPY186" s="430"/>
      <c r="FPZ186" s="430"/>
      <c r="FQA186" s="430"/>
      <c r="FQB186" s="430"/>
      <c r="FQC186" s="430"/>
      <c r="FQD186" s="430"/>
      <c r="FQE186" s="430"/>
      <c r="FQF186" s="430"/>
      <c r="FQG186" s="430"/>
      <c r="FQH186" s="430"/>
      <c r="FQI186" s="430"/>
      <c r="FQJ186" s="430"/>
      <c r="FQK186" s="430"/>
      <c r="FQL186" s="430"/>
      <c r="FQM186" s="430"/>
      <c r="FQN186" s="430"/>
      <c r="FQO186" s="430"/>
      <c r="FQP186" s="430"/>
      <c r="FQQ186" s="430"/>
      <c r="FQR186" s="430"/>
      <c r="FQS186" s="430"/>
      <c r="FQT186" s="430"/>
      <c r="FQU186" s="430"/>
      <c r="FQV186" s="430"/>
      <c r="FQW186" s="430"/>
      <c r="FQX186" s="430"/>
      <c r="FQY186" s="430"/>
      <c r="FQZ186" s="430"/>
      <c r="FRA186" s="430"/>
      <c r="FRB186" s="430"/>
      <c r="FRC186" s="430"/>
      <c r="FRD186" s="430"/>
      <c r="FRE186" s="430"/>
      <c r="FRF186" s="430"/>
      <c r="FRG186" s="430"/>
      <c r="FRH186" s="430"/>
      <c r="FRI186" s="430"/>
      <c r="FRJ186" s="430"/>
      <c r="FRK186" s="430"/>
      <c r="FRL186" s="430"/>
      <c r="FRM186" s="430"/>
      <c r="FRN186" s="430"/>
      <c r="FRO186" s="430"/>
      <c r="FRP186" s="430"/>
      <c r="FRQ186" s="430"/>
      <c r="FRR186" s="430"/>
      <c r="FRS186" s="430"/>
      <c r="FRT186" s="430"/>
      <c r="FRU186" s="430"/>
      <c r="FRV186" s="430"/>
      <c r="FRW186" s="430"/>
      <c r="FRX186" s="430"/>
      <c r="FRY186" s="430"/>
      <c r="FRZ186" s="430"/>
      <c r="FSA186" s="430"/>
      <c r="FSB186" s="430"/>
      <c r="FSC186" s="430"/>
      <c r="FSD186" s="430"/>
      <c r="FSE186" s="430"/>
      <c r="FSF186" s="430"/>
      <c r="FSG186" s="430"/>
      <c r="FSH186" s="430"/>
      <c r="FSI186" s="430"/>
      <c r="FSJ186" s="430"/>
      <c r="FSK186" s="430"/>
      <c r="FSL186" s="430"/>
      <c r="FSM186" s="430"/>
      <c r="FSN186" s="430"/>
      <c r="FSO186" s="430"/>
      <c r="FSP186" s="430"/>
      <c r="FSQ186" s="430"/>
      <c r="FSR186" s="430"/>
      <c r="FSS186" s="430"/>
      <c r="FST186" s="430"/>
      <c r="FSU186" s="430"/>
      <c r="FSV186" s="430"/>
      <c r="FSW186" s="430"/>
      <c r="FSX186" s="430"/>
      <c r="FSY186" s="430"/>
      <c r="FSZ186" s="430"/>
      <c r="FTA186" s="430"/>
      <c r="FTB186" s="430"/>
      <c r="FTC186" s="430"/>
      <c r="FTD186" s="430"/>
      <c r="FTE186" s="430"/>
      <c r="FTF186" s="430"/>
      <c r="FTG186" s="430"/>
      <c r="FTH186" s="430"/>
      <c r="FTI186" s="430"/>
      <c r="FTJ186" s="430"/>
      <c r="FTK186" s="430"/>
      <c r="FTL186" s="430"/>
      <c r="FTM186" s="430"/>
      <c r="FTN186" s="430"/>
      <c r="FTO186" s="430"/>
      <c r="FTP186" s="430"/>
      <c r="FTQ186" s="430"/>
      <c r="FTR186" s="430"/>
      <c r="FTS186" s="430"/>
      <c r="FTT186" s="430"/>
      <c r="FTU186" s="430"/>
      <c r="FTV186" s="430"/>
      <c r="FTW186" s="430"/>
      <c r="FTX186" s="430"/>
      <c r="FTY186" s="430"/>
      <c r="FTZ186" s="430"/>
      <c r="FUA186" s="430"/>
      <c r="FUB186" s="430"/>
      <c r="FUC186" s="430"/>
      <c r="FUD186" s="430"/>
      <c r="FUE186" s="430"/>
      <c r="FUF186" s="430"/>
      <c r="FUG186" s="430"/>
      <c r="FUH186" s="430"/>
      <c r="FUI186" s="430"/>
      <c r="FUJ186" s="430"/>
      <c r="FUK186" s="430"/>
      <c r="FUL186" s="430"/>
      <c r="FUM186" s="430"/>
      <c r="FUN186" s="430"/>
      <c r="FUO186" s="430"/>
      <c r="FUP186" s="430"/>
      <c r="FUQ186" s="430"/>
      <c r="FUR186" s="430"/>
      <c r="FUS186" s="430"/>
      <c r="FUT186" s="430"/>
      <c r="FUU186" s="430"/>
      <c r="FUV186" s="430"/>
      <c r="FUW186" s="430"/>
      <c r="FUX186" s="430"/>
      <c r="FUY186" s="430"/>
      <c r="FUZ186" s="430"/>
      <c r="FVA186" s="430"/>
      <c r="FVB186" s="430"/>
      <c r="FVC186" s="430"/>
      <c r="FVD186" s="430"/>
      <c r="FVE186" s="430"/>
      <c r="FVF186" s="430"/>
      <c r="FVG186" s="430"/>
      <c r="FVH186" s="430"/>
      <c r="FVI186" s="430"/>
      <c r="FVJ186" s="430"/>
      <c r="FVK186" s="430"/>
      <c r="FVL186" s="430"/>
      <c r="FVM186" s="430"/>
      <c r="FVN186" s="430"/>
      <c r="FVO186" s="430"/>
      <c r="FVP186" s="430"/>
      <c r="FVQ186" s="430"/>
      <c r="FVR186" s="430"/>
      <c r="FVS186" s="430"/>
      <c r="FVT186" s="430"/>
      <c r="FVU186" s="430"/>
      <c r="FVV186" s="430"/>
      <c r="FVW186" s="430"/>
      <c r="FVX186" s="430"/>
      <c r="FVY186" s="430"/>
      <c r="FVZ186" s="430"/>
      <c r="FWA186" s="430"/>
      <c r="FWB186" s="430"/>
      <c r="FWC186" s="430"/>
      <c r="FWD186" s="430"/>
      <c r="FWE186" s="430"/>
      <c r="FWF186" s="430"/>
      <c r="FWG186" s="430"/>
      <c r="FWH186" s="430"/>
      <c r="FWI186" s="430"/>
      <c r="FWJ186" s="430"/>
      <c r="FWK186" s="430"/>
      <c r="FWL186" s="430"/>
      <c r="FWM186" s="430"/>
      <c r="FWN186" s="430"/>
      <c r="FWO186" s="430"/>
      <c r="FWP186" s="430"/>
      <c r="FWQ186" s="430"/>
      <c r="FWR186" s="430"/>
      <c r="FWS186" s="430"/>
      <c r="FWT186" s="430"/>
      <c r="FWU186" s="430"/>
      <c r="FWV186" s="430"/>
      <c r="FWW186" s="430"/>
      <c r="FWX186" s="430"/>
      <c r="FWY186" s="430"/>
      <c r="FWZ186" s="430"/>
      <c r="FXA186" s="430"/>
      <c r="FXB186" s="430"/>
      <c r="FXC186" s="430"/>
      <c r="FXD186" s="430"/>
      <c r="FXE186" s="430"/>
      <c r="FXF186" s="430"/>
      <c r="FXG186" s="430"/>
      <c r="FXH186" s="430"/>
      <c r="FXI186" s="430"/>
      <c r="FXJ186" s="430"/>
      <c r="FXK186" s="430"/>
      <c r="FXL186" s="430"/>
      <c r="FXM186" s="430"/>
      <c r="FXN186" s="430"/>
      <c r="FXO186" s="430"/>
      <c r="FXP186" s="430"/>
      <c r="FXQ186" s="430"/>
      <c r="FXR186" s="430"/>
      <c r="FXS186" s="430"/>
      <c r="FXT186" s="430"/>
      <c r="FXU186" s="430"/>
      <c r="FXV186" s="430"/>
      <c r="FXW186" s="430"/>
      <c r="FXX186" s="430"/>
      <c r="FXY186" s="430"/>
      <c r="FXZ186" s="430"/>
      <c r="FYA186" s="430"/>
      <c r="FYB186" s="430"/>
      <c r="FYC186" s="430"/>
      <c r="FYD186" s="430"/>
      <c r="FYE186" s="430"/>
      <c r="FYF186" s="430"/>
      <c r="FYG186" s="430"/>
      <c r="FYH186" s="430"/>
      <c r="FYI186" s="430"/>
      <c r="FYJ186" s="430"/>
      <c r="FYK186" s="430"/>
      <c r="FYL186" s="430"/>
      <c r="FYM186" s="430"/>
      <c r="FYN186" s="430"/>
      <c r="FYO186" s="430"/>
      <c r="FYP186" s="430"/>
      <c r="FYQ186" s="430"/>
      <c r="FYR186" s="430"/>
      <c r="FYS186" s="430"/>
      <c r="FYT186" s="430"/>
      <c r="FYU186" s="430"/>
      <c r="FYV186" s="430"/>
      <c r="FYW186" s="430"/>
      <c r="FYX186" s="430"/>
      <c r="FYY186" s="430"/>
      <c r="FYZ186" s="430"/>
      <c r="FZA186" s="430"/>
      <c r="FZB186" s="430"/>
      <c r="FZC186" s="430"/>
      <c r="FZD186" s="430"/>
      <c r="FZE186" s="430"/>
      <c r="FZF186" s="430"/>
      <c r="FZG186" s="430"/>
      <c r="FZH186" s="430"/>
      <c r="FZI186" s="430"/>
      <c r="FZJ186" s="430"/>
      <c r="FZK186" s="430"/>
      <c r="FZL186" s="430"/>
      <c r="FZM186" s="430"/>
      <c r="FZN186" s="430"/>
      <c r="FZO186" s="430"/>
      <c r="FZP186" s="430"/>
      <c r="FZQ186" s="430"/>
      <c r="FZR186" s="430"/>
      <c r="FZS186" s="430"/>
      <c r="FZT186" s="430"/>
      <c r="FZU186" s="430"/>
      <c r="FZV186" s="430"/>
      <c r="FZW186" s="430"/>
      <c r="FZX186" s="430"/>
      <c r="FZY186" s="430"/>
      <c r="FZZ186" s="430"/>
      <c r="GAA186" s="430"/>
      <c r="GAB186" s="430"/>
      <c r="GAC186" s="430"/>
      <c r="GAD186" s="430"/>
      <c r="GAE186" s="430"/>
      <c r="GAF186" s="430"/>
      <c r="GAG186" s="430"/>
      <c r="GAH186" s="430"/>
      <c r="GAI186" s="430"/>
      <c r="GAJ186" s="430"/>
      <c r="GAK186" s="430"/>
      <c r="GAL186" s="430"/>
      <c r="GAM186" s="430"/>
      <c r="GAN186" s="430"/>
      <c r="GAO186" s="430"/>
      <c r="GAP186" s="430"/>
      <c r="GAQ186" s="430"/>
      <c r="GAR186" s="430"/>
      <c r="GAS186" s="430"/>
      <c r="GAT186" s="430"/>
      <c r="GAU186" s="430"/>
      <c r="GAV186" s="430"/>
      <c r="GAW186" s="430"/>
      <c r="GAX186" s="430"/>
      <c r="GAY186" s="430"/>
      <c r="GAZ186" s="430"/>
      <c r="GBA186" s="430"/>
      <c r="GBB186" s="430"/>
      <c r="GBC186" s="430"/>
      <c r="GBD186" s="430"/>
      <c r="GBE186" s="430"/>
      <c r="GBF186" s="430"/>
      <c r="GBG186" s="430"/>
      <c r="GBH186" s="430"/>
      <c r="GBI186" s="430"/>
      <c r="GBJ186" s="430"/>
      <c r="GBK186" s="430"/>
      <c r="GBL186" s="430"/>
      <c r="GBM186" s="430"/>
      <c r="GBN186" s="430"/>
      <c r="GBO186" s="430"/>
      <c r="GBP186" s="430"/>
      <c r="GBQ186" s="430"/>
      <c r="GBR186" s="430"/>
      <c r="GBS186" s="430"/>
      <c r="GBT186" s="430"/>
      <c r="GBU186" s="430"/>
      <c r="GBV186" s="430"/>
      <c r="GBW186" s="430"/>
      <c r="GBX186" s="430"/>
      <c r="GBY186" s="430"/>
      <c r="GBZ186" s="430"/>
      <c r="GCA186" s="430"/>
      <c r="GCB186" s="430"/>
      <c r="GCC186" s="430"/>
      <c r="GCD186" s="430"/>
      <c r="GCE186" s="430"/>
      <c r="GCF186" s="430"/>
      <c r="GCG186" s="430"/>
      <c r="GCH186" s="430"/>
      <c r="GCI186" s="430"/>
      <c r="GCJ186" s="430"/>
      <c r="GCK186" s="430"/>
      <c r="GCL186" s="430"/>
      <c r="GCM186" s="430"/>
      <c r="GCN186" s="430"/>
      <c r="GCO186" s="430"/>
      <c r="GCP186" s="430"/>
      <c r="GCQ186" s="430"/>
      <c r="GCR186" s="430"/>
      <c r="GCS186" s="430"/>
      <c r="GCT186" s="430"/>
      <c r="GCU186" s="430"/>
      <c r="GCV186" s="430"/>
      <c r="GCW186" s="430"/>
      <c r="GCX186" s="430"/>
      <c r="GCY186" s="430"/>
      <c r="GCZ186" s="430"/>
      <c r="GDA186" s="430"/>
      <c r="GDB186" s="430"/>
      <c r="GDC186" s="430"/>
      <c r="GDD186" s="430"/>
      <c r="GDE186" s="430"/>
      <c r="GDF186" s="430"/>
      <c r="GDG186" s="430"/>
      <c r="GDH186" s="430"/>
      <c r="GDI186" s="430"/>
      <c r="GDJ186" s="430"/>
      <c r="GDK186" s="430"/>
      <c r="GDL186" s="430"/>
      <c r="GDM186" s="430"/>
      <c r="GDN186" s="430"/>
      <c r="GDO186" s="430"/>
      <c r="GDP186" s="430"/>
      <c r="GDQ186" s="430"/>
      <c r="GDR186" s="430"/>
      <c r="GDS186" s="430"/>
      <c r="GDT186" s="430"/>
      <c r="GDU186" s="430"/>
      <c r="GDV186" s="430"/>
      <c r="GDW186" s="430"/>
      <c r="GDX186" s="430"/>
      <c r="GDY186" s="430"/>
      <c r="GDZ186" s="430"/>
      <c r="GEA186" s="430"/>
      <c r="GEB186" s="430"/>
      <c r="GEC186" s="430"/>
      <c r="GED186" s="430"/>
      <c r="GEE186" s="430"/>
      <c r="GEF186" s="430"/>
      <c r="GEG186" s="430"/>
      <c r="GEH186" s="430"/>
      <c r="GEI186" s="430"/>
      <c r="GEJ186" s="430"/>
      <c r="GEK186" s="430"/>
      <c r="GEL186" s="430"/>
      <c r="GEM186" s="430"/>
      <c r="GEN186" s="430"/>
      <c r="GEO186" s="430"/>
      <c r="GEP186" s="430"/>
      <c r="GEQ186" s="430"/>
      <c r="GER186" s="430"/>
      <c r="GES186" s="430"/>
      <c r="GET186" s="430"/>
      <c r="GEU186" s="430"/>
      <c r="GEV186" s="430"/>
      <c r="GEW186" s="430"/>
      <c r="GEX186" s="430"/>
      <c r="GEY186" s="430"/>
      <c r="GEZ186" s="430"/>
      <c r="GFA186" s="430"/>
      <c r="GFB186" s="430"/>
      <c r="GFC186" s="430"/>
      <c r="GFD186" s="430"/>
      <c r="GFE186" s="430"/>
      <c r="GFF186" s="430"/>
      <c r="GFG186" s="430"/>
      <c r="GFH186" s="430"/>
      <c r="GFI186" s="430"/>
      <c r="GFJ186" s="430"/>
      <c r="GFK186" s="430"/>
      <c r="GFL186" s="430"/>
      <c r="GFM186" s="430"/>
      <c r="GFN186" s="430"/>
      <c r="GFO186" s="430"/>
      <c r="GFP186" s="430"/>
      <c r="GFQ186" s="430"/>
      <c r="GFR186" s="430"/>
      <c r="GFS186" s="430"/>
      <c r="GFT186" s="430"/>
      <c r="GFU186" s="430"/>
      <c r="GFV186" s="430"/>
      <c r="GFW186" s="430"/>
      <c r="GFX186" s="430"/>
      <c r="GFY186" s="430"/>
      <c r="GFZ186" s="430"/>
      <c r="GGA186" s="430"/>
      <c r="GGB186" s="430"/>
      <c r="GGC186" s="430"/>
      <c r="GGD186" s="430"/>
      <c r="GGE186" s="430"/>
      <c r="GGF186" s="430"/>
      <c r="GGG186" s="430"/>
      <c r="GGH186" s="430"/>
      <c r="GGI186" s="430"/>
      <c r="GGJ186" s="430"/>
      <c r="GGK186" s="430"/>
      <c r="GGL186" s="430"/>
      <c r="GGM186" s="430"/>
      <c r="GGN186" s="430"/>
      <c r="GGO186" s="430"/>
      <c r="GGP186" s="430"/>
      <c r="GGQ186" s="430"/>
      <c r="GGR186" s="430"/>
      <c r="GGS186" s="430"/>
      <c r="GGT186" s="430"/>
      <c r="GGU186" s="430"/>
      <c r="GGV186" s="430"/>
      <c r="GGW186" s="430"/>
      <c r="GGX186" s="430"/>
      <c r="GGY186" s="430"/>
      <c r="GGZ186" s="430"/>
      <c r="GHA186" s="430"/>
      <c r="GHB186" s="430"/>
      <c r="GHC186" s="430"/>
      <c r="GHD186" s="430"/>
      <c r="GHE186" s="430"/>
      <c r="GHF186" s="430"/>
      <c r="GHG186" s="430"/>
      <c r="GHH186" s="430"/>
      <c r="GHI186" s="430"/>
      <c r="GHJ186" s="430"/>
      <c r="GHK186" s="430"/>
      <c r="GHL186" s="430"/>
      <c r="GHM186" s="430"/>
      <c r="GHN186" s="430"/>
      <c r="GHO186" s="430"/>
      <c r="GHP186" s="430"/>
      <c r="GHQ186" s="430"/>
      <c r="GHR186" s="430"/>
      <c r="GHS186" s="430"/>
      <c r="GHT186" s="430"/>
      <c r="GHU186" s="430"/>
      <c r="GHV186" s="430"/>
      <c r="GHW186" s="430"/>
      <c r="GHX186" s="430"/>
      <c r="GHY186" s="430"/>
      <c r="GHZ186" s="430"/>
      <c r="GIA186" s="430"/>
      <c r="GIB186" s="430"/>
      <c r="GIC186" s="430"/>
      <c r="GID186" s="430"/>
      <c r="GIE186" s="430"/>
      <c r="GIF186" s="430"/>
      <c r="GIG186" s="430"/>
      <c r="GIH186" s="430"/>
      <c r="GII186" s="430"/>
      <c r="GIJ186" s="430"/>
      <c r="GIK186" s="430"/>
      <c r="GIL186" s="430"/>
      <c r="GIM186" s="430"/>
      <c r="GIN186" s="430"/>
      <c r="GIO186" s="430"/>
      <c r="GIP186" s="430"/>
      <c r="GIQ186" s="430"/>
      <c r="GIR186" s="430"/>
      <c r="GIS186" s="430"/>
      <c r="GIT186" s="430"/>
      <c r="GIU186" s="430"/>
      <c r="GIV186" s="430"/>
      <c r="GIW186" s="430"/>
      <c r="GIX186" s="430"/>
      <c r="GIY186" s="430"/>
      <c r="GIZ186" s="430"/>
      <c r="GJA186" s="430"/>
      <c r="GJB186" s="430"/>
      <c r="GJC186" s="430"/>
      <c r="GJD186" s="430"/>
      <c r="GJE186" s="430"/>
      <c r="GJF186" s="430"/>
      <c r="GJG186" s="430"/>
      <c r="GJH186" s="430"/>
      <c r="GJI186" s="430"/>
      <c r="GJJ186" s="430"/>
      <c r="GJK186" s="430"/>
      <c r="GJL186" s="430"/>
      <c r="GJM186" s="430"/>
      <c r="GJN186" s="430"/>
      <c r="GJO186" s="430"/>
      <c r="GJP186" s="430"/>
      <c r="GJQ186" s="430"/>
      <c r="GJR186" s="430"/>
      <c r="GJS186" s="430"/>
      <c r="GJT186" s="430"/>
      <c r="GJU186" s="430"/>
      <c r="GJV186" s="430"/>
      <c r="GJW186" s="430"/>
      <c r="GJX186" s="430"/>
      <c r="GJY186" s="430"/>
      <c r="GJZ186" s="430"/>
      <c r="GKA186" s="430"/>
      <c r="GKB186" s="430"/>
      <c r="GKC186" s="430"/>
      <c r="GKD186" s="430"/>
      <c r="GKE186" s="430"/>
      <c r="GKF186" s="430"/>
      <c r="GKG186" s="430"/>
      <c r="GKH186" s="430"/>
      <c r="GKI186" s="430"/>
      <c r="GKJ186" s="430"/>
      <c r="GKK186" s="430"/>
      <c r="GKL186" s="430"/>
      <c r="GKM186" s="430"/>
      <c r="GKN186" s="430"/>
      <c r="GKO186" s="430"/>
      <c r="GKP186" s="430"/>
      <c r="GKQ186" s="430"/>
      <c r="GKR186" s="430"/>
      <c r="GKS186" s="430"/>
      <c r="GKT186" s="430"/>
      <c r="GKU186" s="430"/>
      <c r="GKV186" s="430"/>
      <c r="GKW186" s="430"/>
      <c r="GKX186" s="430"/>
      <c r="GKY186" s="430"/>
      <c r="GKZ186" s="430"/>
      <c r="GLA186" s="430"/>
      <c r="GLB186" s="430"/>
      <c r="GLC186" s="430"/>
      <c r="GLD186" s="430"/>
      <c r="GLE186" s="430"/>
      <c r="GLF186" s="430"/>
      <c r="GLG186" s="430"/>
      <c r="GLH186" s="430"/>
      <c r="GLI186" s="430"/>
      <c r="GLJ186" s="430"/>
      <c r="GLK186" s="430"/>
      <c r="GLL186" s="430"/>
      <c r="GLM186" s="430"/>
      <c r="GLN186" s="430"/>
      <c r="GLO186" s="430"/>
      <c r="GLP186" s="430"/>
      <c r="GLQ186" s="430"/>
      <c r="GLR186" s="430"/>
      <c r="GLS186" s="430"/>
      <c r="GLT186" s="430"/>
      <c r="GLU186" s="430"/>
      <c r="GLV186" s="430"/>
      <c r="GLW186" s="430"/>
      <c r="GLX186" s="430"/>
      <c r="GLY186" s="430"/>
      <c r="GLZ186" s="430"/>
      <c r="GMA186" s="430"/>
      <c r="GMB186" s="430"/>
      <c r="GMC186" s="430"/>
      <c r="GMD186" s="430"/>
      <c r="GME186" s="430"/>
      <c r="GMF186" s="430"/>
      <c r="GMG186" s="430"/>
      <c r="GMH186" s="430"/>
      <c r="GMI186" s="430"/>
      <c r="GMJ186" s="430"/>
      <c r="GMK186" s="430"/>
      <c r="GML186" s="430"/>
      <c r="GMM186" s="430"/>
      <c r="GMN186" s="430"/>
      <c r="GMO186" s="430"/>
      <c r="GMP186" s="430"/>
      <c r="GMQ186" s="430"/>
      <c r="GMR186" s="430"/>
      <c r="GMS186" s="430"/>
      <c r="GMT186" s="430"/>
      <c r="GMU186" s="430"/>
      <c r="GMV186" s="430"/>
      <c r="GMW186" s="430"/>
      <c r="GMX186" s="430"/>
      <c r="GMY186" s="430"/>
      <c r="GMZ186" s="430"/>
      <c r="GNA186" s="430"/>
      <c r="GNB186" s="430"/>
      <c r="GNC186" s="430"/>
      <c r="GND186" s="430"/>
      <c r="GNE186" s="430"/>
      <c r="GNF186" s="430"/>
      <c r="GNG186" s="430"/>
      <c r="GNH186" s="430"/>
      <c r="GNI186" s="430"/>
      <c r="GNJ186" s="430"/>
      <c r="GNK186" s="430"/>
      <c r="GNL186" s="430"/>
      <c r="GNM186" s="430"/>
      <c r="GNN186" s="430"/>
      <c r="GNO186" s="430"/>
      <c r="GNP186" s="430"/>
      <c r="GNQ186" s="430"/>
      <c r="GNR186" s="430"/>
      <c r="GNS186" s="430"/>
      <c r="GNT186" s="430"/>
      <c r="GNU186" s="430"/>
      <c r="GNV186" s="430"/>
      <c r="GNW186" s="430"/>
      <c r="GNX186" s="430"/>
      <c r="GNY186" s="430"/>
      <c r="GNZ186" s="430"/>
      <c r="GOA186" s="430"/>
      <c r="GOB186" s="430"/>
      <c r="GOC186" s="430"/>
      <c r="GOD186" s="430"/>
      <c r="GOE186" s="430"/>
      <c r="GOF186" s="430"/>
      <c r="GOG186" s="430"/>
      <c r="GOH186" s="430"/>
      <c r="GOI186" s="430"/>
      <c r="GOJ186" s="430"/>
      <c r="GOK186" s="430"/>
      <c r="GOL186" s="430"/>
      <c r="GOM186" s="430"/>
      <c r="GON186" s="430"/>
      <c r="GOO186" s="430"/>
      <c r="GOP186" s="430"/>
      <c r="GOQ186" s="430"/>
      <c r="GOR186" s="430"/>
      <c r="GOS186" s="430"/>
      <c r="GOT186" s="430"/>
      <c r="GOU186" s="430"/>
      <c r="GOV186" s="430"/>
      <c r="GOW186" s="430"/>
      <c r="GOX186" s="430"/>
      <c r="GOY186" s="430"/>
      <c r="GOZ186" s="430"/>
      <c r="GPA186" s="430"/>
      <c r="GPB186" s="430"/>
      <c r="GPC186" s="430"/>
      <c r="GPD186" s="430"/>
      <c r="GPE186" s="430"/>
      <c r="GPF186" s="430"/>
      <c r="GPG186" s="430"/>
      <c r="GPH186" s="430"/>
      <c r="GPI186" s="430"/>
      <c r="GPJ186" s="430"/>
      <c r="GPK186" s="430"/>
      <c r="GPL186" s="430"/>
      <c r="GPM186" s="430"/>
      <c r="GPN186" s="430"/>
      <c r="GPO186" s="430"/>
      <c r="GPP186" s="430"/>
      <c r="GPQ186" s="430"/>
      <c r="GPR186" s="430"/>
      <c r="GPS186" s="430"/>
      <c r="GPT186" s="430"/>
      <c r="GPU186" s="430"/>
      <c r="GPV186" s="430"/>
      <c r="GPW186" s="430"/>
      <c r="GPX186" s="430"/>
      <c r="GPY186" s="430"/>
      <c r="GPZ186" s="430"/>
      <c r="GQA186" s="430"/>
      <c r="GQB186" s="430"/>
      <c r="GQC186" s="430"/>
      <c r="GQD186" s="430"/>
      <c r="GQE186" s="430"/>
      <c r="GQF186" s="430"/>
      <c r="GQG186" s="430"/>
      <c r="GQH186" s="430"/>
      <c r="GQI186" s="430"/>
      <c r="GQJ186" s="430"/>
      <c r="GQK186" s="430"/>
      <c r="GQL186" s="430"/>
      <c r="GQM186" s="430"/>
      <c r="GQN186" s="430"/>
      <c r="GQO186" s="430"/>
      <c r="GQP186" s="430"/>
      <c r="GQQ186" s="430"/>
      <c r="GQR186" s="430"/>
      <c r="GQS186" s="430"/>
      <c r="GQT186" s="430"/>
      <c r="GQU186" s="430"/>
      <c r="GQV186" s="430"/>
      <c r="GQW186" s="430"/>
      <c r="GQX186" s="430"/>
      <c r="GQY186" s="430"/>
      <c r="GQZ186" s="430"/>
      <c r="GRA186" s="430"/>
      <c r="GRB186" s="430"/>
      <c r="GRC186" s="430"/>
      <c r="GRD186" s="430"/>
      <c r="GRE186" s="430"/>
      <c r="GRF186" s="430"/>
      <c r="GRG186" s="430"/>
      <c r="GRH186" s="430"/>
      <c r="GRI186" s="430"/>
      <c r="GRJ186" s="430"/>
      <c r="GRK186" s="430"/>
      <c r="GRL186" s="430"/>
      <c r="GRM186" s="430"/>
      <c r="GRN186" s="430"/>
      <c r="GRO186" s="430"/>
      <c r="GRP186" s="430"/>
      <c r="GRQ186" s="430"/>
      <c r="GRR186" s="430"/>
      <c r="GRS186" s="430"/>
      <c r="GRT186" s="430"/>
      <c r="GRU186" s="430"/>
      <c r="GRV186" s="430"/>
      <c r="GRW186" s="430"/>
      <c r="GRX186" s="430"/>
      <c r="GRY186" s="430"/>
      <c r="GRZ186" s="430"/>
      <c r="GSA186" s="430"/>
      <c r="GSB186" s="430"/>
      <c r="GSC186" s="430"/>
      <c r="GSD186" s="430"/>
      <c r="GSE186" s="430"/>
      <c r="GSF186" s="430"/>
      <c r="GSG186" s="430"/>
      <c r="GSH186" s="430"/>
      <c r="GSI186" s="430"/>
      <c r="GSJ186" s="430"/>
      <c r="GSK186" s="430"/>
      <c r="GSL186" s="430"/>
      <c r="GSM186" s="430"/>
      <c r="GSN186" s="430"/>
      <c r="GSO186" s="430"/>
      <c r="GSP186" s="430"/>
      <c r="GSQ186" s="430"/>
      <c r="GSR186" s="430"/>
      <c r="GSS186" s="430"/>
      <c r="GST186" s="430"/>
      <c r="GSU186" s="430"/>
      <c r="GSV186" s="430"/>
      <c r="GSW186" s="430"/>
      <c r="GSX186" s="430"/>
      <c r="GSY186" s="430"/>
      <c r="GSZ186" s="430"/>
      <c r="GTA186" s="430"/>
      <c r="GTB186" s="430"/>
      <c r="GTC186" s="430"/>
      <c r="GTD186" s="430"/>
      <c r="GTE186" s="430"/>
      <c r="GTF186" s="430"/>
      <c r="GTG186" s="430"/>
      <c r="GTH186" s="430"/>
      <c r="GTI186" s="430"/>
      <c r="GTJ186" s="430"/>
      <c r="GTK186" s="430"/>
      <c r="GTL186" s="430"/>
      <c r="GTM186" s="430"/>
      <c r="GTN186" s="430"/>
      <c r="GTO186" s="430"/>
      <c r="GTP186" s="430"/>
      <c r="GTQ186" s="430"/>
      <c r="GTR186" s="430"/>
      <c r="GTS186" s="430"/>
      <c r="GTT186" s="430"/>
      <c r="GTU186" s="430"/>
      <c r="GTV186" s="430"/>
      <c r="GTW186" s="430"/>
      <c r="GTX186" s="430"/>
      <c r="GTY186" s="430"/>
      <c r="GTZ186" s="430"/>
      <c r="GUA186" s="430"/>
      <c r="GUB186" s="430"/>
      <c r="GUC186" s="430"/>
      <c r="GUD186" s="430"/>
      <c r="GUE186" s="430"/>
      <c r="GUF186" s="430"/>
      <c r="GUG186" s="430"/>
      <c r="GUH186" s="430"/>
      <c r="GUI186" s="430"/>
      <c r="GUJ186" s="430"/>
      <c r="GUK186" s="430"/>
      <c r="GUL186" s="430"/>
      <c r="GUM186" s="430"/>
      <c r="GUN186" s="430"/>
      <c r="GUO186" s="430"/>
      <c r="GUP186" s="430"/>
      <c r="GUQ186" s="430"/>
      <c r="GUR186" s="430"/>
      <c r="GUS186" s="430"/>
      <c r="GUT186" s="430"/>
      <c r="GUU186" s="430"/>
      <c r="GUV186" s="430"/>
      <c r="GUW186" s="430"/>
      <c r="GUX186" s="430"/>
      <c r="GUY186" s="430"/>
      <c r="GUZ186" s="430"/>
      <c r="GVA186" s="430"/>
      <c r="GVB186" s="430"/>
      <c r="GVC186" s="430"/>
      <c r="GVD186" s="430"/>
      <c r="GVE186" s="430"/>
      <c r="GVF186" s="430"/>
      <c r="GVG186" s="430"/>
      <c r="GVH186" s="430"/>
      <c r="GVI186" s="430"/>
      <c r="GVJ186" s="430"/>
      <c r="GVK186" s="430"/>
      <c r="GVL186" s="430"/>
      <c r="GVM186" s="430"/>
      <c r="GVN186" s="430"/>
      <c r="GVO186" s="430"/>
      <c r="GVP186" s="430"/>
      <c r="GVQ186" s="430"/>
      <c r="GVR186" s="430"/>
      <c r="GVS186" s="430"/>
      <c r="GVT186" s="430"/>
      <c r="GVU186" s="430"/>
      <c r="GVV186" s="430"/>
      <c r="GVW186" s="430"/>
      <c r="GVX186" s="430"/>
      <c r="GVY186" s="430"/>
      <c r="GVZ186" s="430"/>
      <c r="GWA186" s="430"/>
      <c r="GWB186" s="430"/>
      <c r="GWC186" s="430"/>
      <c r="GWD186" s="430"/>
      <c r="GWE186" s="430"/>
      <c r="GWF186" s="430"/>
      <c r="GWG186" s="430"/>
      <c r="GWH186" s="430"/>
      <c r="GWI186" s="430"/>
      <c r="GWJ186" s="430"/>
      <c r="GWK186" s="430"/>
      <c r="GWL186" s="430"/>
      <c r="GWM186" s="430"/>
      <c r="GWN186" s="430"/>
      <c r="GWO186" s="430"/>
      <c r="GWP186" s="430"/>
      <c r="GWQ186" s="430"/>
      <c r="GWR186" s="430"/>
      <c r="GWS186" s="430"/>
      <c r="GWT186" s="430"/>
      <c r="GWU186" s="430"/>
      <c r="GWV186" s="430"/>
      <c r="GWW186" s="430"/>
      <c r="GWX186" s="430"/>
      <c r="GWY186" s="430"/>
      <c r="GWZ186" s="430"/>
      <c r="GXA186" s="430"/>
      <c r="GXB186" s="430"/>
      <c r="GXC186" s="430"/>
      <c r="GXD186" s="430"/>
      <c r="GXE186" s="430"/>
      <c r="GXF186" s="430"/>
      <c r="GXG186" s="430"/>
      <c r="GXH186" s="430"/>
      <c r="GXI186" s="430"/>
      <c r="GXJ186" s="430"/>
      <c r="GXK186" s="430"/>
      <c r="GXL186" s="430"/>
      <c r="GXM186" s="430"/>
      <c r="GXN186" s="430"/>
      <c r="GXO186" s="430"/>
      <c r="GXP186" s="430"/>
      <c r="GXQ186" s="430"/>
      <c r="GXR186" s="430"/>
      <c r="GXS186" s="430"/>
      <c r="GXT186" s="430"/>
      <c r="GXU186" s="430"/>
      <c r="GXV186" s="430"/>
      <c r="GXW186" s="430"/>
      <c r="GXX186" s="430"/>
      <c r="GXY186" s="430"/>
      <c r="GXZ186" s="430"/>
      <c r="GYA186" s="430"/>
      <c r="GYB186" s="430"/>
      <c r="GYC186" s="430"/>
      <c r="GYD186" s="430"/>
      <c r="GYE186" s="430"/>
      <c r="GYF186" s="430"/>
      <c r="GYG186" s="430"/>
      <c r="GYH186" s="430"/>
      <c r="GYI186" s="430"/>
      <c r="GYJ186" s="430"/>
      <c r="GYK186" s="430"/>
      <c r="GYL186" s="430"/>
      <c r="GYM186" s="430"/>
      <c r="GYN186" s="430"/>
      <c r="GYO186" s="430"/>
      <c r="GYP186" s="430"/>
      <c r="GYQ186" s="430"/>
      <c r="GYR186" s="430"/>
      <c r="GYS186" s="430"/>
      <c r="GYT186" s="430"/>
      <c r="GYU186" s="430"/>
      <c r="GYV186" s="430"/>
      <c r="GYW186" s="430"/>
      <c r="GYX186" s="430"/>
      <c r="GYY186" s="430"/>
      <c r="GYZ186" s="430"/>
      <c r="GZA186" s="430"/>
      <c r="GZB186" s="430"/>
      <c r="GZC186" s="430"/>
      <c r="GZD186" s="430"/>
      <c r="GZE186" s="430"/>
      <c r="GZF186" s="430"/>
      <c r="GZG186" s="430"/>
      <c r="GZH186" s="430"/>
      <c r="GZI186" s="430"/>
      <c r="GZJ186" s="430"/>
      <c r="GZK186" s="430"/>
      <c r="GZL186" s="430"/>
      <c r="GZM186" s="430"/>
      <c r="GZN186" s="430"/>
      <c r="GZO186" s="430"/>
      <c r="GZP186" s="430"/>
      <c r="GZQ186" s="430"/>
      <c r="GZR186" s="430"/>
      <c r="GZS186" s="430"/>
      <c r="GZT186" s="430"/>
      <c r="GZU186" s="430"/>
      <c r="GZV186" s="430"/>
      <c r="GZW186" s="430"/>
      <c r="GZX186" s="430"/>
      <c r="GZY186" s="430"/>
      <c r="GZZ186" s="430"/>
      <c r="HAA186" s="430"/>
      <c r="HAB186" s="430"/>
      <c r="HAC186" s="430"/>
      <c r="HAD186" s="430"/>
      <c r="HAE186" s="430"/>
      <c r="HAF186" s="430"/>
      <c r="HAG186" s="430"/>
      <c r="HAH186" s="430"/>
      <c r="HAI186" s="430"/>
      <c r="HAJ186" s="430"/>
      <c r="HAK186" s="430"/>
      <c r="HAL186" s="430"/>
      <c r="HAM186" s="430"/>
      <c r="HAN186" s="430"/>
      <c r="HAO186" s="430"/>
      <c r="HAP186" s="430"/>
      <c r="HAQ186" s="430"/>
      <c r="HAR186" s="430"/>
      <c r="HAS186" s="430"/>
      <c r="HAT186" s="430"/>
      <c r="HAU186" s="430"/>
      <c r="HAV186" s="430"/>
      <c r="HAW186" s="430"/>
      <c r="HAX186" s="430"/>
      <c r="HAY186" s="430"/>
      <c r="HAZ186" s="430"/>
      <c r="HBA186" s="430"/>
      <c r="HBB186" s="430"/>
      <c r="HBC186" s="430"/>
      <c r="HBD186" s="430"/>
      <c r="HBE186" s="430"/>
      <c r="HBF186" s="430"/>
      <c r="HBG186" s="430"/>
      <c r="HBH186" s="430"/>
      <c r="HBI186" s="430"/>
      <c r="HBJ186" s="430"/>
      <c r="HBK186" s="430"/>
      <c r="HBL186" s="430"/>
      <c r="HBM186" s="430"/>
      <c r="HBN186" s="430"/>
      <c r="HBO186" s="430"/>
      <c r="HBP186" s="430"/>
      <c r="HBQ186" s="430"/>
      <c r="HBR186" s="430"/>
      <c r="HBS186" s="430"/>
      <c r="HBT186" s="430"/>
      <c r="HBU186" s="430"/>
      <c r="HBV186" s="430"/>
      <c r="HBW186" s="430"/>
      <c r="HBX186" s="430"/>
      <c r="HBY186" s="430"/>
      <c r="HBZ186" s="430"/>
      <c r="HCA186" s="430"/>
      <c r="HCB186" s="430"/>
      <c r="HCC186" s="430"/>
      <c r="HCD186" s="430"/>
      <c r="HCE186" s="430"/>
      <c r="HCF186" s="430"/>
      <c r="HCG186" s="430"/>
      <c r="HCH186" s="430"/>
      <c r="HCI186" s="430"/>
      <c r="HCJ186" s="430"/>
      <c r="HCK186" s="430"/>
      <c r="HCL186" s="430"/>
      <c r="HCM186" s="430"/>
      <c r="HCN186" s="430"/>
      <c r="HCO186" s="430"/>
      <c r="HCP186" s="430"/>
      <c r="HCQ186" s="430"/>
      <c r="HCR186" s="430"/>
      <c r="HCS186" s="430"/>
      <c r="HCT186" s="430"/>
      <c r="HCU186" s="430"/>
      <c r="HCV186" s="430"/>
      <c r="HCW186" s="430"/>
      <c r="HCX186" s="430"/>
      <c r="HCY186" s="430"/>
      <c r="HCZ186" s="430"/>
      <c r="HDA186" s="430"/>
      <c r="HDB186" s="430"/>
      <c r="HDC186" s="430"/>
      <c r="HDD186" s="430"/>
      <c r="HDE186" s="430"/>
      <c r="HDF186" s="430"/>
      <c r="HDG186" s="430"/>
      <c r="HDH186" s="430"/>
      <c r="HDI186" s="430"/>
      <c r="HDJ186" s="430"/>
      <c r="HDK186" s="430"/>
      <c r="HDL186" s="430"/>
      <c r="HDM186" s="430"/>
      <c r="HDN186" s="430"/>
      <c r="HDO186" s="430"/>
      <c r="HDP186" s="430"/>
      <c r="HDQ186" s="430"/>
      <c r="HDR186" s="430"/>
      <c r="HDS186" s="430"/>
      <c r="HDT186" s="430"/>
      <c r="HDU186" s="430"/>
      <c r="HDV186" s="430"/>
      <c r="HDW186" s="430"/>
      <c r="HDX186" s="430"/>
      <c r="HDY186" s="430"/>
      <c r="HDZ186" s="430"/>
      <c r="HEA186" s="430"/>
      <c r="HEB186" s="430"/>
      <c r="HEC186" s="430"/>
      <c r="HED186" s="430"/>
      <c r="HEE186" s="430"/>
      <c r="HEF186" s="430"/>
      <c r="HEG186" s="430"/>
      <c r="HEH186" s="430"/>
      <c r="HEI186" s="430"/>
      <c r="HEJ186" s="430"/>
      <c r="HEK186" s="430"/>
      <c r="HEL186" s="430"/>
      <c r="HEM186" s="430"/>
      <c r="HEN186" s="430"/>
      <c r="HEO186" s="430"/>
      <c r="HEP186" s="430"/>
      <c r="HEQ186" s="430"/>
      <c r="HER186" s="430"/>
      <c r="HES186" s="430"/>
      <c r="HET186" s="430"/>
      <c r="HEU186" s="430"/>
      <c r="HEV186" s="430"/>
      <c r="HEW186" s="430"/>
      <c r="HEX186" s="430"/>
      <c r="HEY186" s="430"/>
      <c r="HEZ186" s="430"/>
      <c r="HFA186" s="430"/>
      <c r="HFB186" s="430"/>
      <c r="HFC186" s="430"/>
      <c r="HFD186" s="430"/>
      <c r="HFE186" s="430"/>
      <c r="HFF186" s="430"/>
      <c r="HFG186" s="430"/>
      <c r="HFH186" s="430"/>
      <c r="HFI186" s="430"/>
      <c r="HFJ186" s="430"/>
      <c r="HFK186" s="430"/>
      <c r="HFL186" s="430"/>
      <c r="HFM186" s="430"/>
      <c r="HFN186" s="430"/>
      <c r="HFO186" s="430"/>
      <c r="HFP186" s="430"/>
      <c r="HFQ186" s="430"/>
      <c r="HFR186" s="430"/>
      <c r="HFS186" s="430"/>
      <c r="HFT186" s="430"/>
      <c r="HFU186" s="430"/>
      <c r="HFV186" s="430"/>
      <c r="HFW186" s="430"/>
      <c r="HFX186" s="430"/>
      <c r="HFY186" s="430"/>
      <c r="HFZ186" s="430"/>
      <c r="HGA186" s="430"/>
      <c r="HGB186" s="430"/>
      <c r="HGC186" s="430"/>
      <c r="HGD186" s="430"/>
      <c r="HGE186" s="430"/>
      <c r="HGF186" s="430"/>
      <c r="HGG186" s="430"/>
      <c r="HGH186" s="430"/>
      <c r="HGI186" s="430"/>
      <c r="HGJ186" s="430"/>
      <c r="HGK186" s="430"/>
      <c r="HGL186" s="430"/>
      <c r="HGM186" s="430"/>
      <c r="HGN186" s="430"/>
      <c r="HGO186" s="430"/>
      <c r="HGP186" s="430"/>
      <c r="HGQ186" s="430"/>
      <c r="HGR186" s="430"/>
      <c r="HGS186" s="430"/>
      <c r="HGT186" s="430"/>
      <c r="HGU186" s="430"/>
      <c r="HGV186" s="430"/>
      <c r="HGW186" s="430"/>
      <c r="HGX186" s="430"/>
      <c r="HGY186" s="430"/>
      <c r="HGZ186" s="430"/>
      <c r="HHA186" s="430"/>
      <c r="HHB186" s="430"/>
      <c r="HHC186" s="430"/>
      <c r="HHD186" s="430"/>
      <c r="HHE186" s="430"/>
      <c r="HHF186" s="430"/>
      <c r="HHG186" s="430"/>
      <c r="HHH186" s="430"/>
      <c r="HHI186" s="430"/>
      <c r="HHJ186" s="430"/>
      <c r="HHK186" s="430"/>
      <c r="HHL186" s="430"/>
      <c r="HHM186" s="430"/>
      <c r="HHN186" s="430"/>
      <c r="HHO186" s="430"/>
      <c r="HHP186" s="430"/>
      <c r="HHQ186" s="430"/>
      <c r="HHR186" s="430"/>
      <c r="HHS186" s="430"/>
      <c r="HHT186" s="430"/>
      <c r="HHU186" s="430"/>
      <c r="HHV186" s="430"/>
      <c r="HHW186" s="430"/>
      <c r="HHX186" s="430"/>
      <c r="HHY186" s="430"/>
      <c r="HHZ186" s="430"/>
      <c r="HIA186" s="430"/>
      <c r="HIB186" s="430"/>
      <c r="HIC186" s="430"/>
      <c r="HID186" s="430"/>
      <c r="HIE186" s="430"/>
      <c r="HIF186" s="430"/>
      <c r="HIG186" s="430"/>
      <c r="HIH186" s="430"/>
      <c r="HII186" s="430"/>
      <c r="HIJ186" s="430"/>
      <c r="HIK186" s="430"/>
      <c r="HIL186" s="430"/>
      <c r="HIM186" s="430"/>
      <c r="HIN186" s="430"/>
      <c r="HIO186" s="430"/>
      <c r="HIP186" s="430"/>
      <c r="HIQ186" s="430"/>
      <c r="HIR186" s="430"/>
      <c r="HIS186" s="430"/>
      <c r="HIT186" s="430"/>
      <c r="HIU186" s="430"/>
      <c r="HIV186" s="430"/>
      <c r="HIW186" s="430"/>
      <c r="HIX186" s="430"/>
      <c r="HIY186" s="430"/>
      <c r="HIZ186" s="430"/>
      <c r="HJA186" s="430"/>
      <c r="HJB186" s="430"/>
      <c r="HJC186" s="430"/>
      <c r="HJD186" s="430"/>
      <c r="HJE186" s="430"/>
      <c r="HJF186" s="430"/>
      <c r="HJG186" s="430"/>
      <c r="HJH186" s="430"/>
      <c r="HJI186" s="430"/>
      <c r="HJJ186" s="430"/>
      <c r="HJK186" s="430"/>
      <c r="HJL186" s="430"/>
      <c r="HJM186" s="430"/>
      <c r="HJN186" s="430"/>
      <c r="HJO186" s="430"/>
      <c r="HJP186" s="430"/>
      <c r="HJQ186" s="430"/>
      <c r="HJR186" s="430"/>
      <c r="HJS186" s="430"/>
      <c r="HJT186" s="430"/>
      <c r="HJU186" s="430"/>
      <c r="HJV186" s="430"/>
      <c r="HJW186" s="430"/>
      <c r="HJX186" s="430"/>
      <c r="HJY186" s="430"/>
      <c r="HJZ186" s="430"/>
      <c r="HKA186" s="430"/>
      <c r="HKB186" s="430"/>
      <c r="HKC186" s="430"/>
      <c r="HKD186" s="430"/>
      <c r="HKE186" s="430"/>
      <c r="HKF186" s="430"/>
      <c r="HKG186" s="430"/>
      <c r="HKH186" s="430"/>
      <c r="HKI186" s="430"/>
      <c r="HKJ186" s="430"/>
      <c r="HKK186" s="430"/>
      <c r="HKL186" s="430"/>
      <c r="HKM186" s="430"/>
      <c r="HKN186" s="430"/>
      <c r="HKO186" s="430"/>
      <c r="HKP186" s="430"/>
      <c r="HKQ186" s="430"/>
      <c r="HKR186" s="430"/>
      <c r="HKS186" s="430"/>
      <c r="HKT186" s="430"/>
      <c r="HKU186" s="430"/>
      <c r="HKV186" s="430"/>
      <c r="HKW186" s="430"/>
      <c r="HKX186" s="430"/>
      <c r="HKY186" s="430"/>
      <c r="HKZ186" s="430"/>
      <c r="HLA186" s="430"/>
      <c r="HLB186" s="430"/>
      <c r="HLC186" s="430"/>
      <c r="HLD186" s="430"/>
      <c r="HLE186" s="430"/>
      <c r="HLF186" s="430"/>
      <c r="HLG186" s="430"/>
      <c r="HLH186" s="430"/>
      <c r="HLI186" s="430"/>
      <c r="HLJ186" s="430"/>
      <c r="HLK186" s="430"/>
      <c r="HLL186" s="430"/>
      <c r="HLM186" s="430"/>
      <c r="HLN186" s="430"/>
      <c r="HLO186" s="430"/>
      <c r="HLP186" s="430"/>
      <c r="HLQ186" s="430"/>
      <c r="HLR186" s="430"/>
      <c r="HLS186" s="430"/>
      <c r="HLT186" s="430"/>
      <c r="HLU186" s="430"/>
      <c r="HLV186" s="430"/>
      <c r="HLW186" s="430"/>
      <c r="HLX186" s="430"/>
      <c r="HLY186" s="430"/>
      <c r="HLZ186" s="430"/>
      <c r="HMA186" s="430"/>
      <c r="HMB186" s="430"/>
      <c r="HMC186" s="430"/>
      <c r="HMD186" s="430"/>
      <c r="HME186" s="430"/>
      <c r="HMF186" s="430"/>
      <c r="HMG186" s="430"/>
      <c r="HMH186" s="430"/>
      <c r="HMI186" s="430"/>
      <c r="HMJ186" s="430"/>
      <c r="HMK186" s="430"/>
      <c r="HML186" s="430"/>
      <c r="HMM186" s="430"/>
      <c r="HMN186" s="430"/>
      <c r="HMO186" s="430"/>
      <c r="HMP186" s="430"/>
      <c r="HMQ186" s="430"/>
      <c r="HMR186" s="430"/>
      <c r="HMS186" s="430"/>
      <c r="HMT186" s="430"/>
      <c r="HMU186" s="430"/>
      <c r="HMV186" s="430"/>
      <c r="HMW186" s="430"/>
      <c r="HMX186" s="430"/>
      <c r="HMY186" s="430"/>
      <c r="HMZ186" s="430"/>
      <c r="HNA186" s="430"/>
      <c r="HNB186" s="430"/>
      <c r="HNC186" s="430"/>
      <c r="HND186" s="430"/>
      <c r="HNE186" s="430"/>
      <c r="HNF186" s="430"/>
      <c r="HNG186" s="430"/>
      <c r="HNH186" s="430"/>
      <c r="HNI186" s="430"/>
      <c r="HNJ186" s="430"/>
      <c r="HNK186" s="430"/>
      <c r="HNL186" s="430"/>
      <c r="HNM186" s="430"/>
      <c r="HNN186" s="430"/>
      <c r="HNO186" s="430"/>
      <c r="HNP186" s="430"/>
      <c r="HNQ186" s="430"/>
      <c r="HNR186" s="430"/>
      <c r="HNS186" s="430"/>
      <c r="HNT186" s="430"/>
      <c r="HNU186" s="430"/>
      <c r="HNV186" s="430"/>
      <c r="HNW186" s="430"/>
      <c r="HNX186" s="430"/>
      <c r="HNY186" s="430"/>
      <c r="HNZ186" s="430"/>
      <c r="HOA186" s="430"/>
      <c r="HOB186" s="430"/>
      <c r="HOC186" s="430"/>
      <c r="HOD186" s="430"/>
      <c r="HOE186" s="430"/>
      <c r="HOF186" s="430"/>
      <c r="HOG186" s="430"/>
      <c r="HOH186" s="430"/>
      <c r="HOI186" s="430"/>
      <c r="HOJ186" s="430"/>
      <c r="HOK186" s="430"/>
      <c r="HOL186" s="430"/>
      <c r="HOM186" s="430"/>
      <c r="HON186" s="430"/>
      <c r="HOO186" s="430"/>
      <c r="HOP186" s="430"/>
      <c r="HOQ186" s="430"/>
      <c r="HOR186" s="430"/>
      <c r="HOS186" s="430"/>
      <c r="HOT186" s="430"/>
      <c r="HOU186" s="430"/>
      <c r="HOV186" s="430"/>
      <c r="HOW186" s="430"/>
      <c r="HOX186" s="430"/>
      <c r="HOY186" s="430"/>
      <c r="HOZ186" s="430"/>
      <c r="HPA186" s="430"/>
      <c r="HPB186" s="430"/>
      <c r="HPC186" s="430"/>
      <c r="HPD186" s="430"/>
      <c r="HPE186" s="430"/>
      <c r="HPF186" s="430"/>
      <c r="HPG186" s="430"/>
      <c r="HPH186" s="430"/>
      <c r="HPI186" s="430"/>
      <c r="HPJ186" s="430"/>
      <c r="HPK186" s="430"/>
      <c r="HPL186" s="430"/>
      <c r="HPM186" s="430"/>
      <c r="HPN186" s="430"/>
      <c r="HPO186" s="430"/>
      <c r="HPP186" s="430"/>
      <c r="HPQ186" s="430"/>
      <c r="HPR186" s="430"/>
      <c r="HPS186" s="430"/>
      <c r="HPT186" s="430"/>
      <c r="HPU186" s="430"/>
      <c r="HPV186" s="430"/>
      <c r="HPW186" s="430"/>
      <c r="HPX186" s="430"/>
      <c r="HPY186" s="430"/>
      <c r="HPZ186" s="430"/>
      <c r="HQA186" s="430"/>
      <c r="HQB186" s="430"/>
      <c r="HQC186" s="430"/>
      <c r="HQD186" s="430"/>
      <c r="HQE186" s="430"/>
      <c r="HQF186" s="430"/>
      <c r="HQG186" s="430"/>
      <c r="HQH186" s="430"/>
      <c r="HQI186" s="430"/>
      <c r="HQJ186" s="430"/>
      <c r="HQK186" s="430"/>
      <c r="HQL186" s="430"/>
      <c r="HQM186" s="430"/>
      <c r="HQN186" s="430"/>
      <c r="HQO186" s="430"/>
      <c r="HQP186" s="430"/>
      <c r="HQQ186" s="430"/>
      <c r="HQR186" s="430"/>
      <c r="HQS186" s="430"/>
      <c r="HQT186" s="430"/>
      <c r="HQU186" s="430"/>
      <c r="HQV186" s="430"/>
      <c r="HQW186" s="430"/>
      <c r="HQX186" s="430"/>
      <c r="HQY186" s="430"/>
      <c r="HQZ186" s="430"/>
      <c r="HRA186" s="430"/>
      <c r="HRB186" s="430"/>
      <c r="HRC186" s="430"/>
      <c r="HRD186" s="430"/>
      <c r="HRE186" s="430"/>
      <c r="HRF186" s="430"/>
      <c r="HRG186" s="430"/>
      <c r="HRH186" s="430"/>
      <c r="HRI186" s="430"/>
      <c r="HRJ186" s="430"/>
      <c r="HRK186" s="430"/>
      <c r="HRL186" s="430"/>
      <c r="HRM186" s="430"/>
      <c r="HRN186" s="430"/>
      <c r="HRO186" s="430"/>
      <c r="HRP186" s="430"/>
      <c r="HRQ186" s="430"/>
      <c r="HRR186" s="430"/>
      <c r="HRS186" s="430"/>
      <c r="HRT186" s="430"/>
      <c r="HRU186" s="430"/>
      <c r="HRV186" s="430"/>
      <c r="HRW186" s="430"/>
      <c r="HRX186" s="430"/>
      <c r="HRY186" s="430"/>
      <c r="HRZ186" s="430"/>
      <c r="HSA186" s="430"/>
      <c r="HSB186" s="430"/>
      <c r="HSC186" s="430"/>
      <c r="HSD186" s="430"/>
      <c r="HSE186" s="430"/>
      <c r="HSF186" s="430"/>
      <c r="HSG186" s="430"/>
      <c r="HSH186" s="430"/>
      <c r="HSI186" s="430"/>
      <c r="HSJ186" s="430"/>
      <c r="HSK186" s="430"/>
      <c r="HSL186" s="430"/>
      <c r="HSM186" s="430"/>
      <c r="HSN186" s="430"/>
      <c r="HSO186" s="430"/>
      <c r="HSP186" s="430"/>
      <c r="HSQ186" s="430"/>
      <c r="HSR186" s="430"/>
      <c r="HSS186" s="430"/>
      <c r="HST186" s="430"/>
      <c r="HSU186" s="430"/>
      <c r="HSV186" s="430"/>
      <c r="HSW186" s="430"/>
      <c r="HSX186" s="430"/>
      <c r="HSY186" s="430"/>
      <c r="HSZ186" s="430"/>
      <c r="HTA186" s="430"/>
      <c r="HTB186" s="430"/>
      <c r="HTC186" s="430"/>
      <c r="HTD186" s="430"/>
      <c r="HTE186" s="430"/>
      <c r="HTF186" s="430"/>
      <c r="HTG186" s="430"/>
      <c r="HTH186" s="430"/>
      <c r="HTI186" s="430"/>
      <c r="HTJ186" s="430"/>
      <c r="HTK186" s="430"/>
      <c r="HTL186" s="430"/>
      <c r="HTM186" s="430"/>
      <c r="HTN186" s="430"/>
      <c r="HTO186" s="430"/>
      <c r="HTP186" s="430"/>
      <c r="HTQ186" s="430"/>
      <c r="HTR186" s="430"/>
      <c r="HTS186" s="430"/>
      <c r="HTT186" s="430"/>
      <c r="HTU186" s="430"/>
      <c r="HTV186" s="430"/>
      <c r="HTW186" s="430"/>
      <c r="HTX186" s="430"/>
      <c r="HTY186" s="430"/>
      <c r="HTZ186" s="430"/>
      <c r="HUA186" s="430"/>
      <c r="HUB186" s="430"/>
      <c r="HUC186" s="430"/>
      <c r="HUD186" s="430"/>
      <c r="HUE186" s="430"/>
      <c r="HUF186" s="430"/>
      <c r="HUG186" s="430"/>
      <c r="HUH186" s="430"/>
      <c r="HUI186" s="430"/>
      <c r="HUJ186" s="430"/>
      <c r="HUK186" s="430"/>
      <c r="HUL186" s="430"/>
      <c r="HUM186" s="430"/>
      <c r="HUN186" s="430"/>
      <c r="HUO186" s="430"/>
      <c r="HUP186" s="430"/>
      <c r="HUQ186" s="430"/>
      <c r="HUR186" s="430"/>
      <c r="HUS186" s="430"/>
      <c r="HUT186" s="430"/>
      <c r="HUU186" s="430"/>
      <c r="HUV186" s="430"/>
      <c r="HUW186" s="430"/>
      <c r="HUX186" s="430"/>
      <c r="HUY186" s="430"/>
      <c r="HUZ186" s="430"/>
      <c r="HVA186" s="430"/>
      <c r="HVB186" s="430"/>
      <c r="HVC186" s="430"/>
      <c r="HVD186" s="430"/>
      <c r="HVE186" s="430"/>
      <c r="HVF186" s="430"/>
      <c r="HVG186" s="430"/>
      <c r="HVH186" s="430"/>
      <c r="HVI186" s="430"/>
      <c r="HVJ186" s="430"/>
      <c r="HVK186" s="430"/>
      <c r="HVL186" s="430"/>
      <c r="HVM186" s="430"/>
      <c r="HVN186" s="430"/>
      <c r="HVO186" s="430"/>
      <c r="HVP186" s="430"/>
      <c r="HVQ186" s="430"/>
      <c r="HVR186" s="430"/>
      <c r="HVS186" s="430"/>
      <c r="HVT186" s="430"/>
      <c r="HVU186" s="430"/>
      <c r="HVV186" s="430"/>
      <c r="HVW186" s="430"/>
      <c r="HVX186" s="430"/>
      <c r="HVY186" s="430"/>
      <c r="HVZ186" s="430"/>
      <c r="HWA186" s="430"/>
      <c r="HWB186" s="430"/>
      <c r="HWC186" s="430"/>
      <c r="HWD186" s="430"/>
      <c r="HWE186" s="430"/>
      <c r="HWF186" s="430"/>
      <c r="HWG186" s="430"/>
      <c r="HWH186" s="430"/>
      <c r="HWI186" s="430"/>
      <c r="HWJ186" s="430"/>
      <c r="HWK186" s="430"/>
      <c r="HWL186" s="430"/>
      <c r="HWM186" s="430"/>
      <c r="HWN186" s="430"/>
      <c r="HWO186" s="430"/>
      <c r="HWP186" s="430"/>
      <c r="HWQ186" s="430"/>
      <c r="HWR186" s="430"/>
      <c r="HWS186" s="430"/>
      <c r="HWT186" s="430"/>
      <c r="HWU186" s="430"/>
      <c r="HWV186" s="430"/>
      <c r="HWW186" s="430"/>
      <c r="HWX186" s="430"/>
      <c r="HWY186" s="430"/>
      <c r="HWZ186" s="430"/>
      <c r="HXA186" s="430"/>
      <c r="HXB186" s="430"/>
      <c r="HXC186" s="430"/>
      <c r="HXD186" s="430"/>
      <c r="HXE186" s="430"/>
      <c r="HXF186" s="430"/>
      <c r="HXG186" s="430"/>
      <c r="HXH186" s="430"/>
      <c r="HXI186" s="430"/>
      <c r="HXJ186" s="430"/>
      <c r="HXK186" s="430"/>
      <c r="HXL186" s="430"/>
      <c r="HXM186" s="430"/>
      <c r="HXN186" s="430"/>
      <c r="HXO186" s="430"/>
      <c r="HXP186" s="430"/>
      <c r="HXQ186" s="430"/>
      <c r="HXR186" s="430"/>
      <c r="HXS186" s="430"/>
      <c r="HXT186" s="430"/>
      <c r="HXU186" s="430"/>
      <c r="HXV186" s="430"/>
      <c r="HXW186" s="430"/>
      <c r="HXX186" s="430"/>
      <c r="HXY186" s="430"/>
      <c r="HXZ186" s="430"/>
      <c r="HYA186" s="430"/>
      <c r="HYB186" s="430"/>
      <c r="HYC186" s="430"/>
      <c r="HYD186" s="430"/>
      <c r="HYE186" s="430"/>
      <c r="HYF186" s="430"/>
      <c r="HYG186" s="430"/>
      <c r="HYH186" s="430"/>
      <c r="HYI186" s="430"/>
      <c r="HYJ186" s="430"/>
      <c r="HYK186" s="430"/>
      <c r="HYL186" s="430"/>
      <c r="HYM186" s="430"/>
      <c r="HYN186" s="430"/>
      <c r="HYO186" s="430"/>
      <c r="HYP186" s="430"/>
      <c r="HYQ186" s="430"/>
      <c r="HYR186" s="430"/>
      <c r="HYS186" s="430"/>
      <c r="HYT186" s="430"/>
      <c r="HYU186" s="430"/>
      <c r="HYV186" s="430"/>
      <c r="HYW186" s="430"/>
      <c r="HYX186" s="430"/>
      <c r="HYY186" s="430"/>
      <c r="HYZ186" s="430"/>
      <c r="HZA186" s="430"/>
      <c r="HZB186" s="430"/>
      <c r="HZC186" s="430"/>
      <c r="HZD186" s="430"/>
      <c r="HZE186" s="430"/>
      <c r="HZF186" s="430"/>
      <c r="HZG186" s="430"/>
      <c r="HZH186" s="430"/>
      <c r="HZI186" s="430"/>
      <c r="HZJ186" s="430"/>
      <c r="HZK186" s="430"/>
      <c r="HZL186" s="430"/>
      <c r="HZM186" s="430"/>
      <c r="HZN186" s="430"/>
      <c r="HZO186" s="430"/>
      <c r="HZP186" s="430"/>
      <c r="HZQ186" s="430"/>
      <c r="HZR186" s="430"/>
      <c r="HZS186" s="430"/>
      <c r="HZT186" s="430"/>
      <c r="HZU186" s="430"/>
      <c r="HZV186" s="430"/>
      <c r="HZW186" s="430"/>
      <c r="HZX186" s="430"/>
      <c r="HZY186" s="430"/>
      <c r="HZZ186" s="430"/>
      <c r="IAA186" s="430"/>
      <c r="IAB186" s="430"/>
      <c r="IAC186" s="430"/>
      <c r="IAD186" s="430"/>
      <c r="IAE186" s="430"/>
      <c r="IAF186" s="430"/>
      <c r="IAG186" s="430"/>
      <c r="IAH186" s="430"/>
      <c r="IAI186" s="430"/>
      <c r="IAJ186" s="430"/>
      <c r="IAK186" s="430"/>
      <c r="IAL186" s="430"/>
      <c r="IAM186" s="430"/>
      <c r="IAN186" s="430"/>
      <c r="IAO186" s="430"/>
      <c r="IAP186" s="430"/>
      <c r="IAQ186" s="430"/>
      <c r="IAR186" s="430"/>
      <c r="IAS186" s="430"/>
      <c r="IAT186" s="430"/>
      <c r="IAU186" s="430"/>
      <c r="IAV186" s="430"/>
      <c r="IAW186" s="430"/>
      <c r="IAX186" s="430"/>
      <c r="IAY186" s="430"/>
      <c r="IAZ186" s="430"/>
      <c r="IBA186" s="430"/>
      <c r="IBB186" s="430"/>
      <c r="IBC186" s="430"/>
      <c r="IBD186" s="430"/>
      <c r="IBE186" s="430"/>
      <c r="IBF186" s="430"/>
      <c r="IBG186" s="430"/>
      <c r="IBH186" s="430"/>
      <c r="IBI186" s="430"/>
      <c r="IBJ186" s="430"/>
      <c r="IBK186" s="430"/>
      <c r="IBL186" s="430"/>
      <c r="IBM186" s="430"/>
      <c r="IBN186" s="430"/>
      <c r="IBO186" s="430"/>
      <c r="IBP186" s="430"/>
      <c r="IBQ186" s="430"/>
      <c r="IBR186" s="430"/>
      <c r="IBS186" s="430"/>
      <c r="IBT186" s="430"/>
      <c r="IBU186" s="430"/>
      <c r="IBV186" s="430"/>
      <c r="IBW186" s="430"/>
      <c r="IBX186" s="430"/>
      <c r="IBY186" s="430"/>
      <c r="IBZ186" s="430"/>
      <c r="ICA186" s="430"/>
      <c r="ICB186" s="430"/>
      <c r="ICC186" s="430"/>
      <c r="ICD186" s="430"/>
      <c r="ICE186" s="430"/>
      <c r="ICF186" s="430"/>
      <c r="ICG186" s="430"/>
      <c r="ICH186" s="430"/>
      <c r="ICI186" s="430"/>
      <c r="ICJ186" s="430"/>
      <c r="ICK186" s="430"/>
      <c r="ICL186" s="430"/>
      <c r="ICM186" s="430"/>
      <c r="ICN186" s="430"/>
      <c r="ICO186" s="430"/>
      <c r="ICP186" s="430"/>
      <c r="ICQ186" s="430"/>
      <c r="ICR186" s="430"/>
      <c r="ICS186" s="430"/>
      <c r="ICT186" s="430"/>
      <c r="ICU186" s="430"/>
      <c r="ICV186" s="430"/>
      <c r="ICW186" s="430"/>
      <c r="ICX186" s="430"/>
      <c r="ICY186" s="430"/>
      <c r="ICZ186" s="430"/>
      <c r="IDA186" s="430"/>
      <c r="IDB186" s="430"/>
      <c r="IDC186" s="430"/>
      <c r="IDD186" s="430"/>
      <c r="IDE186" s="430"/>
      <c r="IDF186" s="430"/>
      <c r="IDG186" s="430"/>
      <c r="IDH186" s="430"/>
      <c r="IDI186" s="430"/>
      <c r="IDJ186" s="430"/>
      <c r="IDK186" s="430"/>
      <c r="IDL186" s="430"/>
      <c r="IDM186" s="430"/>
      <c r="IDN186" s="430"/>
      <c r="IDO186" s="430"/>
      <c r="IDP186" s="430"/>
      <c r="IDQ186" s="430"/>
      <c r="IDR186" s="430"/>
      <c r="IDS186" s="430"/>
      <c r="IDT186" s="430"/>
      <c r="IDU186" s="430"/>
      <c r="IDV186" s="430"/>
      <c r="IDW186" s="430"/>
      <c r="IDX186" s="430"/>
      <c r="IDY186" s="430"/>
      <c r="IDZ186" s="430"/>
      <c r="IEA186" s="430"/>
      <c r="IEB186" s="430"/>
      <c r="IEC186" s="430"/>
      <c r="IED186" s="430"/>
      <c r="IEE186" s="430"/>
      <c r="IEF186" s="430"/>
      <c r="IEG186" s="430"/>
      <c r="IEH186" s="430"/>
      <c r="IEI186" s="430"/>
      <c r="IEJ186" s="430"/>
      <c r="IEK186" s="430"/>
      <c r="IEL186" s="430"/>
      <c r="IEM186" s="430"/>
      <c r="IEN186" s="430"/>
      <c r="IEO186" s="430"/>
      <c r="IEP186" s="430"/>
      <c r="IEQ186" s="430"/>
      <c r="IER186" s="430"/>
      <c r="IES186" s="430"/>
      <c r="IET186" s="430"/>
      <c r="IEU186" s="430"/>
      <c r="IEV186" s="430"/>
      <c r="IEW186" s="430"/>
      <c r="IEX186" s="430"/>
      <c r="IEY186" s="430"/>
      <c r="IEZ186" s="430"/>
      <c r="IFA186" s="430"/>
      <c r="IFB186" s="430"/>
      <c r="IFC186" s="430"/>
      <c r="IFD186" s="430"/>
      <c r="IFE186" s="430"/>
      <c r="IFF186" s="430"/>
      <c r="IFG186" s="430"/>
      <c r="IFH186" s="430"/>
      <c r="IFI186" s="430"/>
      <c r="IFJ186" s="430"/>
      <c r="IFK186" s="430"/>
      <c r="IFL186" s="430"/>
      <c r="IFM186" s="430"/>
      <c r="IFN186" s="430"/>
      <c r="IFO186" s="430"/>
      <c r="IFP186" s="430"/>
      <c r="IFQ186" s="430"/>
      <c r="IFR186" s="430"/>
      <c r="IFS186" s="430"/>
      <c r="IFT186" s="430"/>
      <c r="IFU186" s="430"/>
      <c r="IFV186" s="430"/>
      <c r="IFW186" s="430"/>
      <c r="IFX186" s="430"/>
      <c r="IFY186" s="430"/>
      <c r="IFZ186" s="430"/>
      <c r="IGA186" s="430"/>
      <c r="IGB186" s="430"/>
      <c r="IGC186" s="430"/>
      <c r="IGD186" s="430"/>
      <c r="IGE186" s="430"/>
      <c r="IGF186" s="430"/>
      <c r="IGG186" s="430"/>
      <c r="IGH186" s="430"/>
      <c r="IGI186" s="430"/>
      <c r="IGJ186" s="430"/>
      <c r="IGK186" s="430"/>
      <c r="IGL186" s="430"/>
      <c r="IGM186" s="430"/>
      <c r="IGN186" s="430"/>
      <c r="IGO186" s="430"/>
      <c r="IGP186" s="430"/>
      <c r="IGQ186" s="430"/>
      <c r="IGR186" s="430"/>
      <c r="IGS186" s="430"/>
      <c r="IGT186" s="430"/>
      <c r="IGU186" s="430"/>
      <c r="IGV186" s="430"/>
      <c r="IGW186" s="430"/>
      <c r="IGX186" s="430"/>
      <c r="IGY186" s="430"/>
      <c r="IGZ186" s="430"/>
      <c r="IHA186" s="430"/>
      <c r="IHB186" s="430"/>
      <c r="IHC186" s="430"/>
      <c r="IHD186" s="430"/>
      <c r="IHE186" s="430"/>
      <c r="IHF186" s="430"/>
      <c r="IHG186" s="430"/>
      <c r="IHH186" s="430"/>
      <c r="IHI186" s="430"/>
      <c r="IHJ186" s="430"/>
      <c r="IHK186" s="430"/>
      <c r="IHL186" s="430"/>
      <c r="IHM186" s="430"/>
      <c r="IHN186" s="430"/>
      <c r="IHO186" s="430"/>
      <c r="IHP186" s="430"/>
      <c r="IHQ186" s="430"/>
      <c r="IHR186" s="430"/>
      <c r="IHS186" s="430"/>
      <c r="IHT186" s="430"/>
      <c r="IHU186" s="430"/>
      <c r="IHV186" s="430"/>
      <c r="IHW186" s="430"/>
      <c r="IHX186" s="430"/>
      <c r="IHY186" s="430"/>
      <c r="IHZ186" s="430"/>
      <c r="IIA186" s="430"/>
      <c r="IIB186" s="430"/>
      <c r="IIC186" s="430"/>
      <c r="IID186" s="430"/>
      <c r="IIE186" s="430"/>
      <c r="IIF186" s="430"/>
      <c r="IIG186" s="430"/>
      <c r="IIH186" s="430"/>
      <c r="III186" s="430"/>
      <c r="IIJ186" s="430"/>
      <c r="IIK186" s="430"/>
      <c r="IIL186" s="430"/>
      <c r="IIM186" s="430"/>
      <c r="IIN186" s="430"/>
      <c r="IIO186" s="430"/>
      <c r="IIP186" s="430"/>
      <c r="IIQ186" s="430"/>
      <c r="IIR186" s="430"/>
      <c r="IIS186" s="430"/>
      <c r="IIT186" s="430"/>
      <c r="IIU186" s="430"/>
      <c r="IIV186" s="430"/>
      <c r="IIW186" s="430"/>
      <c r="IIX186" s="430"/>
      <c r="IIY186" s="430"/>
      <c r="IIZ186" s="430"/>
      <c r="IJA186" s="430"/>
      <c r="IJB186" s="430"/>
      <c r="IJC186" s="430"/>
      <c r="IJD186" s="430"/>
      <c r="IJE186" s="430"/>
      <c r="IJF186" s="430"/>
      <c r="IJG186" s="430"/>
      <c r="IJH186" s="430"/>
      <c r="IJI186" s="430"/>
      <c r="IJJ186" s="430"/>
      <c r="IJK186" s="430"/>
      <c r="IJL186" s="430"/>
      <c r="IJM186" s="430"/>
      <c r="IJN186" s="430"/>
      <c r="IJO186" s="430"/>
      <c r="IJP186" s="430"/>
      <c r="IJQ186" s="430"/>
      <c r="IJR186" s="430"/>
      <c r="IJS186" s="430"/>
      <c r="IJT186" s="430"/>
      <c r="IJU186" s="430"/>
      <c r="IJV186" s="430"/>
      <c r="IJW186" s="430"/>
      <c r="IJX186" s="430"/>
      <c r="IJY186" s="430"/>
      <c r="IJZ186" s="430"/>
      <c r="IKA186" s="430"/>
      <c r="IKB186" s="430"/>
      <c r="IKC186" s="430"/>
      <c r="IKD186" s="430"/>
      <c r="IKE186" s="430"/>
      <c r="IKF186" s="430"/>
      <c r="IKG186" s="430"/>
      <c r="IKH186" s="430"/>
      <c r="IKI186" s="430"/>
      <c r="IKJ186" s="430"/>
      <c r="IKK186" s="430"/>
      <c r="IKL186" s="430"/>
      <c r="IKM186" s="430"/>
      <c r="IKN186" s="430"/>
      <c r="IKO186" s="430"/>
      <c r="IKP186" s="430"/>
      <c r="IKQ186" s="430"/>
      <c r="IKR186" s="430"/>
      <c r="IKS186" s="430"/>
      <c r="IKT186" s="430"/>
      <c r="IKU186" s="430"/>
      <c r="IKV186" s="430"/>
      <c r="IKW186" s="430"/>
      <c r="IKX186" s="430"/>
      <c r="IKY186" s="430"/>
      <c r="IKZ186" s="430"/>
      <c r="ILA186" s="430"/>
      <c r="ILB186" s="430"/>
      <c r="ILC186" s="430"/>
      <c r="ILD186" s="430"/>
      <c r="ILE186" s="430"/>
      <c r="ILF186" s="430"/>
      <c r="ILG186" s="430"/>
      <c r="ILH186" s="430"/>
      <c r="ILI186" s="430"/>
      <c r="ILJ186" s="430"/>
      <c r="ILK186" s="430"/>
      <c r="ILL186" s="430"/>
      <c r="ILM186" s="430"/>
      <c r="ILN186" s="430"/>
      <c r="ILO186" s="430"/>
      <c r="ILP186" s="430"/>
      <c r="ILQ186" s="430"/>
      <c r="ILR186" s="430"/>
      <c r="ILS186" s="430"/>
      <c r="ILT186" s="430"/>
      <c r="ILU186" s="430"/>
      <c r="ILV186" s="430"/>
      <c r="ILW186" s="430"/>
      <c r="ILX186" s="430"/>
      <c r="ILY186" s="430"/>
      <c r="ILZ186" s="430"/>
      <c r="IMA186" s="430"/>
      <c r="IMB186" s="430"/>
      <c r="IMC186" s="430"/>
      <c r="IMD186" s="430"/>
      <c r="IME186" s="430"/>
      <c r="IMF186" s="430"/>
      <c r="IMG186" s="430"/>
      <c r="IMH186" s="430"/>
      <c r="IMI186" s="430"/>
      <c r="IMJ186" s="430"/>
      <c r="IMK186" s="430"/>
      <c r="IML186" s="430"/>
      <c r="IMM186" s="430"/>
      <c r="IMN186" s="430"/>
      <c r="IMO186" s="430"/>
      <c r="IMP186" s="430"/>
      <c r="IMQ186" s="430"/>
      <c r="IMR186" s="430"/>
      <c r="IMS186" s="430"/>
      <c r="IMT186" s="430"/>
      <c r="IMU186" s="430"/>
      <c r="IMV186" s="430"/>
      <c r="IMW186" s="430"/>
      <c r="IMX186" s="430"/>
      <c r="IMY186" s="430"/>
      <c r="IMZ186" s="430"/>
      <c r="INA186" s="430"/>
      <c r="INB186" s="430"/>
      <c r="INC186" s="430"/>
      <c r="IND186" s="430"/>
      <c r="INE186" s="430"/>
      <c r="INF186" s="430"/>
      <c r="ING186" s="430"/>
      <c r="INH186" s="430"/>
      <c r="INI186" s="430"/>
      <c r="INJ186" s="430"/>
      <c r="INK186" s="430"/>
      <c r="INL186" s="430"/>
      <c r="INM186" s="430"/>
      <c r="INN186" s="430"/>
      <c r="INO186" s="430"/>
      <c r="INP186" s="430"/>
      <c r="INQ186" s="430"/>
      <c r="INR186" s="430"/>
      <c r="INS186" s="430"/>
      <c r="INT186" s="430"/>
      <c r="INU186" s="430"/>
      <c r="INV186" s="430"/>
      <c r="INW186" s="430"/>
      <c r="INX186" s="430"/>
      <c r="INY186" s="430"/>
      <c r="INZ186" s="430"/>
      <c r="IOA186" s="430"/>
      <c r="IOB186" s="430"/>
      <c r="IOC186" s="430"/>
      <c r="IOD186" s="430"/>
      <c r="IOE186" s="430"/>
      <c r="IOF186" s="430"/>
      <c r="IOG186" s="430"/>
      <c r="IOH186" s="430"/>
      <c r="IOI186" s="430"/>
      <c r="IOJ186" s="430"/>
      <c r="IOK186" s="430"/>
      <c r="IOL186" s="430"/>
      <c r="IOM186" s="430"/>
      <c r="ION186" s="430"/>
      <c r="IOO186" s="430"/>
      <c r="IOP186" s="430"/>
      <c r="IOQ186" s="430"/>
      <c r="IOR186" s="430"/>
      <c r="IOS186" s="430"/>
      <c r="IOT186" s="430"/>
      <c r="IOU186" s="430"/>
      <c r="IOV186" s="430"/>
      <c r="IOW186" s="430"/>
      <c r="IOX186" s="430"/>
      <c r="IOY186" s="430"/>
      <c r="IOZ186" s="430"/>
      <c r="IPA186" s="430"/>
      <c r="IPB186" s="430"/>
      <c r="IPC186" s="430"/>
      <c r="IPD186" s="430"/>
      <c r="IPE186" s="430"/>
      <c r="IPF186" s="430"/>
      <c r="IPG186" s="430"/>
      <c r="IPH186" s="430"/>
      <c r="IPI186" s="430"/>
      <c r="IPJ186" s="430"/>
      <c r="IPK186" s="430"/>
      <c r="IPL186" s="430"/>
      <c r="IPM186" s="430"/>
      <c r="IPN186" s="430"/>
      <c r="IPO186" s="430"/>
      <c r="IPP186" s="430"/>
      <c r="IPQ186" s="430"/>
      <c r="IPR186" s="430"/>
      <c r="IPS186" s="430"/>
      <c r="IPT186" s="430"/>
      <c r="IPU186" s="430"/>
      <c r="IPV186" s="430"/>
      <c r="IPW186" s="430"/>
      <c r="IPX186" s="430"/>
      <c r="IPY186" s="430"/>
      <c r="IPZ186" s="430"/>
      <c r="IQA186" s="430"/>
      <c r="IQB186" s="430"/>
      <c r="IQC186" s="430"/>
      <c r="IQD186" s="430"/>
      <c r="IQE186" s="430"/>
      <c r="IQF186" s="430"/>
      <c r="IQG186" s="430"/>
      <c r="IQH186" s="430"/>
      <c r="IQI186" s="430"/>
      <c r="IQJ186" s="430"/>
      <c r="IQK186" s="430"/>
      <c r="IQL186" s="430"/>
      <c r="IQM186" s="430"/>
      <c r="IQN186" s="430"/>
      <c r="IQO186" s="430"/>
      <c r="IQP186" s="430"/>
      <c r="IQQ186" s="430"/>
      <c r="IQR186" s="430"/>
      <c r="IQS186" s="430"/>
      <c r="IQT186" s="430"/>
      <c r="IQU186" s="430"/>
      <c r="IQV186" s="430"/>
      <c r="IQW186" s="430"/>
      <c r="IQX186" s="430"/>
      <c r="IQY186" s="430"/>
      <c r="IQZ186" s="430"/>
      <c r="IRA186" s="430"/>
      <c r="IRB186" s="430"/>
      <c r="IRC186" s="430"/>
      <c r="IRD186" s="430"/>
      <c r="IRE186" s="430"/>
      <c r="IRF186" s="430"/>
      <c r="IRG186" s="430"/>
      <c r="IRH186" s="430"/>
      <c r="IRI186" s="430"/>
      <c r="IRJ186" s="430"/>
      <c r="IRK186" s="430"/>
      <c r="IRL186" s="430"/>
      <c r="IRM186" s="430"/>
      <c r="IRN186" s="430"/>
      <c r="IRO186" s="430"/>
      <c r="IRP186" s="430"/>
      <c r="IRQ186" s="430"/>
      <c r="IRR186" s="430"/>
      <c r="IRS186" s="430"/>
      <c r="IRT186" s="430"/>
      <c r="IRU186" s="430"/>
      <c r="IRV186" s="430"/>
      <c r="IRW186" s="430"/>
      <c r="IRX186" s="430"/>
      <c r="IRY186" s="430"/>
      <c r="IRZ186" s="430"/>
      <c r="ISA186" s="430"/>
      <c r="ISB186" s="430"/>
      <c r="ISC186" s="430"/>
      <c r="ISD186" s="430"/>
      <c r="ISE186" s="430"/>
      <c r="ISF186" s="430"/>
      <c r="ISG186" s="430"/>
      <c r="ISH186" s="430"/>
      <c r="ISI186" s="430"/>
      <c r="ISJ186" s="430"/>
      <c r="ISK186" s="430"/>
      <c r="ISL186" s="430"/>
      <c r="ISM186" s="430"/>
      <c r="ISN186" s="430"/>
      <c r="ISO186" s="430"/>
      <c r="ISP186" s="430"/>
      <c r="ISQ186" s="430"/>
      <c r="ISR186" s="430"/>
      <c r="ISS186" s="430"/>
      <c r="IST186" s="430"/>
      <c r="ISU186" s="430"/>
      <c r="ISV186" s="430"/>
      <c r="ISW186" s="430"/>
      <c r="ISX186" s="430"/>
      <c r="ISY186" s="430"/>
      <c r="ISZ186" s="430"/>
      <c r="ITA186" s="430"/>
      <c r="ITB186" s="430"/>
      <c r="ITC186" s="430"/>
      <c r="ITD186" s="430"/>
      <c r="ITE186" s="430"/>
      <c r="ITF186" s="430"/>
      <c r="ITG186" s="430"/>
      <c r="ITH186" s="430"/>
      <c r="ITI186" s="430"/>
      <c r="ITJ186" s="430"/>
      <c r="ITK186" s="430"/>
      <c r="ITL186" s="430"/>
      <c r="ITM186" s="430"/>
      <c r="ITN186" s="430"/>
      <c r="ITO186" s="430"/>
      <c r="ITP186" s="430"/>
      <c r="ITQ186" s="430"/>
      <c r="ITR186" s="430"/>
      <c r="ITS186" s="430"/>
      <c r="ITT186" s="430"/>
      <c r="ITU186" s="430"/>
      <c r="ITV186" s="430"/>
      <c r="ITW186" s="430"/>
      <c r="ITX186" s="430"/>
      <c r="ITY186" s="430"/>
      <c r="ITZ186" s="430"/>
      <c r="IUA186" s="430"/>
      <c r="IUB186" s="430"/>
      <c r="IUC186" s="430"/>
      <c r="IUD186" s="430"/>
      <c r="IUE186" s="430"/>
      <c r="IUF186" s="430"/>
      <c r="IUG186" s="430"/>
      <c r="IUH186" s="430"/>
      <c r="IUI186" s="430"/>
      <c r="IUJ186" s="430"/>
      <c r="IUK186" s="430"/>
      <c r="IUL186" s="430"/>
      <c r="IUM186" s="430"/>
      <c r="IUN186" s="430"/>
      <c r="IUO186" s="430"/>
      <c r="IUP186" s="430"/>
      <c r="IUQ186" s="430"/>
      <c r="IUR186" s="430"/>
      <c r="IUS186" s="430"/>
      <c r="IUT186" s="430"/>
      <c r="IUU186" s="430"/>
      <c r="IUV186" s="430"/>
      <c r="IUW186" s="430"/>
      <c r="IUX186" s="430"/>
      <c r="IUY186" s="430"/>
      <c r="IUZ186" s="430"/>
      <c r="IVA186" s="430"/>
      <c r="IVB186" s="430"/>
      <c r="IVC186" s="430"/>
      <c r="IVD186" s="430"/>
      <c r="IVE186" s="430"/>
      <c r="IVF186" s="430"/>
      <c r="IVG186" s="430"/>
      <c r="IVH186" s="430"/>
      <c r="IVI186" s="430"/>
      <c r="IVJ186" s="430"/>
      <c r="IVK186" s="430"/>
      <c r="IVL186" s="430"/>
      <c r="IVM186" s="430"/>
      <c r="IVN186" s="430"/>
      <c r="IVO186" s="430"/>
      <c r="IVP186" s="430"/>
      <c r="IVQ186" s="430"/>
      <c r="IVR186" s="430"/>
      <c r="IVS186" s="430"/>
      <c r="IVT186" s="430"/>
      <c r="IVU186" s="430"/>
      <c r="IVV186" s="430"/>
      <c r="IVW186" s="430"/>
      <c r="IVX186" s="430"/>
      <c r="IVY186" s="430"/>
      <c r="IVZ186" s="430"/>
      <c r="IWA186" s="430"/>
      <c r="IWB186" s="430"/>
      <c r="IWC186" s="430"/>
      <c r="IWD186" s="430"/>
      <c r="IWE186" s="430"/>
      <c r="IWF186" s="430"/>
      <c r="IWG186" s="430"/>
      <c r="IWH186" s="430"/>
      <c r="IWI186" s="430"/>
      <c r="IWJ186" s="430"/>
      <c r="IWK186" s="430"/>
      <c r="IWL186" s="430"/>
      <c r="IWM186" s="430"/>
      <c r="IWN186" s="430"/>
      <c r="IWO186" s="430"/>
      <c r="IWP186" s="430"/>
      <c r="IWQ186" s="430"/>
      <c r="IWR186" s="430"/>
      <c r="IWS186" s="430"/>
      <c r="IWT186" s="430"/>
      <c r="IWU186" s="430"/>
      <c r="IWV186" s="430"/>
      <c r="IWW186" s="430"/>
      <c r="IWX186" s="430"/>
      <c r="IWY186" s="430"/>
      <c r="IWZ186" s="430"/>
      <c r="IXA186" s="430"/>
      <c r="IXB186" s="430"/>
      <c r="IXC186" s="430"/>
      <c r="IXD186" s="430"/>
      <c r="IXE186" s="430"/>
      <c r="IXF186" s="430"/>
      <c r="IXG186" s="430"/>
      <c r="IXH186" s="430"/>
      <c r="IXI186" s="430"/>
      <c r="IXJ186" s="430"/>
      <c r="IXK186" s="430"/>
      <c r="IXL186" s="430"/>
      <c r="IXM186" s="430"/>
      <c r="IXN186" s="430"/>
      <c r="IXO186" s="430"/>
      <c r="IXP186" s="430"/>
      <c r="IXQ186" s="430"/>
      <c r="IXR186" s="430"/>
      <c r="IXS186" s="430"/>
      <c r="IXT186" s="430"/>
      <c r="IXU186" s="430"/>
      <c r="IXV186" s="430"/>
      <c r="IXW186" s="430"/>
      <c r="IXX186" s="430"/>
      <c r="IXY186" s="430"/>
      <c r="IXZ186" s="430"/>
      <c r="IYA186" s="430"/>
      <c r="IYB186" s="430"/>
      <c r="IYC186" s="430"/>
      <c r="IYD186" s="430"/>
      <c r="IYE186" s="430"/>
      <c r="IYF186" s="430"/>
      <c r="IYG186" s="430"/>
      <c r="IYH186" s="430"/>
      <c r="IYI186" s="430"/>
      <c r="IYJ186" s="430"/>
      <c r="IYK186" s="430"/>
      <c r="IYL186" s="430"/>
      <c r="IYM186" s="430"/>
      <c r="IYN186" s="430"/>
      <c r="IYO186" s="430"/>
      <c r="IYP186" s="430"/>
      <c r="IYQ186" s="430"/>
      <c r="IYR186" s="430"/>
      <c r="IYS186" s="430"/>
      <c r="IYT186" s="430"/>
      <c r="IYU186" s="430"/>
      <c r="IYV186" s="430"/>
      <c r="IYW186" s="430"/>
      <c r="IYX186" s="430"/>
      <c r="IYY186" s="430"/>
      <c r="IYZ186" s="430"/>
      <c r="IZA186" s="430"/>
      <c r="IZB186" s="430"/>
      <c r="IZC186" s="430"/>
      <c r="IZD186" s="430"/>
      <c r="IZE186" s="430"/>
      <c r="IZF186" s="430"/>
      <c r="IZG186" s="430"/>
      <c r="IZH186" s="430"/>
      <c r="IZI186" s="430"/>
      <c r="IZJ186" s="430"/>
      <c r="IZK186" s="430"/>
      <c r="IZL186" s="430"/>
      <c r="IZM186" s="430"/>
      <c r="IZN186" s="430"/>
      <c r="IZO186" s="430"/>
      <c r="IZP186" s="430"/>
      <c r="IZQ186" s="430"/>
      <c r="IZR186" s="430"/>
      <c r="IZS186" s="430"/>
      <c r="IZT186" s="430"/>
      <c r="IZU186" s="430"/>
      <c r="IZV186" s="430"/>
      <c r="IZW186" s="430"/>
      <c r="IZX186" s="430"/>
      <c r="IZY186" s="430"/>
      <c r="IZZ186" s="430"/>
      <c r="JAA186" s="430"/>
      <c r="JAB186" s="430"/>
      <c r="JAC186" s="430"/>
      <c r="JAD186" s="430"/>
      <c r="JAE186" s="430"/>
      <c r="JAF186" s="430"/>
      <c r="JAG186" s="430"/>
      <c r="JAH186" s="430"/>
      <c r="JAI186" s="430"/>
      <c r="JAJ186" s="430"/>
      <c r="JAK186" s="430"/>
      <c r="JAL186" s="430"/>
      <c r="JAM186" s="430"/>
      <c r="JAN186" s="430"/>
      <c r="JAO186" s="430"/>
      <c r="JAP186" s="430"/>
      <c r="JAQ186" s="430"/>
      <c r="JAR186" s="430"/>
      <c r="JAS186" s="430"/>
      <c r="JAT186" s="430"/>
      <c r="JAU186" s="430"/>
      <c r="JAV186" s="430"/>
      <c r="JAW186" s="430"/>
      <c r="JAX186" s="430"/>
      <c r="JAY186" s="430"/>
      <c r="JAZ186" s="430"/>
      <c r="JBA186" s="430"/>
      <c r="JBB186" s="430"/>
      <c r="JBC186" s="430"/>
      <c r="JBD186" s="430"/>
      <c r="JBE186" s="430"/>
      <c r="JBF186" s="430"/>
      <c r="JBG186" s="430"/>
      <c r="JBH186" s="430"/>
      <c r="JBI186" s="430"/>
      <c r="JBJ186" s="430"/>
      <c r="JBK186" s="430"/>
      <c r="JBL186" s="430"/>
      <c r="JBM186" s="430"/>
      <c r="JBN186" s="430"/>
      <c r="JBO186" s="430"/>
      <c r="JBP186" s="430"/>
      <c r="JBQ186" s="430"/>
      <c r="JBR186" s="430"/>
      <c r="JBS186" s="430"/>
      <c r="JBT186" s="430"/>
      <c r="JBU186" s="430"/>
      <c r="JBV186" s="430"/>
      <c r="JBW186" s="430"/>
      <c r="JBX186" s="430"/>
      <c r="JBY186" s="430"/>
      <c r="JBZ186" s="430"/>
      <c r="JCA186" s="430"/>
      <c r="JCB186" s="430"/>
      <c r="JCC186" s="430"/>
      <c r="JCD186" s="430"/>
      <c r="JCE186" s="430"/>
      <c r="JCF186" s="430"/>
      <c r="JCG186" s="430"/>
      <c r="JCH186" s="430"/>
      <c r="JCI186" s="430"/>
      <c r="JCJ186" s="430"/>
      <c r="JCK186" s="430"/>
      <c r="JCL186" s="430"/>
      <c r="JCM186" s="430"/>
      <c r="JCN186" s="430"/>
      <c r="JCO186" s="430"/>
      <c r="JCP186" s="430"/>
      <c r="JCQ186" s="430"/>
      <c r="JCR186" s="430"/>
      <c r="JCS186" s="430"/>
      <c r="JCT186" s="430"/>
      <c r="JCU186" s="430"/>
      <c r="JCV186" s="430"/>
      <c r="JCW186" s="430"/>
      <c r="JCX186" s="430"/>
      <c r="JCY186" s="430"/>
      <c r="JCZ186" s="430"/>
      <c r="JDA186" s="430"/>
      <c r="JDB186" s="430"/>
      <c r="JDC186" s="430"/>
      <c r="JDD186" s="430"/>
      <c r="JDE186" s="430"/>
      <c r="JDF186" s="430"/>
      <c r="JDG186" s="430"/>
      <c r="JDH186" s="430"/>
      <c r="JDI186" s="430"/>
      <c r="JDJ186" s="430"/>
      <c r="JDK186" s="430"/>
      <c r="JDL186" s="430"/>
      <c r="JDM186" s="430"/>
      <c r="JDN186" s="430"/>
      <c r="JDO186" s="430"/>
      <c r="JDP186" s="430"/>
      <c r="JDQ186" s="430"/>
      <c r="JDR186" s="430"/>
      <c r="JDS186" s="430"/>
      <c r="JDT186" s="430"/>
      <c r="JDU186" s="430"/>
      <c r="JDV186" s="430"/>
      <c r="JDW186" s="430"/>
      <c r="JDX186" s="430"/>
      <c r="JDY186" s="430"/>
      <c r="JDZ186" s="430"/>
      <c r="JEA186" s="430"/>
      <c r="JEB186" s="430"/>
      <c r="JEC186" s="430"/>
      <c r="JED186" s="430"/>
      <c r="JEE186" s="430"/>
      <c r="JEF186" s="430"/>
      <c r="JEG186" s="430"/>
      <c r="JEH186" s="430"/>
      <c r="JEI186" s="430"/>
      <c r="JEJ186" s="430"/>
      <c r="JEK186" s="430"/>
      <c r="JEL186" s="430"/>
      <c r="JEM186" s="430"/>
      <c r="JEN186" s="430"/>
      <c r="JEO186" s="430"/>
      <c r="JEP186" s="430"/>
      <c r="JEQ186" s="430"/>
      <c r="JER186" s="430"/>
      <c r="JES186" s="430"/>
      <c r="JET186" s="430"/>
      <c r="JEU186" s="430"/>
      <c r="JEV186" s="430"/>
      <c r="JEW186" s="430"/>
      <c r="JEX186" s="430"/>
      <c r="JEY186" s="430"/>
      <c r="JEZ186" s="430"/>
      <c r="JFA186" s="430"/>
      <c r="JFB186" s="430"/>
      <c r="JFC186" s="430"/>
      <c r="JFD186" s="430"/>
      <c r="JFE186" s="430"/>
      <c r="JFF186" s="430"/>
      <c r="JFG186" s="430"/>
      <c r="JFH186" s="430"/>
      <c r="JFI186" s="430"/>
      <c r="JFJ186" s="430"/>
      <c r="JFK186" s="430"/>
      <c r="JFL186" s="430"/>
      <c r="JFM186" s="430"/>
      <c r="JFN186" s="430"/>
      <c r="JFO186" s="430"/>
      <c r="JFP186" s="430"/>
      <c r="JFQ186" s="430"/>
      <c r="JFR186" s="430"/>
      <c r="JFS186" s="430"/>
      <c r="JFT186" s="430"/>
      <c r="JFU186" s="430"/>
      <c r="JFV186" s="430"/>
      <c r="JFW186" s="430"/>
      <c r="JFX186" s="430"/>
      <c r="JFY186" s="430"/>
      <c r="JFZ186" s="430"/>
      <c r="JGA186" s="430"/>
      <c r="JGB186" s="430"/>
      <c r="JGC186" s="430"/>
      <c r="JGD186" s="430"/>
      <c r="JGE186" s="430"/>
      <c r="JGF186" s="430"/>
      <c r="JGG186" s="430"/>
      <c r="JGH186" s="430"/>
      <c r="JGI186" s="430"/>
      <c r="JGJ186" s="430"/>
      <c r="JGK186" s="430"/>
      <c r="JGL186" s="430"/>
      <c r="JGM186" s="430"/>
      <c r="JGN186" s="430"/>
      <c r="JGO186" s="430"/>
      <c r="JGP186" s="430"/>
      <c r="JGQ186" s="430"/>
      <c r="JGR186" s="430"/>
      <c r="JGS186" s="430"/>
      <c r="JGT186" s="430"/>
      <c r="JGU186" s="430"/>
      <c r="JGV186" s="430"/>
      <c r="JGW186" s="430"/>
      <c r="JGX186" s="430"/>
      <c r="JGY186" s="430"/>
      <c r="JGZ186" s="430"/>
      <c r="JHA186" s="430"/>
      <c r="JHB186" s="430"/>
      <c r="JHC186" s="430"/>
      <c r="JHD186" s="430"/>
      <c r="JHE186" s="430"/>
      <c r="JHF186" s="430"/>
      <c r="JHG186" s="430"/>
      <c r="JHH186" s="430"/>
      <c r="JHI186" s="430"/>
      <c r="JHJ186" s="430"/>
      <c r="JHK186" s="430"/>
      <c r="JHL186" s="430"/>
      <c r="JHM186" s="430"/>
      <c r="JHN186" s="430"/>
      <c r="JHO186" s="430"/>
      <c r="JHP186" s="430"/>
      <c r="JHQ186" s="430"/>
      <c r="JHR186" s="430"/>
      <c r="JHS186" s="430"/>
      <c r="JHT186" s="430"/>
      <c r="JHU186" s="430"/>
      <c r="JHV186" s="430"/>
      <c r="JHW186" s="430"/>
      <c r="JHX186" s="430"/>
      <c r="JHY186" s="430"/>
      <c r="JHZ186" s="430"/>
      <c r="JIA186" s="430"/>
      <c r="JIB186" s="430"/>
      <c r="JIC186" s="430"/>
      <c r="JID186" s="430"/>
      <c r="JIE186" s="430"/>
      <c r="JIF186" s="430"/>
      <c r="JIG186" s="430"/>
      <c r="JIH186" s="430"/>
      <c r="JII186" s="430"/>
      <c r="JIJ186" s="430"/>
      <c r="JIK186" s="430"/>
      <c r="JIL186" s="430"/>
      <c r="JIM186" s="430"/>
      <c r="JIN186" s="430"/>
      <c r="JIO186" s="430"/>
      <c r="JIP186" s="430"/>
      <c r="JIQ186" s="430"/>
      <c r="JIR186" s="430"/>
      <c r="JIS186" s="430"/>
      <c r="JIT186" s="430"/>
      <c r="JIU186" s="430"/>
      <c r="JIV186" s="430"/>
      <c r="JIW186" s="430"/>
      <c r="JIX186" s="430"/>
      <c r="JIY186" s="430"/>
      <c r="JIZ186" s="430"/>
      <c r="JJA186" s="430"/>
      <c r="JJB186" s="430"/>
      <c r="JJC186" s="430"/>
      <c r="JJD186" s="430"/>
      <c r="JJE186" s="430"/>
      <c r="JJF186" s="430"/>
      <c r="JJG186" s="430"/>
      <c r="JJH186" s="430"/>
      <c r="JJI186" s="430"/>
      <c r="JJJ186" s="430"/>
      <c r="JJK186" s="430"/>
      <c r="JJL186" s="430"/>
      <c r="JJM186" s="430"/>
      <c r="JJN186" s="430"/>
      <c r="JJO186" s="430"/>
      <c r="JJP186" s="430"/>
      <c r="JJQ186" s="430"/>
      <c r="JJR186" s="430"/>
      <c r="JJS186" s="430"/>
      <c r="JJT186" s="430"/>
      <c r="JJU186" s="430"/>
      <c r="JJV186" s="430"/>
      <c r="JJW186" s="430"/>
      <c r="JJX186" s="430"/>
      <c r="JJY186" s="430"/>
      <c r="JJZ186" s="430"/>
      <c r="JKA186" s="430"/>
      <c r="JKB186" s="430"/>
      <c r="JKC186" s="430"/>
      <c r="JKD186" s="430"/>
      <c r="JKE186" s="430"/>
      <c r="JKF186" s="430"/>
      <c r="JKG186" s="430"/>
      <c r="JKH186" s="430"/>
      <c r="JKI186" s="430"/>
      <c r="JKJ186" s="430"/>
      <c r="JKK186" s="430"/>
      <c r="JKL186" s="430"/>
      <c r="JKM186" s="430"/>
      <c r="JKN186" s="430"/>
      <c r="JKO186" s="430"/>
      <c r="JKP186" s="430"/>
      <c r="JKQ186" s="430"/>
      <c r="JKR186" s="430"/>
      <c r="JKS186" s="430"/>
      <c r="JKT186" s="430"/>
      <c r="JKU186" s="430"/>
      <c r="JKV186" s="430"/>
      <c r="JKW186" s="430"/>
      <c r="JKX186" s="430"/>
      <c r="JKY186" s="430"/>
      <c r="JKZ186" s="430"/>
      <c r="JLA186" s="430"/>
      <c r="JLB186" s="430"/>
      <c r="JLC186" s="430"/>
      <c r="JLD186" s="430"/>
      <c r="JLE186" s="430"/>
      <c r="JLF186" s="430"/>
      <c r="JLG186" s="430"/>
      <c r="JLH186" s="430"/>
      <c r="JLI186" s="430"/>
      <c r="JLJ186" s="430"/>
      <c r="JLK186" s="430"/>
      <c r="JLL186" s="430"/>
      <c r="JLM186" s="430"/>
      <c r="JLN186" s="430"/>
      <c r="JLO186" s="430"/>
      <c r="JLP186" s="430"/>
      <c r="JLQ186" s="430"/>
      <c r="JLR186" s="430"/>
      <c r="JLS186" s="430"/>
      <c r="JLT186" s="430"/>
      <c r="JLU186" s="430"/>
      <c r="JLV186" s="430"/>
      <c r="JLW186" s="430"/>
      <c r="JLX186" s="430"/>
      <c r="JLY186" s="430"/>
      <c r="JLZ186" s="430"/>
      <c r="JMA186" s="430"/>
      <c r="JMB186" s="430"/>
      <c r="JMC186" s="430"/>
      <c r="JMD186" s="430"/>
      <c r="JME186" s="430"/>
      <c r="JMF186" s="430"/>
      <c r="JMG186" s="430"/>
      <c r="JMH186" s="430"/>
      <c r="JMI186" s="430"/>
      <c r="JMJ186" s="430"/>
      <c r="JMK186" s="430"/>
      <c r="JML186" s="430"/>
      <c r="JMM186" s="430"/>
      <c r="JMN186" s="430"/>
      <c r="JMO186" s="430"/>
      <c r="JMP186" s="430"/>
      <c r="JMQ186" s="430"/>
      <c r="JMR186" s="430"/>
      <c r="JMS186" s="430"/>
      <c r="JMT186" s="430"/>
      <c r="JMU186" s="430"/>
      <c r="JMV186" s="430"/>
      <c r="JMW186" s="430"/>
      <c r="JMX186" s="430"/>
      <c r="JMY186" s="430"/>
      <c r="JMZ186" s="430"/>
      <c r="JNA186" s="430"/>
      <c r="JNB186" s="430"/>
      <c r="JNC186" s="430"/>
      <c r="JND186" s="430"/>
      <c r="JNE186" s="430"/>
      <c r="JNF186" s="430"/>
      <c r="JNG186" s="430"/>
      <c r="JNH186" s="430"/>
      <c r="JNI186" s="430"/>
      <c r="JNJ186" s="430"/>
      <c r="JNK186" s="430"/>
      <c r="JNL186" s="430"/>
      <c r="JNM186" s="430"/>
      <c r="JNN186" s="430"/>
      <c r="JNO186" s="430"/>
      <c r="JNP186" s="430"/>
      <c r="JNQ186" s="430"/>
      <c r="JNR186" s="430"/>
      <c r="JNS186" s="430"/>
      <c r="JNT186" s="430"/>
      <c r="JNU186" s="430"/>
      <c r="JNV186" s="430"/>
      <c r="JNW186" s="430"/>
      <c r="JNX186" s="430"/>
      <c r="JNY186" s="430"/>
      <c r="JNZ186" s="430"/>
      <c r="JOA186" s="430"/>
      <c r="JOB186" s="430"/>
      <c r="JOC186" s="430"/>
      <c r="JOD186" s="430"/>
      <c r="JOE186" s="430"/>
      <c r="JOF186" s="430"/>
      <c r="JOG186" s="430"/>
      <c r="JOH186" s="430"/>
      <c r="JOI186" s="430"/>
      <c r="JOJ186" s="430"/>
      <c r="JOK186" s="430"/>
      <c r="JOL186" s="430"/>
      <c r="JOM186" s="430"/>
      <c r="JON186" s="430"/>
      <c r="JOO186" s="430"/>
      <c r="JOP186" s="430"/>
      <c r="JOQ186" s="430"/>
      <c r="JOR186" s="430"/>
      <c r="JOS186" s="430"/>
      <c r="JOT186" s="430"/>
      <c r="JOU186" s="430"/>
      <c r="JOV186" s="430"/>
      <c r="JOW186" s="430"/>
      <c r="JOX186" s="430"/>
      <c r="JOY186" s="430"/>
      <c r="JOZ186" s="430"/>
      <c r="JPA186" s="430"/>
      <c r="JPB186" s="430"/>
      <c r="JPC186" s="430"/>
      <c r="JPD186" s="430"/>
      <c r="JPE186" s="430"/>
      <c r="JPF186" s="430"/>
      <c r="JPG186" s="430"/>
      <c r="JPH186" s="430"/>
      <c r="JPI186" s="430"/>
      <c r="JPJ186" s="430"/>
      <c r="JPK186" s="430"/>
      <c r="JPL186" s="430"/>
      <c r="JPM186" s="430"/>
      <c r="JPN186" s="430"/>
      <c r="JPO186" s="430"/>
      <c r="JPP186" s="430"/>
      <c r="JPQ186" s="430"/>
      <c r="JPR186" s="430"/>
      <c r="JPS186" s="430"/>
      <c r="JPT186" s="430"/>
      <c r="JPU186" s="430"/>
      <c r="JPV186" s="430"/>
      <c r="JPW186" s="430"/>
      <c r="JPX186" s="430"/>
      <c r="JPY186" s="430"/>
      <c r="JPZ186" s="430"/>
      <c r="JQA186" s="430"/>
      <c r="JQB186" s="430"/>
      <c r="JQC186" s="430"/>
      <c r="JQD186" s="430"/>
      <c r="JQE186" s="430"/>
      <c r="JQF186" s="430"/>
      <c r="JQG186" s="430"/>
      <c r="JQH186" s="430"/>
      <c r="JQI186" s="430"/>
      <c r="JQJ186" s="430"/>
      <c r="JQK186" s="430"/>
      <c r="JQL186" s="430"/>
      <c r="JQM186" s="430"/>
      <c r="JQN186" s="430"/>
      <c r="JQO186" s="430"/>
      <c r="JQP186" s="430"/>
      <c r="JQQ186" s="430"/>
      <c r="JQR186" s="430"/>
      <c r="JQS186" s="430"/>
      <c r="JQT186" s="430"/>
      <c r="JQU186" s="430"/>
      <c r="JQV186" s="430"/>
      <c r="JQW186" s="430"/>
      <c r="JQX186" s="430"/>
      <c r="JQY186" s="430"/>
      <c r="JQZ186" s="430"/>
      <c r="JRA186" s="430"/>
      <c r="JRB186" s="430"/>
      <c r="JRC186" s="430"/>
      <c r="JRD186" s="430"/>
      <c r="JRE186" s="430"/>
      <c r="JRF186" s="430"/>
      <c r="JRG186" s="430"/>
      <c r="JRH186" s="430"/>
      <c r="JRI186" s="430"/>
      <c r="JRJ186" s="430"/>
      <c r="JRK186" s="430"/>
      <c r="JRL186" s="430"/>
      <c r="JRM186" s="430"/>
      <c r="JRN186" s="430"/>
      <c r="JRO186" s="430"/>
      <c r="JRP186" s="430"/>
      <c r="JRQ186" s="430"/>
      <c r="JRR186" s="430"/>
      <c r="JRS186" s="430"/>
      <c r="JRT186" s="430"/>
      <c r="JRU186" s="430"/>
      <c r="JRV186" s="430"/>
      <c r="JRW186" s="430"/>
      <c r="JRX186" s="430"/>
      <c r="JRY186" s="430"/>
      <c r="JRZ186" s="430"/>
      <c r="JSA186" s="430"/>
      <c r="JSB186" s="430"/>
      <c r="JSC186" s="430"/>
      <c r="JSD186" s="430"/>
      <c r="JSE186" s="430"/>
      <c r="JSF186" s="430"/>
      <c r="JSG186" s="430"/>
      <c r="JSH186" s="430"/>
      <c r="JSI186" s="430"/>
      <c r="JSJ186" s="430"/>
      <c r="JSK186" s="430"/>
      <c r="JSL186" s="430"/>
      <c r="JSM186" s="430"/>
      <c r="JSN186" s="430"/>
      <c r="JSO186" s="430"/>
      <c r="JSP186" s="430"/>
      <c r="JSQ186" s="430"/>
      <c r="JSR186" s="430"/>
      <c r="JSS186" s="430"/>
      <c r="JST186" s="430"/>
      <c r="JSU186" s="430"/>
      <c r="JSV186" s="430"/>
      <c r="JSW186" s="430"/>
      <c r="JSX186" s="430"/>
      <c r="JSY186" s="430"/>
      <c r="JSZ186" s="430"/>
      <c r="JTA186" s="430"/>
      <c r="JTB186" s="430"/>
      <c r="JTC186" s="430"/>
      <c r="JTD186" s="430"/>
      <c r="JTE186" s="430"/>
      <c r="JTF186" s="430"/>
      <c r="JTG186" s="430"/>
      <c r="JTH186" s="430"/>
      <c r="JTI186" s="430"/>
      <c r="JTJ186" s="430"/>
      <c r="JTK186" s="430"/>
      <c r="JTL186" s="430"/>
      <c r="JTM186" s="430"/>
      <c r="JTN186" s="430"/>
      <c r="JTO186" s="430"/>
      <c r="JTP186" s="430"/>
      <c r="JTQ186" s="430"/>
      <c r="JTR186" s="430"/>
      <c r="JTS186" s="430"/>
      <c r="JTT186" s="430"/>
      <c r="JTU186" s="430"/>
      <c r="JTV186" s="430"/>
      <c r="JTW186" s="430"/>
      <c r="JTX186" s="430"/>
      <c r="JTY186" s="430"/>
      <c r="JTZ186" s="430"/>
      <c r="JUA186" s="430"/>
      <c r="JUB186" s="430"/>
      <c r="JUC186" s="430"/>
      <c r="JUD186" s="430"/>
      <c r="JUE186" s="430"/>
      <c r="JUF186" s="430"/>
      <c r="JUG186" s="430"/>
      <c r="JUH186" s="430"/>
      <c r="JUI186" s="430"/>
      <c r="JUJ186" s="430"/>
      <c r="JUK186" s="430"/>
      <c r="JUL186" s="430"/>
      <c r="JUM186" s="430"/>
      <c r="JUN186" s="430"/>
      <c r="JUO186" s="430"/>
      <c r="JUP186" s="430"/>
      <c r="JUQ186" s="430"/>
      <c r="JUR186" s="430"/>
      <c r="JUS186" s="430"/>
      <c r="JUT186" s="430"/>
      <c r="JUU186" s="430"/>
      <c r="JUV186" s="430"/>
      <c r="JUW186" s="430"/>
      <c r="JUX186" s="430"/>
      <c r="JUY186" s="430"/>
      <c r="JUZ186" s="430"/>
      <c r="JVA186" s="430"/>
      <c r="JVB186" s="430"/>
      <c r="JVC186" s="430"/>
      <c r="JVD186" s="430"/>
      <c r="JVE186" s="430"/>
      <c r="JVF186" s="430"/>
      <c r="JVG186" s="430"/>
      <c r="JVH186" s="430"/>
      <c r="JVI186" s="430"/>
      <c r="JVJ186" s="430"/>
      <c r="JVK186" s="430"/>
      <c r="JVL186" s="430"/>
      <c r="JVM186" s="430"/>
      <c r="JVN186" s="430"/>
      <c r="JVO186" s="430"/>
      <c r="JVP186" s="430"/>
      <c r="JVQ186" s="430"/>
      <c r="JVR186" s="430"/>
      <c r="JVS186" s="430"/>
      <c r="JVT186" s="430"/>
      <c r="JVU186" s="430"/>
      <c r="JVV186" s="430"/>
      <c r="JVW186" s="430"/>
      <c r="JVX186" s="430"/>
      <c r="JVY186" s="430"/>
      <c r="JVZ186" s="430"/>
      <c r="JWA186" s="430"/>
      <c r="JWB186" s="430"/>
      <c r="JWC186" s="430"/>
      <c r="JWD186" s="430"/>
      <c r="JWE186" s="430"/>
      <c r="JWF186" s="430"/>
      <c r="JWG186" s="430"/>
      <c r="JWH186" s="430"/>
      <c r="JWI186" s="430"/>
      <c r="JWJ186" s="430"/>
      <c r="JWK186" s="430"/>
      <c r="JWL186" s="430"/>
      <c r="JWM186" s="430"/>
      <c r="JWN186" s="430"/>
      <c r="JWO186" s="430"/>
      <c r="JWP186" s="430"/>
      <c r="JWQ186" s="430"/>
      <c r="JWR186" s="430"/>
      <c r="JWS186" s="430"/>
      <c r="JWT186" s="430"/>
      <c r="JWU186" s="430"/>
      <c r="JWV186" s="430"/>
      <c r="JWW186" s="430"/>
      <c r="JWX186" s="430"/>
      <c r="JWY186" s="430"/>
      <c r="JWZ186" s="430"/>
      <c r="JXA186" s="430"/>
      <c r="JXB186" s="430"/>
      <c r="JXC186" s="430"/>
      <c r="JXD186" s="430"/>
      <c r="JXE186" s="430"/>
      <c r="JXF186" s="430"/>
      <c r="JXG186" s="430"/>
      <c r="JXH186" s="430"/>
      <c r="JXI186" s="430"/>
      <c r="JXJ186" s="430"/>
      <c r="JXK186" s="430"/>
      <c r="JXL186" s="430"/>
      <c r="JXM186" s="430"/>
      <c r="JXN186" s="430"/>
      <c r="JXO186" s="430"/>
      <c r="JXP186" s="430"/>
      <c r="JXQ186" s="430"/>
      <c r="JXR186" s="430"/>
      <c r="JXS186" s="430"/>
      <c r="JXT186" s="430"/>
      <c r="JXU186" s="430"/>
      <c r="JXV186" s="430"/>
      <c r="JXW186" s="430"/>
      <c r="JXX186" s="430"/>
      <c r="JXY186" s="430"/>
      <c r="JXZ186" s="430"/>
      <c r="JYA186" s="430"/>
      <c r="JYB186" s="430"/>
      <c r="JYC186" s="430"/>
      <c r="JYD186" s="430"/>
      <c r="JYE186" s="430"/>
      <c r="JYF186" s="430"/>
      <c r="JYG186" s="430"/>
      <c r="JYH186" s="430"/>
      <c r="JYI186" s="430"/>
      <c r="JYJ186" s="430"/>
      <c r="JYK186" s="430"/>
      <c r="JYL186" s="430"/>
      <c r="JYM186" s="430"/>
      <c r="JYN186" s="430"/>
      <c r="JYO186" s="430"/>
      <c r="JYP186" s="430"/>
      <c r="JYQ186" s="430"/>
      <c r="JYR186" s="430"/>
      <c r="JYS186" s="430"/>
      <c r="JYT186" s="430"/>
      <c r="JYU186" s="430"/>
      <c r="JYV186" s="430"/>
      <c r="JYW186" s="430"/>
      <c r="JYX186" s="430"/>
      <c r="JYY186" s="430"/>
      <c r="JYZ186" s="430"/>
      <c r="JZA186" s="430"/>
      <c r="JZB186" s="430"/>
      <c r="JZC186" s="430"/>
      <c r="JZD186" s="430"/>
      <c r="JZE186" s="430"/>
      <c r="JZF186" s="430"/>
      <c r="JZG186" s="430"/>
      <c r="JZH186" s="430"/>
      <c r="JZI186" s="430"/>
      <c r="JZJ186" s="430"/>
      <c r="JZK186" s="430"/>
      <c r="JZL186" s="430"/>
      <c r="JZM186" s="430"/>
      <c r="JZN186" s="430"/>
      <c r="JZO186" s="430"/>
      <c r="JZP186" s="430"/>
      <c r="JZQ186" s="430"/>
      <c r="JZR186" s="430"/>
      <c r="JZS186" s="430"/>
      <c r="JZT186" s="430"/>
      <c r="JZU186" s="430"/>
      <c r="JZV186" s="430"/>
      <c r="JZW186" s="430"/>
      <c r="JZX186" s="430"/>
      <c r="JZY186" s="430"/>
      <c r="JZZ186" s="430"/>
      <c r="KAA186" s="430"/>
      <c r="KAB186" s="430"/>
      <c r="KAC186" s="430"/>
      <c r="KAD186" s="430"/>
      <c r="KAE186" s="430"/>
      <c r="KAF186" s="430"/>
      <c r="KAG186" s="430"/>
      <c r="KAH186" s="430"/>
      <c r="KAI186" s="430"/>
      <c r="KAJ186" s="430"/>
      <c r="KAK186" s="430"/>
      <c r="KAL186" s="430"/>
      <c r="KAM186" s="430"/>
      <c r="KAN186" s="430"/>
      <c r="KAO186" s="430"/>
      <c r="KAP186" s="430"/>
      <c r="KAQ186" s="430"/>
      <c r="KAR186" s="430"/>
      <c r="KAS186" s="430"/>
      <c r="KAT186" s="430"/>
      <c r="KAU186" s="430"/>
      <c r="KAV186" s="430"/>
      <c r="KAW186" s="430"/>
      <c r="KAX186" s="430"/>
      <c r="KAY186" s="430"/>
      <c r="KAZ186" s="430"/>
      <c r="KBA186" s="430"/>
      <c r="KBB186" s="430"/>
      <c r="KBC186" s="430"/>
      <c r="KBD186" s="430"/>
      <c r="KBE186" s="430"/>
      <c r="KBF186" s="430"/>
      <c r="KBG186" s="430"/>
      <c r="KBH186" s="430"/>
      <c r="KBI186" s="430"/>
      <c r="KBJ186" s="430"/>
      <c r="KBK186" s="430"/>
      <c r="KBL186" s="430"/>
      <c r="KBM186" s="430"/>
      <c r="KBN186" s="430"/>
      <c r="KBO186" s="430"/>
      <c r="KBP186" s="430"/>
      <c r="KBQ186" s="430"/>
      <c r="KBR186" s="430"/>
      <c r="KBS186" s="430"/>
      <c r="KBT186" s="430"/>
      <c r="KBU186" s="430"/>
      <c r="KBV186" s="430"/>
      <c r="KBW186" s="430"/>
      <c r="KBX186" s="430"/>
      <c r="KBY186" s="430"/>
      <c r="KBZ186" s="430"/>
      <c r="KCA186" s="430"/>
      <c r="KCB186" s="430"/>
      <c r="KCC186" s="430"/>
      <c r="KCD186" s="430"/>
      <c r="KCE186" s="430"/>
      <c r="KCF186" s="430"/>
      <c r="KCG186" s="430"/>
      <c r="KCH186" s="430"/>
      <c r="KCI186" s="430"/>
      <c r="KCJ186" s="430"/>
      <c r="KCK186" s="430"/>
      <c r="KCL186" s="430"/>
      <c r="KCM186" s="430"/>
      <c r="KCN186" s="430"/>
      <c r="KCO186" s="430"/>
      <c r="KCP186" s="430"/>
      <c r="KCQ186" s="430"/>
      <c r="KCR186" s="430"/>
      <c r="KCS186" s="430"/>
      <c r="KCT186" s="430"/>
      <c r="KCU186" s="430"/>
      <c r="KCV186" s="430"/>
      <c r="KCW186" s="430"/>
      <c r="KCX186" s="430"/>
      <c r="KCY186" s="430"/>
      <c r="KCZ186" s="430"/>
      <c r="KDA186" s="430"/>
      <c r="KDB186" s="430"/>
      <c r="KDC186" s="430"/>
      <c r="KDD186" s="430"/>
      <c r="KDE186" s="430"/>
      <c r="KDF186" s="430"/>
      <c r="KDG186" s="430"/>
      <c r="KDH186" s="430"/>
      <c r="KDI186" s="430"/>
      <c r="KDJ186" s="430"/>
      <c r="KDK186" s="430"/>
      <c r="KDL186" s="430"/>
      <c r="KDM186" s="430"/>
      <c r="KDN186" s="430"/>
      <c r="KDO186" s="430"/>
      <c r="KDP186" s="430"/>
      <c r="KDQ186" s="430"/>
      <c r="KDR186" s="430"/>
      <c r="KDS186" s="430"/>
      <c r="KDT186" s="430"/>
      <c r="KDU186" s="430"/>
      <c r="KDV186" s="430"/>
      <c r="KDW186" s="430"/>
      <c r="KDX186" s="430"/>
      <c r="KDY186" s="430"/>
      <c r="KDZ186" s="430"/>
      <c r="KEA186" s="430"/>
      <c r="KEB186" s="430"/>
      <c r="KEC186" s="430"/>
      <c r="KED186" s="430"/>
      <c r="KEE186" s="430"/>
      <c r="KEF186" s="430"/>
      <c r="KEG186" s="430"/>
      <c r="KEH186" s="430"/>
      <c r="KEI186" s="430"/>
      <c r="KEJ186" s="430"/>
      <c r="KEK186" s="430"/>
      <c r="KEL186" s="430"/>
      <c r="KEM186" s="430"/>
      <c r="KEN186" s="430"/>
      <c r="KEO186" s="430"/>
      <c r="KEP186" s="430"/>
      <c r="KEQ186" s="430"/>
      <c r="KER186" s="430"/>
      <c r="KES186" s="430"/>
      <c r="KET186" s="430"/>
      <c r="KEU186" s="430"/>
      <c r="KEV186" s="430"/>
      <c r="KEW186" s="430"/>
      <c r="KEX186" s="430"/>
      <c r="KEY186" s="430"/>
      <c r="KEZ186" s="430"/>
      <c r="KFA186" s="430"/>
      <c r="KFB186" s="430"/>
      <c r="KFC186" s="430"/>
      <c r="KFD186" s="430"/>
      <c r="KFE186" s="430"/>
      <c r="KFF186" s="430"/>
      <c r="KFG186" s="430"/>
      <c r="KFH186" s="430"/>
      <c r="KFI186" s="430"/>
      <c r="KFJ186" s="430"/>
      <c r="KFK186" s="430"/>
      <c r="KFL186" s="430"/>
      <c r="KFM186" s="430"/>
      <c r="KFN186" s="430"/>
      <c r="KFO186" s="430"/>
      <c r="KFP186" s="430"/>
      <c r="KFQ186" s="430"/>
      <c r="KFR186" s="430"/>
      <c r="KFS186" s="430"/>
      <c r="KFT186" s="430"/>
      <c r="KFU186" s="430"/>
      <c r="KFV186" s="430"/>
      <c r="KFW186" s="430"/>
      <c r="KFX186" s="430"/>
      <c r="KFY186" s="430"/>
      <c r="KFZ186" s="430"/>
      <c r="KGA186" s="430"/>
      <c r="KGB186" s="430"/>
      <c r="KGC186" s="430"/>
      <c r="KGD186" s="430"/>
      <c r="KGE186" s="430"/>
      <c r="KGF186" s="430"/>
      <c r="KGG186" s="430"/>
      <c r="KGH186" s="430"/>
      <c r="KGI186" s="430"/>
      <c r="KGJ186" s="430"/>
      <c r="KGK186" s="430"/>
      <c r="KGL186" s="430"/>
      <c r="KGM186" s="430"/>
      <c r="KGN186" s="430"/>
      <c r="KGO186" s="430"/>
      <c r="KGP186" s="430"/>
      <c r="KGQ186" s="430"/>
      <c r="KGR186" s="430"/>
      <c r="KGS186" s="430"/>
      <c r="KGT186" s="430"/>
      <c r="KGU186" s="430"/>
      <c r="KGV186" s="430"/>
      <c r="KGW186" s="430"/>
      <c r="KGX186" s="430"/>
      <c r="KGY186" s="430"/>
      <c r="KGZ186" s="430"/>
      <c r="KHA186" s="430"/>
      <c r="KHB186" s="430"/>
      <c r="KHC186" s="430"/>
      <c r="KHD186" s="430"/>
      <c r="KHE186" s="430"/>
      <c r="KHF186" s="430"/>
      <c r="KHG186" s="430"/>
      <c r="KHH186" s="430"/>
      <c r="KHI186" s="430"/>
      <c r="KHJ186" s="430"/>
      <c r="KHK186" s="430"/>
      <c r="KHL186" s="430"/>
      <c r="KHM186" s="430"/>
      <c r="KHN186" s="430"/>
      <c r="KHO186" s="430"/>
      <c r="KHP186" s="430"/>
      <c r="KHQ186" s="430"/>
      <c r="KHR186" s="430"/>
      <c r="KHS186" s="430"/>
      <c r="KHT186" s="430"/>
      <c r="KHU186" s="430"/>
      <c r="KHV186" s="430"/>
      <c r="KHW186" s="430"/>
      <c r="KHX186" s="430"/>
      <c r="KHY186" s="430"/>
      <c r="KHZ186" s="430"/>
      <c r="KIA186" s="430"/>
      <c r="KIB186" s="430"/>
      <c r="KIC186" s="430"/>
      <c r="KID186" s="430"/>
      <c r="KIE186" s="430"/>
      <c r="KIF186" s="430"/>
      <c r="KIG186" s="430"/>
      <c r="KIH186" s="430"/>
      <c r="KII186" s="430"/>
      <c r="KIJ186" s="430"/>
      <c r="KIK186" s="430"/>
      <c r="KIL186" s="430"/>
      <c r="KIM186" s="430"/>
      <c r="KIN186" s="430"/>
      <c r="KIO186" s="430"/>
      <c r="KIP186" s="430"/>
      <c r="KIQ186" s="430"/>
      <c r="KIR186" s="430"/>
      <c r="KIS186" s="430"/>
      <c r="KIT186" s="430"/>
      <c r="KIU186" s="430"/>
      <c r="KIV186" s="430"/>
      <c r="KIW186" s="430"/>
      <c r="KIX186" s="430"/>
      <c r="KIY186" s="430"/>
      <c r="KIZ186" s="430"/>
      <c r="KJA186" s="430"/>
      <c r="KJB186" s="430"/>
      <c r="KJC186" s="430"/>
      <c r="KJD186" s="430"/>
      <c r="KJE186" s="430"/>
      <c r="KJF186" s="430"/>
      <c r="KJG186" s="430"/>
      <c r="KJH186" s="430"/>
      <c r="KJI186" s="430"/>
      <c r="KJJ186" s="430"/>
      <c r="KJK186" s="430"/>
      <c r="KJL186" s="430"/>
      <c r="KJM186" s="430"/>
      <c r="KJN186" s="430"/>
      <c r="KJO186" s="430"/>
      <c r="KJP186" s="430"/>
      <c r="KJQ186" s="430"/>
      <c r="KJR186" s="430"/>
      <c r="KJS186" s="430"/>
      <c r="KJT186" s="430"/>
      <c r="KJU186" s="430"/>
      <c r="KJV186" s="430"/>
      <c r="KJW186" s="430"/>
      <c r="KJX186" s="430"/>
      <c r="KJY186" s="430"/>
      <c r="KJZ186" s="430"/>
      <c r="KKA186" s="430"/>
      <c r="KKB186" s="430"/>
      <c r="KKC186" s="430"/>
      <c r="KKD186" s="430"/>
      <c r="KKE186" s="430"/>
      <c r="KKF186" s="430"/>
      <c r="KKG186" s="430"/>
      <c r="KKH186" s="430"/>
      <c r="KKI186" s="430"/>
      <c r="KKJ186" s="430"/>
      <c r="KKK186" s="430"/>
      <c r="KKL186" s="430"/>
      <c r="KKM186" s="430"/>
      <c r="KKN186" s="430"/>
      <c r="KKO186" s="430"/>
      <c r="KKP186" s="430"/>
      <c r="KKQ186" s="430"/>
      <c r="KKR186" s="430"/>
      <c r="KKS186" s="430"/>
      <c r="KKT186" s="430"/>
      <c r="KKU186" s="430"/>
      <c r="KKV186" s="430"/>
      <c r="KKW186" s="430"/>
      <c r="KKX186" s="430"/>
      <c r="KKY186" s="430"/>
      <c r="KKZ186" s="430"/>
      <c r="KLA186" s="430"/>
      <c r="KLB186" s="430"/>
      <c r="KLC186" s="430"/>
      <c r="KLD186" s="430"/>
      <c r="KLE186" s="430"/>
      <c r="KLF186" s="430"/>
      <c r="KLG186" s="430"/>
      <c r="KLH186" s="430"/>
      <c r="KLI186" s="430"/>
      <c r="KLJ186" s="430"/>
      <c r="KLK186" s="430"/>
      <c r="KLL186" s="430"/>
      <c r="KLM186" s="430"/>
      <c r="KLN186" s="430"/>
      <c r="KLO186" s="430"/>
      <c r="KLP186" s="430"/>
      <c r="KLQ186" s="430"/>
      <c r="KLR186" s="430"/>
      <c r="KLS186" s="430"/>
      <c r="KLT186" s="430"/>
      <c r="KLU186" s="430"/>
      <c r="KLV186" s="430"/>
      <c r="KLW186" s="430"/>
      <c r="KLX186" s="430"/>
      <c r="KLY186" s="430"/>
      <c r="KLZ186" s="430"/>
      <c r="KMA186" s="430"/>
      <c r="KMB186" s="430"/>
      <c r="KMC186" s="430"/>
      <c r="KMD186" s="430"/>
      <c r="KME186" s="430"/>
      <c r="KMF186" s="430"/>
      <c r="KMG186" s="430"/>
      <c r="KMH186" s="430"/>
      <c r="KMI186" s="430"/>
      <c r="KMJ186" s="430"/>
      <c r="KMK186" s="430"/>
      <c r="KML186" s="430"/>
      <c r="KMM186" s="430"/>
      <c r="KMN186" s="430"/>
      <c r="KMO186" s="430"/>
      <c r="KMP186" s="430"/>
      <c r="KMQ186" s="430"/>
      <c r="KMR186" s="430"/>
      <c r="KMS186" s="430"/>
      <c r="KMT186" s="430"/>
      <c r="KMU186" s="430"/>
      <c r="KMV186" s="430"/>
      <c r="KMW186" s="430"/>
      <c r="KMX186" s="430"/>
      <c r="KMY186" s="430"/>
      <c r="KMZ186" s="430"/>
      <c r="KNA186" s="430"/>
      <c r="KNB186" s="430"/>
      <c r="KNC186" s="430"/>
      <c r="KND186" s="430"/>
      <c r="KNE186" s="430"/>
      <c r="KNF186" s="430"/>
      <c r="KNG186" s="430"/>
      <c r="KNH186" s="430"/>
      <c r="KNI186" s="430"/>
      <c r="KNJ186" s="430"/>
      <c r="KNK186" s="430"/>
      <c r="KNL186" s="430"/>
      <c r="KNM186" s="430"/>
      <c r="KNN186" s="430"/>
      <c r="KNO186" s="430"/>
      <c r="KNP186" s="430"/>
      <c r="KNQ186" s="430"/>
      <c r="KNR186" s="430"/>
      <c r="KNS186" s="430"/>
      <c r="KNT186" s="430"/>
      <c r="KNU186" s="430"/>
      <c r="KNV186" s="430"/>
      <c r="KNW186" s="430"/>
      <c r="KNX186" s="430"/>
      <c r="KNY186" s="430"/>
      <c r="KNZ186" s="430"/>
      <c r="KOA186" s="430"/>
      <c r="KOB186" s="430"/>
      <c r="KOC186" s="430"/>
      <c r="KOD186" s="430"/>
      <c r="KOE186" s="430"/>
      <c r="KOF186" s="430"/>
      <c r="KOG186" s="430"/>
      <c r="KOH186" s="430"/>
      <c r="KOI186" s="430"/>
      <c r="KOJ186" s="430"/>
      <c r="KOK186" s="430"/>
      <c r="KOL186" s="430"/>
      <c r="KOM186" s="430"/>
      <c r="KON186" s="430"/>
      <c r="KOO186" s="430"/>
      <c r="KOP186" s="430"/>
      <c r="KOQ186" s="430"/>
      <c r="KOR186" s="430"/>
      <c r="KOS186" s="430"/>
      <c r="KOT186" s="430"/>
      <c r="KOU186" s="430"/>
      <c r="KOV186" s="430"/>
      <c r="KOW186" s="430"/>
      <c r="KOX186" s="430"/>
      <c r="KOY186" s="430"/>
      <c r="KOZ186" s="430"/>
      <c r="KPA186" s="430"/>
      <c r="KPB186" s="430"/>
      <c r="KPC186" s="430"/>
      <c r="KPD186" s="430"/>
      <c r="KPE186" s="430"/>
      <c r="KPF186" s="430"/>
      <c r="KPG186" s="430"/>
      <c r="KPH186" s="430"/>
      <c r="KPI186" s="430"/>
      <c r="KPJ186" s="430"/>
      <c r="KPK186" s="430"/>
      <c r="KPL186" s="430"/>
      <c r="KPM186" s="430"/>
      <c r="KPN186" s="430"/>
      <c r="KPO186" s="430"/>
      <c r="KPP186" s="430"/>
      <c r="KPQ186" s="430"/>
      <c r="KPR186" s="430"/>
      <c r="KPS186" s="430"/>
      <c r="KPT186" s="430"/>
      <c r="KPU186" s="430"/>
      <c r="KPV186" s="430"/>
      <c r="KPW186" s="430"/>
      <c r="KPX186" s="430"/>
      <c r="KPY186" s="430"/>
      <c r="KPZ186" s="430"/>
      <c r="KQA186" s="430"/>
      <c r="KQB186" s="430"/>
      <c r="KQC186" s="430"/>
      <c r="KQD186" s="430"/>
      <c r="KQE186" s="430"/>
      <c r="KQF186" s="430"/>
      <c r="KQG186" s="430"/>
      <c r="KQH186" s="430"/>
      <c r="KQI186" s="430"/>
      <c r="KQJ186" s="430"/>
      <c r="KQK186" s="430"/>
      <c r="KQL186" s="430"/>
      <c r="KQM186" s="430"/>
      <c r="KQN186" s="430"/>
      <c r="KQO186" s="430"/>
      <c r="KQP186" s="430"/>
      <c r="KQQ186" s="430"/>
      <c r="KQR186" s="430"/>
      <c r="KQS186" s="430"/>
      <c r="KQT186" s="430"/>
      <c r="KQU186" s="430"/>
      <c r="KQV186" s="430"/>
      <c r="KQW186" s="430"/>
      <c r="KQX186" s="430"/>
      <c r="KQY186" s="430"/>
      <c r="KQZ186" s="430"/>
      <c r="KRA186" s="430"/>
      <c r="KRB186" s="430"/>
      <c r="KRC186" s="430"/>
      <c r="KRD186" s="430"/>
      <c r="KRE186" s="430"/>
      <c r="KRF186" s="430"/>
      <c r="KRG186" s="430"/>
      <c r="KRH186" s="430"/>
      <c r="KRI186" s="430"/>
      <c r="KRJ186" s="430"/>
      <c r="KRK186" s="430"/>
      <c r="KRL186" s="430"/>
      <c r="KRM186" s="430"/>
      <c r="KRN186" s="430"/>
      <c r="KRO186" s="430"/>
      <c r="KRP186" s="430"/>
      <c r="KRQ186" s="430"/>
      <c r="KRR186" s="430"/>
      <c r="KRS186" s="430"/>
      <c r="KRT186" s="430"/>
      <c r="KRU186" s="430"/>
      <c r="KRV186" s="430"/>
      <c r="KRW186" s="430"/>
      <c r="KRX186" s="430"/>
      <c r="KRY186" s="430"/>
      <c r="KRZ186" s="430"/>
      <c r="KSA186" s="430"/>
      <c r="KSB186" s="430"/>
      <c r="KSC186" s="430"/>
      <c r="KSD186" s="430"/>
      <c r="KSE186" s="430"/>
      <c r="KSF186" s="430"/>
      <c r="KSG186" s="430"/>
      <c r="KSH186" s="430"/>
      <c r="KSI186" s="430"/>
      <c r="KSJ186" s="430"/>
      <c r="KSK186" s="430"/>
      <c r="KSL186" s="430"/>
      <c r="KSM186" s="430"/>
      <c r="KSN186" s="430"/>
      <c r="KSO186" s="430"/>
      <c r="KSP186" s="430"/>
      <c r="KSQ186" s="430"/>
      <c r="KSR186" s="430"/>
      <c r="KSS186" s="430"/>
      <c r="KST186" s="430"/>
      <c r="KSU186" s="430"/>
      <c r="KSV186" s="430"/>
      <c r="KSW186" s="430"/>
      <c r="KSX186" s="430"/>
      <c r="KSY186" s="430"/>
      <c r="KSZ186" s="430"/>
      <c r="KTA186" s="430"/>
      <c r="KTB186" s="430"/>
      <c r="KTC186" s="430"/>
      <c r="KTD186" s="430"/>
      <c r="KTE186" s="430"/>
      <c r="KTF186" s="430"/>
      <c r="KTG186" s="430"/>
      <c r="KTH186" s="430"/>
      <c r="KTI186" s="430"/>
      <c r="KTJ186" s="430"/>
      <c r="KTK186" s="430"/>
      <c r="KTL186" s="430"/>
      <c r="KTM186" s="430"/>
      <c r="KTN186" s="430"/>
      <c r="KTO186" s="430"/>
      <c r="KTP186" s="430"/>
      <c r="KTQ186" s="430"/>
      <c r="KTR186" s="430"/>
      <c r="KTS186" s="430"/>
      <c r="KTT186" s="430"/>
      <c r="KTU186" s="430"/>
      <c r="KTV186" s="430"/>
      <c r="KTW186" s="430"/>
      <c r="KTX186" s="430"/>
      <c r="KTY186" s="430"/>
      <c r="KTZ186" s="430"/>
      <c r="KUA186" s="430"/>
      <c r="KUB186" s="430"/>
      <c r="KUC186" s="430"/>
      <c r="KUD186" s="430"/>
      <c r="KUE186" s="430"/>
      <c r="KUF186" s="430"/>
      <c r="KUG186" s="430"/>
      <c r="KUH186" s="430"/>
      <c r="KUI186" s="430"/>
      <c r="KUJ186" s="430"/>
      <c r="KUK186" s="430"/>
      <c r="KUL186" s="430"/>
      <c r="KUM186" s="430"/>
      <c r="KUN186" s="430"/>
      <c r="KUO186" s="430"/>
      <c r="KUP186" s="430"/>
      <c r="KUQ186" s="430"/>
      <c r="KUR186" s="430"/>
      <c r="KUS186" s="430"/>
      <c r="KUT186" s="430"/>
      <c r="KUU186" s="430"/>
      <c r="KUV186" s="430"/>
      <c r="KUW186" s="430"/>
      <c r="KUX186" s="430"/>
      <c r="KUY186" s="430"/>
      <c r="KUZ186" s="430"/>
      <c r="KVA186" s="430"/>
      <c r="KVB186" s="430"/>
      <c r="KVC186" s="430"/>
      <c r="KVD186" s="430"/>
      <c r="KVE186" s="430"/>
      <c r="KVF186" s="430"/>
      <c r="KVG186" s="430"/>
      <c r="KVH186" s="430"/>
      <c r="KVI186" s="430"/>
      <c r="KVJ186" s="430"/>
      <c r="KVK186" s="430"/>
      <c r="KVL186" s="430"/>
      <c r="KVM186" s="430"/>
      <c r="KVN186" s="430"/>
      <c r="KVO186" s="430"/>
      <c r="KVP186" s="430"/>
      <c r="KVQ186" s="430"/>
      <c r="KVR186" s="430"/>
      <c r="KVS186" s="430"/>
      <c r="KVT186" s="430"/>
      <c r="KVU186" s="430"/>
      <c r="KVV186" s="430"/>
      <c r="KVW186" s="430"/>
      <c r="KVX186" s="430"/>
      <c r="KVY186" s="430"/>
      <c r="KVZ186" s="430"/>
      <c r="KWA186" s="430"/>
      <c r="KWB186" s="430"/>
      <c r="KWC186" s="430"/>
      <c r="KWD186" s="430"/>
      <c r="KWE186" s="430"/>
      <c r="KWF186" s="430"/>
      <c r="KWG186" s="430"/>
      <c r="KWH186" s="430"/>
      <c r="KWI186" s="430"/>
      <c r="KWJ186" s="430"/>
      <c r="KWK186" s="430"/>
      <c r="KWL186" s="430"/>
      <c r="KWM186" s="430"/>
      <c r="KWN186" s="430"/>
      <c r="KWO186" s="430"/>
      <c r="KWP186" s="430"/>
      <c r="KWQ186" s="430"/>
      <c r="KWR186" s="430"/>
      <c r="KWS186" s="430"/>
      <c r="KWT186" s="430"/>
      <c r="KWU186" s="430"/>
      <c r="KWV186" s="430"/>
      <c r="KWW186" s="430"/>
      <c r="KWX186" s="430"/>
      <c r="KWY186" s="430"/>
      <c r="KWZ186" s="430"/>
      <c r="KXA186" s="430"/>
      <c r="KXB186" s="430"/>
      <c r="KXC186" s="430"/>
      <c r="KXD186" s="430"/>
      <c r="KXE186" s="430"/>
      <c r="KXF186" s="430"/>
      <c r="KXG186" s="430"/>
      <c r="KXH186" s="430"/>
      <c r="KXI186" s="430"/>
      <c r="KXJ186" s="430"/>
      <c r="KXK186" s="430"/>
      <c r="KXL186" s="430"/>
      <c r="KXM186" s="430"/>
      <c r="KXN186" s="430"/>
      <c r="KXO186" s="430"/>
      <c r="KXP186" s="430"/>
      <c r="KXQ186" s="430"/>
      <c r="KXR186" s="430"/>
      <c r="KXS186" s="430"/>
      <c r="KXT186" s="430"/>
      <c r="KXU186" s="430"/>
      <c r="KXV186" s="430"/>
      <c r="KXW186" s="430"/>
      <c r="KXX186" s="430"/>
      <c r="KXY186" s="430"/>
      <c r="KXZ186" s="430"/>
      <c r="KYA186" s="430"/>
      <c r="KYB186" s="430"/>
      <c r="KYC186" s="430"/>
      <c r="KYD186" s="430"/>
      <c r="KYE186" s="430"/>
      <c r="KYF186" s="430"/>
      <c r="KYG186" s="430"/>
      <c r="KYH186" s="430"/>
      <c r="KYI186" s="430"/>
      <c r="KYJ186" s="430"/>
      <c r="KYK186" s="430"/>
      <c r="KYL186" s="430"/>
      <c r="KYM186" s="430"/>
      <c r="KYN186" s="430"/>
      <c r="KYO186" s="430"/>
      <c r="KYP186" s="430"/>
      <c r="KYQ186" s="430"/>
      <c r="KYR186" s="430"/>
      <c r="KYS186" s="430"/>
      <c r="KYT186" s="430"/>
      <c r="KYU186" s="430"/>
      <c r="KYV186" s="430"/>
      <c r="KYW186" s="430"/>
      <c r="KYX186" s="430"/>
      <c r="KYY186" s="430"/>
      <c r="KYZ186" s="430"/>
      <c r="KZA186" s="430"/>
      <c r="KZB186" s="430"/>
      <c r="KZC186" s="430"/>
      <c r="KZD186" s="430"/>
      <c r="KZE186" s="430"/>
      <c r="KZF186" s="430"/>
      <c r="KZG186" s="430"/>
      <c r="KZH186" s="430"/>
      <c r="KZI186" s="430"/>
      <c r="KZJ186" s="430"/>
      <c r="KZK186" s="430"/>
      <c r="KZL186" s="430"/>
      <c r="KZM186" s="430"/>
      <c r="KZN186" s="430"/>
      <c r="KZO186" s="430"/>
      <c r="KZP186" s="430"/>
      <c r="KZQ186" s="430"/>
      <c r="KZR186" s="430"/>
      <c r="KZS186" s="430"/>
      <c r="KZT186" s="430"/>
      <c r="KZU186" s="430"/>
      <c r="KZV186" s="430"/>
      <c r="KZW186" s="430"/>
      <c r="KZX186" s="430"/>
      <c r="KZY186" s="430"/>
      <c r="KZZ186" s="430"/>
      <c r="LAA186" s="430"/>
      <c r="LAB186" s="430"/>
      <c r="LAC186" s="430"/>
      <c r="LAD186" s="430"/>
      <c r="LAE186" s="430"/>
      <c r="LAF186" s="430"/>
      <c r="LAG186" s="430"/>
      <c r="LAH186" s="430"/>
      <c r="LAI186" s="430"/>
      <c r="LAJ186" s="430"/>
      <c r="LAK186" s="430"/>
      <c r="LAL186" s="430"/>
      <c r="LAM186" s="430"/>
      <c r="LAN186" s="430"/>
      <c r="LAO186" s="430"/>
      <c r="LAP186" s="430"/>
      <c r="LAQ186" s="430"/>
      <c r="LAR186" s="430"/>
      <c r="LAS186" s="430"/>
      <c r="LAT186" s="430"/>
      <c r="LAU186" s="430"/>
      <c r="LAV186" s="430"/>
      <c r="LAW186" s="430"/>
      <c r="LAX186" s="430"/>
      <c r="LAY186" s="430"/>
      <c r="LAZ186" s="430"/>
      <c r="LBA186" s="430"/>
      <c r="LBB186" s="430"/>
      <c r="LBC186" s="430"/>
      <c r="LBD186" s="430"/>
      <c r="LBE186" s="430"/>
      <c r="LBF186" s="430"/>
      <c r="LBG186" s="430"/>
      <c r="LBH186" s="430"/>
      <c r="LBI186" s="430"/>
      <c r="LBJ186" s="430"/>
      <c r="LBK186" s="430"/>
      <c r="LBL186" s="430"/>
      <c r="LBM186" s="430"/>
      <c r="LBN186" s="430"/>
      <c r="LBO186" s="430"/>
      <c r="LBP186" s="430"/>
      <c r="LBQ186" s="430"/>
      <c r="LBR186" s="430"/>
      <c r="LBS186" s="430"/>
      <c r="LBT186" s="430"/>
      <c r="LBU186" s="430"/>
      <c r="LBV186" s="430"/>
      <c r="LBW186" s="430"/>
      <c r="LBX186" s="430"/>
      <c r="LBY186" s="430"/>
      <c r="LBZ186" s="430"/>
      <c r="LCA186" s="430"/>
      <c r="LCB186" s="430"/>
      <c r="LCC186" s="430"/>
      <c r="LCD186" s="430"/>
      <c r="LCE186" s="430"/>
      <c r="LCF186" s="430"/>
      <c r="LCG186" s="430"/>
      <c r="LCH186" s="430"/>
      <c r="LCI186" s="430"/>
      <c r="LCJ186" s="430"/>
      <c r="LCK186" s="430"/>
      <c r="LCL186" s="430"/>
      <c r="LCM186" s="430"/>
      <c r="LCN186" s="430"/>
      <c r="LCO186" s="430"/>
      <c r="LCP186" s="430"/>
      <c r="LCQ186" s="430"/>
      <c r="LCR186" s="430"/>
      <c r="LCS186" s="430"/>
      <c r="LCT186" s="430"/>
      <c r="LCU186" s="430"/>
      <c r="LCV186" s="430"/>
      <c r="LCW186" s="430"/>
      <c r="LCX186" s="430"/>
      <c r="LCY186" s="430"/>
      <c r="LCZ186" s="430"/>
      <c r="LDA186" s="430"/>
      <c r="LDB186" s="430"/>
      <c r="LDC186" s="430"/>
      <c r="LDD186" s="430"/>
      <c r="LDE186" s="430"/>
      <c r="LDF186" s="430"/>
      <c r="LDG186" s="430"/>
      <c r="LDH186" s="430"/>
      <c r="LDI186" s="430"/>
      <c r="LDJ186" s="430"/>
      <c r="LDK186" s="430"/>
      <c r="LDL186" s="430"/>
      <c r="LDM186" s="430"/>
      <c r="LDN186" s="430"/>
      <c r="LDO186" s="430"/>
      <c r="LDP186" s="430"/>
      <c r="LDQ186" s="430"/>
      <c r="LDR186" s="430"/>
      <c r="LDS186" s="430"/>
      <c r="LDT186" s="430"/>
      <c r="LDU186" s="430"/>
      <c r="LDV186" s="430"/>
      <c r="LDW186" s="430"/>
      <c r="LDX186" s="430"/>
      <c r="LDY186" s="430"/>
      <c r="LDZ186" s="430"/>
      <c r="LEA186" s="430"/>
      <c r="LEB186" s="430"/>
      <c r="LEC186" s="430"/>
      <c r="LED186" s="430"/>
      <c r="LEE186" s="430"/>
      <c r="LEF186" s="430"/>
      <c r="LEG186" s="430"/>
      <c r="LEH186" s="430"/>
      <c r="LEI186" s="430"/>
      <c r="LEJ186" s="430"/>
      <c r="LEK186" s="430"/>
      <c r="LEL186" s="430"/>
      <c r="LEM186" s="430"/>
      <c r="LEN186" s="430"/>
      <c r="LEO186" s="430"/>
      <c r="LEP186" s="430"/>
      <c r="LEQ186" s="430"/>
      <c r="LER186" s="430"/>
      <c r="LES186" s="430"/>
      <c r="LET186" s="430"/>
      <c r="LEU186" s="430"/>
      <c r="LEV186" s="430"/>
      <c r="LEW186" s="430"/>
      <c r="LEX186" s="430"/>
      <c r="LEY186" s="430"/>
      <c r="LEZ186" s="430"/>
      <c r="LFA186" s="430"/>
      <c r="LFB186" s="430"/>
      <c r="LFC186" s="430"/>
      <c r="LFD186" s="430"/>
      <c r="LFE186" s="430"/>
      <c r="LFF186" s="430"/>
      <c r="LFG186" s="430"/>
      <c r="LFH186" s="430"/>
      <c r="LFI186" s="430"/>
      <c r="LFJ186" s="430"/>
      <c r="LFK186" s="430"/>
      <c r="LFL186" s="430"/>
      <c r="LFM186" s="430"/>
      <c r="LFN186" s="430"/>
      <c r="LFO186" s="430"/>
      <c r="LFP186" s="430"/>
      <c r="LFQ186" s="430"/>
      <c r="LFR186" s="430"/>
      <c r="LFS186" s="430"/>
      <c r="LFT186" s="430"/>
      <c r="LFU186" s="430"/>
      <c r="LFV186" s="430"/>
      <c r="LFW186" s="430"/>
      <c r="LFX186" s="430"/>
      <c r="LFY186" s="430"/>
      <c r="LFZ186" s="430"/>
      <c r="LGA186" s="430"/>
      <c r="LGB186" s="430"/>
      <c r="LGC186" s="430"/>
      <c r="LGD186" s="430"/>
      <c r="LGE186" s="430"/>
      <c r="LGF186" s="430"/>
      <c r="LGG186" s="430"/>
      <c r="LGH186" s="430"/>
      <c r="LGI186" s="430"/>
      <c r="LGJ186" s="430"/>
      <c r="LGK186" s="430"/>
      <c r="LGL186" s="430"/>
      <c r="LGM186" s="430"/>
      <c r="LGN186" s="430"/>
      <c r="LGO186" s="430"/>
      <c r="LGP186" s="430"/>
      <c r="LGQ186" s="430"/>
      <c r="LGR186" s="430"/>
      <c r="LGS186" s="430"/>
      <c r="LGT186" s="430"/>
      <c r="LGU186" s="430"/>
      <c r="LGV186" s="430"/>
      <c r="LGW186" s="430"/>
      <c r="LGX186" s="430"/>
      <c r="LGY186" s="430"/>
      <c r="LGZ186" s="430"/>
      <c r="LHA186" s="430"/>
      <c r="LHB186" s="430"/>
      <c r="LHC186" s="430"/>
      <c r="LHD186" s="430"/>
      <c r="LHE186" s="430"/>
      <c r="LHF186" s="430"/>
      <c r="LHG186" s="430"/>
      <c r="LHH186" s="430"/>
      <c r="LHI186" s="430"/>
      <c r="LHJ186" s="430"/>
      <c r="LHK186" s="430"/>
      <c r="LHL186" s="430"/>
      <c r="LHM186" s="430"/>
      <c r="LHN186" s="430"/>
      <c r="LHO186" s="430"/>
      <c r="LHP186" s="430"/>
      <c r="LHQ186" s="430"/>
      <c r="LHR186" s="430"/>
      <c r="LHS186" s="430"/>
      <c r="LHT186" s="430"/>
      <c r="LHU186" s="430"/>
      <c r="LHV186" s="430"/>
      <c r="LHW186" s="430"/>
      <c r="LHX186" s="430"/>
      <c r="LHY186" s="430"/>
      <c r="LHZ186" s="430"/>
      <c r="LIA186" s="430"/>
      <c r="LIB186" s="430"/>
      <c r="LIC186" s="430"/>
      <c r="LID186" s="430"/>
      <c r="LIE186" s="430"/>
      <c r="LIF186" s="430"/>
      <c r="LIG186" s="430"/>
      <c r="LIH186" s="430"/>
      <c r="LII186" s="430"/>
      <c r="LIJ186" s="430"/>
      <c r="LIK186" s="430"/>
      <c r="LIL186" s="430"/>
      <c r="LIM186" s="430"/>
      <c r="LIN186" s="430"/>
      <c r="LIO186" s="430"/>
      <c r="LIP186" s="430"/>
      <c r="LIQ186" s="430"/>
      <c r="LIR186" s="430"/>
      <c r="LIS186" s="430"/>
      <c r="LIT186" s="430"/>
      <c r="LIU186" s="430"/>
      <c r="LIV186" s="430"/>
      <c r="LIW186" s="430"/>
      <c r="LIX186" s="430"/>
      <c r="LIY186" s="430"/>
      <c r="LIZ186" s="430"/>
      <c r="LJA186" s="430"/>
      <c r="LJB186" s="430"/>
      <c r="LJC186" s="430"/>
      <c r="LJD186" s="430"/>
      <c r="LJE186" s="430"/>
      <c r="LJF186" s="430"/>
      <c r="LJG186" s="430"/>
      <c r="LJH186" s="430"/>
      <c r="LJI186" s="430"/>
      <c r="LJJ186" s="430"/>
      <c r="LJK186" s="430"/>
      <c r="LJL186" s="430"/>
      <c r="LJM186" s="430"/>
      <c r="LJN186" s="430"/>
      <c r="LJO186" s="430"/>
      <c r="LJP186" s="430"/>
      <c r="LJQ186" s="430"/>
      <c r="LJR186" s="430"/>
      <c r="LJS186" s="430"/>
      <c r="LJT186" s="430"/>
      <c r="LJU186" s="430"/>
      <c r="LJV186" s="430"/>
      <c r="LJW186" s="430"/>
      <c r="LJX186" s="430"/>
      <c r="LJY186" s="430"/>
      <c r="LJZ186" s="430"/>
      <c r="LKA186" s="430"/>
      <c r="LKB186" s="430"/>
      <c r="LKC186" s="430"/>
      <c r="LKD186" s="430"/>
      <c r="LKE186" s="430"/>
      <c r="LKF186" s="430"/>
      <c r="LKG186" s="430"/>
      <c r="LKH186" s="430"/>
      <c r="LKI186" s="430"/>
      <c r="LKJ186" s="430"/>
      <c r="LKK186" s="430"/>
      <c r="LKL186" s="430"/>
      <c r="LKM186" s="430"/>
      <c r="LKN186" s="430"/>
      <c r="LKO186" s="430"/>
      <c r="LKP186" s="430"/>
      <c r="LKQ186" s="430"/>
      <c r="LKR186" s="430"/>
      <c r="LKS186" s="430"/>
      <c r="LKT186" s="430"/>
      <c r="LKU186" s="430"/>
      <c r="LKV186" s="430"/>
      <c r="LKW186" s="430"/>
      <c r="LKX186" s="430"/>
      <c r="LKY186" s="430"/>
      <c r="LKZ186" s="430"/>
      <c r="LLA186" s="430"/>
      <c r="LLB186" s="430"/>
      <c r="LLC186" s="430"/>
      <c r="LLD186" s="430"/>
      <c r="LLE186" s="430"/>
      <c r="LLF186" s="430"/>
      <c r="LLG186" s="430"/>
      <c r="LLH186" s="430"/>
      <c r="LLI186" s="430"/>
      <c r="LLJ186" s="430"/>
      <c r="LLK186" s="430"/>
      <c r="LLL186" s="430"/>
      <c r="LLM186" s="430"/>
      <c r="LLN186" s="430"/>
      <c r="LLO186" s="430"/>
      <c r="LLP186" s="430"/>
      <c r="LLQ186" s="430"/>
      <c r="LLR186" s="430"/>
      <c r="LLS186" s="430"/>
      <c r="LLT186" s="430"/>
      <c r="LLU186" s="430"/>
      <c r="LLV186" s="430"/>
      <c r="LLW186" s="430"/>
      <c r="LLX186" s="430"/>
      <c r="LLY186" s="430"/>
      <c r="LLZ186" s="430"/>
      <c r="LMA186" s="430"/>
      <c r="LMB186" s="430"/>
      <c r="LMC186" s="430"/>
      <c r="LMD186" s="430"/>
      <c r="LME186" s="430"/>
      <c r="LMF186" s="430"/>
      <c r="LMG186" s="430"/>
      <c r="LMH186" s="430"/>
      <c r="LMI186" s="430"/>
      <c r="LMJ186" s="430"/>
      <c r="LMK186" s="430"/>
      <c r="LML186" s="430"/>
      <c r="LMM186" s="430"/>
      <c r="LMN186" s="430"/>
      <c r="LMO186" s="430"/>
      <c r="LMP186" s="430"/>
      <c r="LMQ186" s="430"/>
      <c r="LMR186" s="430"/>
      <c r="LMS186" s="430"/>
      <c r="LMT186" s="430"/>
      <c r="LMU186" s="430"/>
      <c r="LMV186" s="430"/>
      <c r="LMW186" s="430"/>
      <c r="LMX186" s="430"/>
      <c r="LMY186" s="430"/>
      <c r="LMZ186" s="430"/>
      <c r="LNA186" s="430"/>
      <c r="LNB186" s="430"/>
      <c r="LNC186" s="430"/>
      <c r="LND186" s="430"/>
      <c r="LNE186" s="430"/>
      <c r="LNF186" s="430"/>
      <c r="LNG186" s="430"/>
      <c r="LNH186" s="430"/>
      <c r="LNI186" s="430"/>
      <c r="LNJ186" s="430"/>
      <c r="LNK186" s="430"/>
      <c r="LNL186" s="430"/>
      <c r="LNM186" s="430"/>
      <c r="LNN186" s="430"/>
      <c r="LNO186" s="430"/>
      <c r="LNP186" s="430"/>
      <c r="LNQ186" s="430"/>
      <c r="LNR186" s="430"/>
      <c r="LNS186" s="430"/>
      <c r="LNT186" s="430"/>
      <c r="LNU186" s="430"/>
      <c r="LNV186" s="430"/>
      <c r="LNW186" s="430"/>
      <c r="LNX186" s="430"/>
      <c r="LNY186" s="430"/>
      <c r="LNZ186" s="430"/>
      <c r="LOA186" s="430"/>
      <c r="LOB186" s="430"/>
      <c r="LOC186" s="430"/>
      <c r="LOD186" s="430"/>
      <c r="LOE186" s="430"/>
      <c r="LOF186" s="430"/>
      <c r="LOG186" s="430"/>
      <c r="LOH186" s="430"/>
      <c r="LOI186" s="430"/>
      <c r="LOJ186" s="430"/>
      <c r="LOK186" s="430"/>
      <c r="LOL186" s="430"/>
      <c r="LOM186" s="430"/>
      <c r="LON186" s="430"/>
      <c r="LOO186" s="430"/>
      <c r="LOP186" s="430"/>
      <c r="LOQ186" s="430"/>
      <c r="LOR186" s="430"/>
      <c r="LOS186" s="430"/>
      <c r="LOT186" s="430"/>
      <c r="LOU186" s="430"/>
      <c r="LOV186" s="430"/>
      <c r="LOW186" s="430"/>
      <c r="LOX186" s="430"/>
      <c r="LOY186" s="430"/>
      <c r="LOZ186" s="430"/>
      <c r="LPA186" s="430"/>
      <c r="LPB186" s="430"/>
      <c r="LPC186" s="430"/>
      <c r="LPD186" s="430"/>
      <c r="LPE186" s="430"/>
      <c r="LPF186" s="430"/>
      <c r="LPG186" s="430"/>
      <c r="LPH186" s="430"/>
      <c r="LPI186" s="430"/>
      <c r="LPJ186" s="430"/>
      <c r="LPK186" s="430"/>
      <c r="LPL186" s="430"/>
      <c r="LPM186" s="430"/>
      <c r="LPN186" s="430"/>
      <c r="LPO186" s="430"/>
      <c r="LPP186" s="430"/>
      <c r="LPQ186" s="430"/>
      <c r="LPR186" s="430"/>
      <c r="LPS186" s="430"/>
      <c r="LPT186" s="430"/>
      <c r="LPU186" s="430"/>
      <c r="LPV186" s="430"/>
      <c r="LPW186" s="430"/>
      <c r="LPX186" s="430"/>
      <c r="LPY186" s="430"/>
      <c r="LPZ186" s="430"/>
      <c r="LQA186" s="430"/>
      <c r="LQB186" s="430"/>
      <c r="LQC186" s="430"/>
      <c r="LQD186" s="430"/>
      <c r="LQE186" s="430"/>
      <c r="LQF186" s="430"/>
      <c r="LQG186" s="430"/>
      <c r="LQH186" s="430"/>
      <c r="LQI186" s="430"/>
      <c r="LQJ186" s="430"/>
      <c r="LQK186" s="430"/>
      <c r="LQL186" s="430"/>
      <c r="LQM186" s="430"/>
      <c r="LQN186" s="430"/>
      <c r="LQO186" s="430"/>
      <c r="LQP186" s="430"/>
      <c r="LQQ186" s="430"/>
      <c r="LQR186" s="430"/>
      <c r="LQS186" s="430"/>
      <c r="LQT186" s="430"/>
      <c r="LQU186" s="430"/>
      <c r="LQV186" s="430"/>
      <c r="LQW186" s="430"/>
      <c r="LQX186" s="430"/>
      <c r="LQY186" s="430"/>
      <c r="LQZ186" s="430"/>
      <c r="LRA186" s="430"/>
      <c r="LRB186" s="430"/>
      <c r="LRC186" s="430"/>
      <c r="LRD186" s="430"/>
      <c r="LRE186" s="430"/>
      <c r="LRF186" s="430"/>
      <c r="LRG186" s="430"/>
      <c r="LRH186" s="430"/>
      <c r="LRI186" s="430"/>
      <c r="LRJ186" s="430"/>
      <c r="LRK186" s="430"/>
      <c r="LRL186" s="430"/>
      <c r="LRM186" s="430"/>
      <c r="LRN186" s="430"/>
      <c r="LRO186" s="430"/>
      <c r="LRP186" s="430"/>
      <c r="LRQ186" s="430"/>
      <c r="LRR186" s="430"/>
      <c r="LRS186" s="430"/>
      <c r="LRT186" s="430"/>
      <c r="LRU186" s="430"/>
      <c r="LRV186" s="430"/>
      <c r="LRW186" s="430"/>
      <c r="LRX186" s="430"/>
      <c r="LRY186" s="430"/>
      <c r="LRZ186" s="430"/>
      <c r="LSA186" s="430"/>
      <c r="LSB186" s="430"/>
      <c r="LSC186" s="430"/>
      <c r="LSD186" s="430"/>
      <c r="LSE186" s="430"/>
      <c r="LSF186" s="430"/>
      <c r="LSG186" s="430"/>
      <c r="LSH186" s="430"/>
      <c r="LSI186" s="430"/>
      <c r="LSJ186" s="430"/>
      <c r="LSK186" s="430"/>
      <c r="LSL186" s="430"/>
      <c r="LSM186" s="430"/>
      <c r="LSN186" s="430"/>
      <c r="LSO186" s="430"/>
      <c r="LSP186" s="430"/>
      <c r="LSQ186" s="430"/>
      <c r="LSR186" s="430"/>
      <c r="LSS186" s="430"/>
      <c r="LST186" s="430"/>
      <c r="LSU186" s="430"/>
      <c r="LSV186" s="430"/>
      <c r="LSW186" s="430"/>
      <c r="LSX186" s="430"/>
      <c r="LSY186" s="430"/>
      <c r="LSZ186" s="430"/>
      <c r="LTA186" s="430"/>
      <c r="LTB186" s="430"/>
      <c r="LTC186" s="430"/>
      <c r="LTD186" s="430"/>
      <c r="LTE186" s="430"/>
      <c r="LTF186" s="430"/>
      <c r="LTG186" s="430"/>
      <c r="LTH186" s="430"/>
      <c r="LTI186" s="430"/>
      <c r="LTJ186" s="430"/>
      <c r="LTK186" s="430"/>
      <c r="LTL186" s="430"/>
      <c r="LTM186" s="430"/>
      <c r="LTN186" s="430"/>
      <c r="LTO186" s="430"/>
      <c r="LTP186" s="430"/>
      <c r="LTQ186" s="430"/>
      <c r="LTR186" s="430"/>
      <c r="LTS186" s="430"/>
      <c r="LTT186" s="430"/>
      <c r="LTU186" s="430"/>
      <c r="LTV186" s="430"/>
      <c r="LTW186" s="430"/>
      <c r="LTX186" s="430"/>
      <c r="LTY186" s="430"/>
      <c r="LTZ186" s="430"/>
      <c r="LUA186" s="430"/>
      <c r="LUB186" s="430"/>
      <c r="LUC186" s="430"/>
      <c r="LUD186" s="430"/>
      <c r="LUE186" s="430"/>
      <c r="LUF186" s="430"/>
      <c r="LUG186" s="430"/>
      <c r="LUH186" s="430"/>
      <c r="LUI186" s="430"/>
      <c r="LUJ186" s="430"/>
      <c r="LUK186" s="430"/>
      <c r="LUL186" s="430"/>
      <c r="LUM186" s="430"/>
      <c r="LUN186" s="430"/>
      <c r="LUO186" s="430"/>
      <c r="LUP186" s="430"/>
      <c r="LUQ186" s="430"/>
      <c r="LUR186" s="430"/>
      <c r="LUS186" s="430"/>
      <c r="LUT186" s="430"/>
      <c r="LUU186" s="430"/>
      <c r="LUV186" s="430"/>
      <c r="LUW186" s="430"/>
      <c r="LUX186" s="430"/>
      <c r="LUY186" s="430"/>
      <c r="LUZ186" s="430"/>
      <c r="LVA186" s="430"/>
      <c r="LVB186" s="430"/>
      <c r="LVC186" s="430"/>
      <c r="LVD186" s="430"/>
      <c r="LVE186" s="430"/>
      <c r="LVF186" s="430"/>
      <c r="LVG186" s="430"/>
      <c r="LVH186" s="430"/>
      <c r="LVI186" s="430"/>
      <c r="LVJ186" s="430"/>
      <c r="LVK186" s="430"/>
      <c r="LVL186" s="430"/>
      <c r="LVM186" s="430"/>
      <c r="LVN186" s="430"/>
      <c r="LVO186" s="430"/>
      <c r="LVP186" s="430"/>
      <c r="LVQ186" s="430"/>
      <c r="LVR186" s="430"/>
      <c r="LVS186" s="430"/>
      <c r="LVT186" s="430"/>
      <c r="LVU186" s="430"/>
      <c r="LVV186" s="430"/>
      <c r="LVW186" s="430"/>
      <c r="LVX186" s="430"/>
      <c r="LVY186" s="430"/>
      <c r="LVZ186" s="430"/>
      <c r="LWA186" s="430"/>
      <c r="LWB186" s="430"/>
      <c r="LWC186" s="430"/>
      <c r="LWD186" s="430"/>
      <c r="LWE186" s="430"/>
      <c r="LWF186" s="430"/>
      <c r="LWG186" s="430"/>
      <c r="LWH186" s="430"/>
      <c r="LWI186" s="430"/>
      <c r="LWJ186" s="430"/>
      <c r="LWK186" s="430"/>
      <c r="LWL186" s="430"/>
      <c r="LWM186" s="430"/>
      <c r="LWN186" s="430"/>
      <c r="LWO186" s="430"/>
      <c r="LWP186" s="430"/>
      <c r="LWQ186" s="430"/>
      <c r="LWR186" s="430"/>
      <c r="LWS186" s="430"/>
      <c r="LWT186" s="430"/>
      <c r="LWU186" s="430"/>
      <c r="LWV186" s="430"/>
      <c r="LWW186" s="430"/>
      <c r="LWX186" s="430"/>
      <c r="LWY186" s="430"/>
      <c r="LWZ186" s="430"/>
      <c r="LXA186" s="430"/>
      <c r="LXB186" s="430"/>
      <c r="LXC186" s="430"/>
      <c r="LXD186" s="430"/>
      <c r="LXE186" s="430"/>
      <c r="LXF186" s="430"/>
      <c r="LXG186" s="430"/>
      <c r="LXH186" s="430"/>
      <c r="LXI186" s="430"/>
      <c r="LXJ186" s="430"/>
      <c r="LXK186" s="430"/>
      <c r="LXL186" s="430"/>
      <c r="LXM186" s="430"/>
      <c r="LXN186" s="430"/>
      <c r="LXO186" s="430"/>
      <c r="LXP186" s="430"/>
      <c r="LXQ186" s="430"/>
      <c r="LXR186" s="430"/>
      <c r="LXS186" s="430"/>
      <c r="LXT186" s="430"/>
      <c r="LXU186" s="430"/>
      <c r="LXV186" s="430"/>
      <c r="LXW186" s="430"/>
      <c r="LXX186" s="430"/>
      <c r="LXY186" s="430"/>
      <c r="LXZ186" s="430"/>
      <c r="LYA186" s="430"/>
      <c r="LYB186" s="430"/>
      <c r="LYC186" s="430"/>
      <c r="LYD186" s="430"/>
      <c r="LYE186" s="430"/>
      <c r="LYF186" s="430"/>
      <c r="LYG186" s="430"/>
      <c r="LYH186" s="430"/>
      <c r="LYI186" s="430"/>
      <c r="LYJ186" s="430"/>
      <c r="LYK186" s="430"/>
      <c r="LYL186" s="430"/>
      <c r="LYM186" s="430"/>
      <c r="LYN186" s="430"/>
      <c r="LYO186" s="430"/>
      <c r="LYP186" s="430"/>
      <c r="LYQ186" s="430"/>
      <c r="LYR186" s="430"/>
      <c r="LYS186" s="430"/>
      <c r="LYT186" s="430"/>
      <c r="LYU186" s="430"/>
      <c r="LYV186" s="430"/>
      <c r="LYW186" s="430"/>
      <c r="LYX186" s="430"/>
      <c r="LYY186" s="430"/>
      <c r="LYZ186" s="430"/>
      <c r="LZA186" s="430"/>
      <c r="LZB186" s="430"/>
      <c r="LZC186" s="430"/>
      <c r="LZD186" s="430"/>
      <c r="LZE186" s="430"/>
      <c r="LZF186" s="430"/>
      <c r="LZG186" s="430"/>
      <c r="LZH186" s="430"/>
      <c r="LZI186" s="430"/>
      <c r="LZJ186" s="430"/>
      <c r="LZK186" s="430"/>
      <c r="LZL186" s="430"/>
      <c r="LZM186" s="430"/>
      <c r="LZN186" s="430"/>
      <c r="LZO186" s="430"/>
      <c r="LZP186" s="430"/>
      <c r="LZQ186" s="430"/>
      <c r="LZR186" s="430"/>
      <c r="LZS186" s="430"/>
      <c r="LZT186" s="430"/>
      <c r="LZU186" s="430"/>
      <c r="LZV186" s="430"/>
      <c r="LZW186" s="430"/>
      <c r="LZX186" s="430"/>
      <c r="LZY186" s="430"/>
      <c r="LZZ186" s="430"/>
      <c r="MAA186" s="430"/>
      <c r="MAB186" s="430"/>
      <c r="MAC186" s="430"/>
      <c r="MAD186" s="430"/>
      <c r="MAE186" s="430"/>
      <c r="MAF186" s="430"/>
      <c r="MAG186" s="430"/>
      <c r="MAH186" s="430"/>
      <c r="MAI186" s="430"/>
      <c r="MAJ186" s="430"/>
      <c r="MAK186" s="430"/>
      <c r="MAL186" s="430"/>
      <c r="MAM186" s="430"/>
      <c r="MAN186" s="430"/>
      <c r="MAO186" s="430"/>
      <c r="MAP186" s="430"/>
      <c r="MAQ186" s="430"/>
      <c r="MAR186" s="430"/>
      <c r="MAS186" s="430"/>
      <c r="MAT186" s="430"/>
      <c r="MAU186" s="430"/>
      <c r="MAV186" s="430"/>
      <c r="MAW186" s="430"/>
      <c r="MAX186" s="430"/>
      <c r="MAY186" s="430"/>
      <c r="MAZ186" s="430"/>
      <c r="MBA186" s="430"/>
      <c r="MBB186" s="430"/>
      <c r="MBC186" s="430"/>
      <c r="MBD186" s="430"/>
      <c r="MBE186" s="430"/>
      <c r="MBF186" s="430"/>
      <c r="MBG186" s="430"/>
      <c r="MBH186" s="430"/>
      <c r="MBI186" s="430"/>
      <c r="MBJ186" s="430"/>
      <c r="MBK186" s="430"/>
      <c r="MBL186" s="430"/>
      <c r="MBM186" s="430"/>
      <c r="MBN186" s="430"/>
      <c r="MBO186" s="430"/>
      <c r="MBP186" s="430"/>
      <c r="MBQ186" s="430"/>
      <c r="MBR186" s="430"/>
      <c r="MBS186" s="430"/>
      <c r="MBT186" s="430"/>
      <c r="MBU186" s="430"/>
      <c r="MBV186" s="430"/>
      <c r="MBW186" s="430"/>
      <c r="MBX186" s="430"/>
      <c r="MBY186" s="430"/>
      <c r="MBZ186" s="430"/>
      <c r="MCA186" s="430"/>
      <c r="MCB186" s="430"/>
      <c r="MCC186" s="430"/>
      <c r="MCD186" s="430"/>
      <c r="MCE186" s="430"/>
      <c r="MCF186" s="430"/>
      <c r="MCG186" s="430"/>
      <c r="MCH186" s="430"/>
      <c r="MCI186" s="430"/>
      <c r="MCJ186" s="430"/>
      <c r="MCK186" s="430"/>
      <c r="MCL186" s="430"/>
      <c r="MCM186" s="430"/>
      <c r="MCN186" s="430"/>
      <c r="MCO186" s="430"/>
      <c r="MCP186" s="430"/>
      <c r="MCQ186" s="430"/>
      <c r="MCR186" s="430"/>
      <c r="MCS186" s="430"/>
      <c r="MCT186" s="430"/>
      <c r="MCU186" s="430"/>
      <c r="MCV186" s="430"/>
      <c r="MCW186" s="430"/>
      <c r="MCX186" s="430"/>
      <c r="MCY186" s="430"/>
      <c r="MCZ186" s="430"/>
      <c r="MDA186" s="430"/>
      <c r="MDB186" s="430"/>
      <c r="MDC186" s="430"/>
      <c r="MDD186" s="430"/>
      <c r="MDE186" s="430"/>
      <c r="MDF186" s="430"/>
      <c r="MDG186" s="430"/>
      <c r="MDH186" s="430"/>
      <c r="MDI186" s="430"/>
      <c r="MDJ186" s="430"/>
      <c r="MDK186" s="430"/>
      <c r="MDL186" s="430"/>
      <c r="MDM186" s="430"/>
      <c r="MDN186" s="430"/>
      <c r="MDO186" s="430"/>
      <c r="MDP186" s="430"/>
      <c r="MDQ186" s="430"/>
      <c r="MDR186" s="430"/>
      <c r="MDS186" s="430"/>
      <c r="MDT186" s="430"/>
      <c r="MDU186" s="430"/>
      <c r="MDV186" s="430"/>
      <c r="MDW186" s="430"/>
      <c r="MDX186" s="430"/>
      <c r="MDY186" s="430"/>
      <c r="MDZ186" s="430"/>
      <c r="MEA186" s="430"/>
      <c r="MEB186" s="430"/>
      <c r="MEC186" s="430"/>
      <c r="MED186" s="430"/>
      <c r="MEE186" s="430"/>
      <c r="MEF186" s="430"/>
      <c r="MEG186" s="430"/>
      <c r="MEH186" s="430"/>
      <c r="MEI186" s="430"/>
      <c r="MEJ186" s="430"/>
      <c r="MEK186" s="430"/>
      <c r="MEL186" s="430"/>
      <c r="MEM186" s="430"/>
      <c r="MEN186" s="430"/>
      <c r="MEO186" s="430"/>
      <c r="MEP186" s="430"/>
      <c r="MEQ186" s="430"/>
      <c r="MER186" s="430"/>
      <c r="MES186" s="430"/>
      <c r="MET186" s="430"/>
      <c r="MEU186" s="430"/>
      <c r="MEV186" s="430"/>
      <c r="MEW186" s="430"/>
      <c r="MEX186" s="430"/>
      <c r="MEY186" s="430"/>
      <c r="MEZ186" s="430"/>
      <c r="MFA186" s="430"/>
      <c r="MFB186" s="430"/>
      <c r="MFC186" s="430"/>
      <c r="MFD186" s="430"/>
      <c r="MFE186" s="430"/>
      <c r="MFF186" s="430"/>
      <c r="MFG186" s="430"/>
      <c r="MFH186" s="430"/>
      <c r="MFI186" s="430"/>
      <c r="MFJ186" s="430"/>
      <c r="MFK186" s="430"/>
      <c r="MFL186" s="430"/>
      <c r="MFM186" s="430"/>
      <c r="MFN186" s="430"/>
      <c r="MFO186" s="430"/>
      <c r="MFP186" s="430"/>
      <c r="MFQ186" s="430"/>
      <c r="MFR186" s="430"/>
      <c r="MFS186" s="430"/>
      <c r="MFT186" s="430"/>
      <c r="MFU186" s="430"/>
      <c r="MFV186" s="430"/>
      <c r="MFW186" s="430"/>
      <c r="MFX186" s="430"/>
      <c r="MFY186" s="430"/>
      <c r="MFZ186" s="430"/>
      <c r="MGA186" s="430"/>
      <c r="MGB186" s="430"/>
      <c r="MGC186" s="430"/>
      <c r="MGD186" s="430"/>
      <c r="MGE186" s="430"/>
      <c r="MGF186" s="430"/>
      <c r="MGG186" s="430"/>
      <c r="MGH186" s="430"/>
      <c r="MGI186" s="430"/>
      <c r="MGJ186" s="430"/>
      <c r="MGK186" s="430"/>
      <c r="MGL186" s="430"/>
      <c r="MGM186" s="430"/>
      <c r="MGN186" s="430"/>
      <c r="MGO186" s="430"/>
      <c r="MGP186" s="430"/>
      <c r="MGQ186" s="430"/>
      <c r="MGR186" s="430"/>
      <c r="MGS186" s="430"/>
      <c r="MGT186" s="430"/>
      <c r="MGU186" s="430"/>
      <c r="MGV186" s="430"/>
      <c r="MGW186" s="430"/>
      <c r="MGX186" s="430"/>
      <c r="MGY186" s="430"/>
      <c r="MGZ186" s="430"/>
      <c r="MHA186" s="430"/>
      <c r="MHB186" s="430"/>
      <c r="MHC186" s="430"/>
      <c r="MHD186" s="430"/>
      <c r="MHE186" s="430"/>
      <c r="MHF186" s="430"/>
      <c r="MHG186" s="430"/>
      <c r="MHH186" s="430"/>
      <c r="MHI186" s="430"/>
      <c r="MHJ186" s="430"/>
      <c r="MHK186" s="430"/>
      <c r="MHL186" s="430"/>
      <c r="MHM186" s="430"/>
      <c r="MHN186" s="430"/>
      <c r="MHO186" s="430"/>
      <c r="MHP186" s="430"/>
      <c r="MHQ186" s="430"/>
      <c r="MHR186" s="430"/>
      <c r="MHS186" s="430"/>
      <c r="MHT186" s="430"/>
      <c r="MHU186" s="430"/>
      <c r="MHV186" s="430"/>
      <c r="MHW186" s="430"/>
      <c r="MHX186" s="430"/>
      <c r="MHY186" s="430"/>
      <c r="MHZ186" s="430"/>
      <c r="MIA186" s="430"/>
      <c r="MIB186" s="430"/>
      <c r="MIC186" s="430"/>
      <c r="MID186" s="430"/>
      <c r="MIE186" s="430"/>
      <c r="MIF186" s="430"/>
      <c r="MIG186" s="430"/>
      <c r="MIH186" s="430"/>
      <c r="MII186" s="430"/>
      <c r="MIJ186" s="430"/>
      <c r="MIK186" s="430"/>
      <c r="MIL186" s="430"/>
      <c r="MIM186" s="430"/>
      <c r="MIN186" s="430"/>
      <c r="MIO186" s="430"/>
      <c r="MIP186" s="430"/>
      <c r="MIQ186" s="430"/>
      <c r="MIR186" s="430"/>
      <c r="MIS186" s="430"/>
      <c r="MIT186" s="430"/>
      <c r="MIU186" s="430"/>
      <c r="MIV186" s="430"/>
      <c r="MIW186" s="430"/>
      <c r="MIX186" s="430"/>
      <c r="MIY186" s="430"/>
      <c r="MIZ186" s="430"/>
      <c r="MJA186" s="430"/>
      <c r="MJB186" s="430"/>
      <c r="MJC186" s="430"/>
      <c r="MJD186" s="430"/>
      <c r="MJE186" s="430"/>
      <c r="MJF186" s="430"/>
      <c r="MJG186" s="430"/>
      <c r="MJH186" s="430"/>
      <c r="MJI186" s="430"/>
      <c r="MJJ186" s="430"/>
      <c r="MJK186" s="430"/>
      <c r="MJL186" s="430"/>
      <c r="MJM186" s="430"/>
      <c r="MJN186" s="430"/>
      <c r="MJO186" s="430"/>
      <c r="MJP186" s="430"/>
      <c r="MJQ186" s="430"/>
      <c r="MJR186" s="430"/>
      <c r="MJS186" s="430"/>
      <c r="MJT186" s="430"/>
      <c r="MJU186" s="430"/>
      <c r="MJV186" s="430"/>
      <c r="MJW186" s="430"/>
      <c r="MJX186" s="430"/>
      <c r="MJY186" s="430"/>
      <c r="MJZ186" s="430"/>
      <c r="MKA186" s="430"/>
      <c r="MKB186" s="430"/>
      <c r="MKC186" s="430"/>
      <c r="MKD186" s="430"/>
      <c r="MKE186" s="430"/>
      <c r="MKF186" s="430"/>
      <c r="MKG186" s="430"/>
      <c r="MKH186" s="430"/>
      <c r="MKI186" s="430"/>
      <c r="MKJ186" s="430"/>
      <c r="MKK186" s="430"/>
      <c r="MKL186" s="430"/>
      <c r="MKM186" s="430"/>
      <c r="MKN186" s="430"/>
      <c r="MKO186" s="430"/>
      <c r="MKP186" s="430"/>
      <c r="MKQ186" s="430"/>
      <c r="MKR186" s="430"/>
      <c r="MKS186" s="430"/>
      <c r="MKT186" s="430"/>
      <c r="MKU186" s="430"/>
      <c r="MKV186" s="430"/>
      <c r="MKW186" s="430"/>
      <c r="MKX186" s="430"/>
      <c r="MKY186" s="430"/>
      <c r="MKZ186" s="430"/>
      <c r="MLA186" s="430"/>
      <c r="MLB186" s="430"/>
      <c r="MLC186" s="430"/>
      <c r="MLD186" s="430"/>
      <c r="MLE186" s="430"/>
      <c r="MLF186" s="430"/>
      <c r="MLG186" s="430"/>
      <c r="MLH186" s="430"/>
      <c r="MLI186" s="430"/>
      <c r="MLJ186" s="430"/>
      <c r="MLK186" s="430"/>
      <c r="MLL186" s="430"/>
      <c r="MLM186" s="430"/>
      <c r="MLN186" s="430"/>
      <c r="MLO186" s="430"/>
      <c r="MLP186" s="430"/>
      <c r="MLQ186" s="430"/>
      <c r="MLR186" s="430"/>
      <c r="MLS186" s="430"/>
      <c r="MLT186" s="430"/>
      <c r="MLU186" s="430"/>
      <c r="MLV186" s="430"/>
      <c r="MLW186" s="430"/>
      <c r="MLX186" s="430"/>
      <c r="MLY186" s="430"/>
      <c r="MLZ186" s="430"/>
      <c r="MMA186" s="430"/>
      <c r="MMB186" s="430"/>
      <c r="MMC186" s="430"/>
      <c r="MMD186" s="430"/>
      <c r="MME186" s="430"/>
      <c r="MMF186" s="430"/>
      <c r="MMG186" s="430"/>
      <c r="MMH186" s="430"/>
      <c r="MMI186" s="430"/>
      <c r="MMJ186" s="430"/>
      <c r="MMK186" s="430"/>
      <c r="MML186" s="430"/>
      <c r="MMM186" s="430"/>
      <c r="MMN186" s="430"/>
      <c r="MMO186" s="430"/>
      <c r="MMP186" s="430"/>
      <c r="MMQ186" s="430"/>
      <c r="MMR186" s="430"/>
      <c r="MMS186" s="430"/>
      <c r="MMT186" s="430"/>
      <c r="MMU186" s="430"/>
      <c r="MMV186" s="430"/>
      <c r="MMW186" s="430"/>
      <c r="MMX186" s="430"/>
      <c r="MMY186" s="430"/>
      <c r="MMZ186" s="430"/>
      <c r="MNA186" s="430"/>
      <c r="MNB186" s="430"/>
      <c r="MNC186" s="430"/>
      <c r="MND186" s="430"/>
      <c r="MNE186" s="430"/>
      <c r="MNF186" s="430"/>
      <c r="MNG186" s="430"/>
      <c r="MNH186" s="430"/>
      <c r="MNI186" s="430"/>
      <c r="MNJ186" s="430"/>
      <c r="MNK186" s="430"/>
      <c r="MNL186" s="430"/>
      <c r="MNM186" s="430"/>
      <c r="MNN186" s="430"/>
      <c r="MNO186" s="430"/>
      <c r="MNP186" s="430"/>
      <c r="MNQ186" s="430"/>
      <c r="MNR186" s="430"/>
      <c r="MNS186" s="430"/>
      <c r="MNT186" s="430"/>
      <c r="MNU186" s="430"/>
      <c r="MNV186" s="430"/>
      <c r="MNW186" s="430"/>
      <c r="MNX186" s="430"/>
      <c r="MNY186" s="430"/>
      <c r="MNZ186" s="430"/>
      <c r="MOA186" s="430"/>
      <c r="MOB186" s="430"/>
      <c r="MOC186" s="430"/>
      <c r="MOD186" s="430"/>
      <c r="MOE186" s="430"/>
      <c r="MOF186" s="430"/>
      <c r="MOG186" s="430"/>
      <c r="MOH186" s="430"/>
      <c r="MOI186" s="430"/>
      <c r="MOJ186" s="430"/>
      <c r="MOK186" s="430"/>
      <c r="MOL186" s="430"/>
      <c r="MOM186" s="430"/>
      <c r="MON186" s="430"/>
      <c r="MOO186" s="430"/>
      <c r="MOP186" s="430"/>
      <c r="MOQ186" s="430"/>
      <c r="MOR186" s="430"/>
      <c r="MOS186" s="430"/>
      <c r="MOT186" s="430"/>
      <c r="MOU186" s="430"/>
      <c r="MOV186" s="430"/>
      <c r="MOW186" s="430"/>
      <c r="MOX186" s="430"/>
      <c r="MOY186" s="430"/>
      <c r="MOZ186" s="430"/>
      <c r="MPA186" s="430"/>
      <c r="MPB186" s="430"/>
      <c r="MPC186" s="430"/>
      <c r="MPD186" s="430"/>
      <c r="MPE186" s="430"/>
      <c r="MPF186" s="430"/>
      <c r="MPG186" s="430"/>
      <c r="MPH186" s="430"/>
      <c r="MPI186" s="430"/>
      <c r="MPJ186" s="430"/>
      <c r="MPK186" s="430"/>
      <c r="MPL186" s="430"/>
      <c r="MPM186" s="430"/>
      <c r="MPN186" s="430"/>
      <c r="MPO186" s="430"/>
      <c r="MPP186" s="430"/>
      <c r="MPQ186" s="430"/>
      <c r="MPR186" s="430"/>
      <c r="MPS186" s="430"/>
      <c r="MPT186" s="430"/>
      <c r="MPU186" s="430"/>
      <c r="MPV186" s="430"/>
      <c r="MPW186" s="430"/>
      <c r="MPX186" s="430"/>
      <c r="MPY186" s="430"/>
      <c r="MPZ186" s="430"/>
      <c r="MQA186" s="430"/>
      <c r="MQB186" s="430"/>
      <c r="MQC186" s="430"/>
      <c r="MQD186" s="430"/>
      <c r="MQE186" s="430"/>
      <c r="MQF186" s="430"/>
      <c r="MQG186" s="430"/>
      <c r="MQH186" s="430"/>
      <c r="MQI186" s="430"/>
      <c r="MQJ186" s="430"/>
      <c r="MQK186" s="430"/>
      <c r="MQL186" s="430"/>
      <c r="MQM186" s="430"/>
      <c r="MQN186" s="430"/>
      <c r="MQO186" s="430"/>
      <c r="MQP186" s="430"/>
      <c r="MQQ186" s="430"/>
      <c r="MQR186" s="430"/>
      <c r="MQS186" s="430"/>
      <c r="MQT186" s="430"/>
      <c r="MQU186" s="430"/>
      <c r="MQV186" s="430"/>
      <c r="MQW186" s="430"/>
      <c r="MQX186" s="430"/>
      <c r="MQY186" s="430"/>
      <c r="MQZ186" s="430"/>
      <c r="MRA186" s="430"/>
      <c r="MRB186" s="430"/>
      <c r="MRC186" s="430"/>
      <c r="MRD186" s="430"/>
      <c r="MRE186" s="430"/>
      <c r="MRF186" s="430"/>
      <c r="MRG186" s="430"/>
      <c r="MRH186" s="430"/>
      <c r="MRI186" s="430"/>
      <c r="MRJ186" s="430"/>
      <c r="MRK186" s="430"/>
      <c r="MRL186" s="430"/>
      <c r="MRM186" s="430"/>
      <c r="MRN186" s="430"/>
      <c r="MRO186" s="430"/>
      <c r="MRP186" s="430"/>
      <c r="MRQ186" s="430"/>
      <c r="MRR186" s="430"/>
      <c r="MRS186" s="430"/>
      <c r="MRT186" s="430"/>
      <c r="MRU186" s="430"/>
      <c r="MRV186" s="430"/>
      <c r="MRW186" s="430"/>
      <c r="MRX186" s="430"/>
      <c r="MRY186" s="430"/>
      <c r="MRZ186" s="430"/>
      <c r="MSA186" s="430"/>
      <c r="MSB186" s="430"/>
      <c r="MSC186" s="430"/>
      <c r="MSD186" s="430"/>
      <c r="MSE186" s="430"/>
      <c r="MSF186" s="430"/>
      <c r="MSG186" s="430"/>
      <c r="MSH186" s="430"/>
      <c r="MSI186" s="430"/>
      <c r="MSJ186" s="430"/>
      <c r="MSK186" s="430"/>
      <c r="MSL186" s="430"/>
      <c r="MSM186" s="430"/>
      <c r="MSN186" s="430"/>
      <c r="MSO186" s="430"/>
      <c r="MSP186" s="430"/>
      <c r="MSQ186" s="430"/>
      <c r="MSR186" s="430"/>
      <c r="MSS186" s="430"/>
      <c r="MST186" s="430"/>
      <c r="MSU186" s="430"/>
      <c r="MSV186" s="430"/>
      <c r="MSW186" s="430"/>
      <c r="MSX186" s="430"/>
      <c r="MSY186" s="430"/>
      <c r="MSZ186" s="430"/>
      <c r="MTA186" s="430"/>
      <c r="MTB186" s="430"/>
      <c r="MTC186" s="430"/>
      <c r="MTD186" s="430"/>
      <c r="MTE186" s="430"/>
      <c r="MTF186" s="430"/>
      <c r="MTG186" s="430"/>
      <c r="MTH186" s="430"/>
      <c r="MTI186" s="430"/>
      <c r="MTJ186" s="430"/>
      <c r="MTK186" s="430"/>
      <c r="MTL186" s="430"/>
      <c r="MTM186" s="430"/>
      <c r="MTN186" s="430"/>
      <c r="MTO186" s="430"/>
      <c r="MTP186" s="430"/>
      <c r="MTQ186" s="430"/>
      <c r="MTR186" s="430"/>
      <c r="MTS186" s="430"/>
      <c r="MTT186" s="430"/>
      <c r="MTU186" s="430"/>
      <c r="MTV186" s="430"/>
      <c r="MTW186" s="430"/>
      <c r="MTX186" s="430"/>
      <c r="MTY186" s="430"/>
      <c r="MTZ186" s="430"/>
      <c r="MUA186" s="430"/>
      <c r="MUB186" s="430"/>
      <c r="MUC186" s="430"/>
      <c r="MUD186" s="430"/>
      <c r="MUE186" s="430"/>
      <c r="MUF186" s="430"/>
      <c r="MUG186" s="430"/>
      <c r="MUH186" s="430"/>
      <c r="MUI186" s="430"/>
      <c r="MUJ186" s="430"/>
      <c r="MUK186" s="430"/>
      <c r="MUL186" s="430"/>
      <c r="MUM186" s="430"/>
      <c r="MUN186" s="430"/>
      <c r="MUO186" s="430"/>
      <c r="MUP186" s="430"/>
      <c r="MUQ186" s="430"/>
      <c r="MUR186" s="430"/>
      <c r="MUS186" s="430"/>
      <c r="MUT186" s="430"/>
      <c r="MUU186" s="430"/>
      <c r="MUV186" s="430"/>
      <c r="MUW186" s="430"/>
      <c r="MUX186" s="430"/>
      <c r="MUY186" s="430"/>
      <c r="MUZ186" s="430"/>
      <c r="MVA186" s="430"/>
      <c r="MVB186" s="430"/>
      <c r="MVC186" s="430"/>
      <c r="MVD186" s="430"/>
      <c r="MVE186" s="430"/>
      <c r="MVF186" s="430"/>
      <c r="MVG186" s="430"/>
      <c r="MVH186" s="430"/>
      <c r="MVI186" s="430"/>
      <c r="MVJ186" s="430"/>
      <c r="MVK186" s="430"/>
      <c r="MVL186" s="430"/>
      <c r="MVM186" s="430"/>
      <c r="MVN186" s="430"/>
      <c r="MVO186" s="430"/>
      <c r="MVP186" s="430"/>
      <c r="MVQ186" s="430"/>
      <c r="MVR186" s="430"/>
      <c r="MVS186" s="430"/>
      <c r="MVT186" s="430"/>
      <c r="MVU186" s="430"/>
      <c r="MVV186" s="430"/>
      <c r="MVW186" s="430"/>
      <c r="MVX186" s="430"/>
      <c r="MVY186" s="430"/>
      <c r="MVZ186" s="430"/>
      <c r="MWA186" s="430"/>
      <c r="MWB186" s="430"/>
      <c r="MWC186" s="430"/>
      <c r="MWD186" s="430"/>
      <c r="MWE186" s="430"/>
      <c r="MWF186" s="430"/>
      <c r="MWG186" s="430"/>
      <c r="MWH186" s="430"/>
      <c r="MWI186" s="430"/>
      <c r="MWJ186" s="430"/>
      <c r="MWK186" s="430"/>
      <c r="MWL186" s="430"/>
      <c r="MWM186" s="430"/>
      <c r="MWN186" s="430"/>
      <c r="MWO186" s="430"/>
      <c r="MWP186" s="430"/>
      <c r="MWQ186" s="430"/>
      <c r="MWR186" s="430"/>
      <c r="MWS186" s="430"/>
      <c r="MWT186" s="430"/>
      <c r="MWU186" s="430"/>
      <c r="MWV186" s="430"/>
      <c r="MWW186" s="430"/>
      <c r="MWX186" s="430"/>
      <c r="MWY186" s="430"/>
      <c r="MWZ186" s="430"/>
      <c r="MXA186" s="430"/>
      <c r="MXB186" s="430"/>
      <c r="MXC186" s="430"/>
      <c r="MXD186" s="430"/>
      <c r="MXE186" s="430"/>
      <c r="MXF186" s="430"/>
      <c r="MXG186" s="430"/>
      <c r="MXH186" s="430"/>
      <c r="MXI186" s="430"/>
      <c r="MXJ186" s="430"/>
      <c r="MXK186" s="430"/>
      <c r="MXL186" s="430"/>
      <c r="MXM186" s="430"/>
      <c r="MXN186" s="430"/>
      <c r="MXO186" s="430"/>
      <c r="MXP186" s="430"/>
      <c r="MXQ186" s="430"/>
      <c r="MXR186" s="430"/>
      <c r="MXS186" s="430"/>
      <c r="MXT186" s="430"/>
      <c r="MXU186" s="430"/>
      <c r="MXV186" s="430"/>
      <c r="MXW186" s="430"/>
      <c r="MXX186" s="430"/>
      <c r="MXY186" s="430"/>
      <c r="MXZ186" s="430"/>
      <c r="MYA186" s="430"/>
      <c r="MYB186" s="430"/>
      <c r="MYC186" s="430"/>
      <c r="MYD186" s="430"/>
      <c r="MYE186" s="430"/>
      <c r="MYF186" s="430"/>
      <c r="MYG186" s="430"/>
      <c r="MYH186" s="430"/>
      <c r="MYI186" s="430"/>
      <c r="MYJ186" s="430"/>
      <c r="MYK186" s="430"/>
      <c r="MYL186" s="430"/>
      <c r="MYM186" s="430"/>
      <c r="MYN186" s="430"/>
      <c r="MYO186" s="430"/>
      <c r="MYP186" s="430"/>
      <c r="MYQ186" s="430"/>
      <c r="MYR186" s="430"/>
      <c r="MYS186" s="430"/>
      <c r="MYT186" s="430"/>
      <c r="MYU186" s="430"/>
      <c r="MYV186" s="430"/>
      <c r="MYW186" s="430"/>
      <c r="MYX186" s="430"/>
      <c r="MYY186" s="430"/>
      <c r="MYZ186" s="430"/>
      <c r="MZA186" s="430"/>
      <c r="MZB186" s="430"/>
      <c r="MZC186" s="430"/>
      <c r="MZD186" s="430"/>
      <c r="MZE186" s="430"/>
      <c r="MZF186" s="430"/>
      <c r="MZG186" s="430"/>
      <c r="MZH186" s="430"/>
      <c r="MZI186" s="430"/>
      <c r="MZJ186" s="430"/>
      <c r="MZK186" s="430"/>
      <c r="MZL186" s="430"/>
      <c r="MZM186" s="430"/>
      <c r="MZN186" s="430"/>
      <c r="MZO186" s="430"/>
      <c r="MZP186" s="430"/>
      <c r="MZQ186" s="430"/>
      <c r="MZR186" s="430"/>
      <c r="MZS186" s="430"/>
      <c r="MZT186" s="430"/>
      <c r="MZU186" s="430"/>
      <c r="MZV186" s="430"/>
      <c r="MZW186" s="430"/>
      <c r="MZX186" s="430"/>
      <c r="MZY186" s="430"/>
      <c r="MZZ186" s="430"/>
      <c r="NAA186" s="430"/>
      <c r="NAB186" s="430"/>
      <c r="NAC186" s="430"/>
      <c r="NAD186" s="430"/>
      <c r="NAE186" s="430"/>
      <c r="NAF186" s="430"/>
      <c r="NAG186" s="430"/>
      <c r="NAH186" s="430"/>
      <c r="NAI186" s="430"/>
      <c r="NAJ186" s="430"/>
      <c r="NAK186" s="430"/>
      <c r="NAL186" s="430"/>
      <c r="NAM186" s="430"/>
      <c r="NAN186" s="430"/>
      <c r="NAO186" s="430"/>
      <c r="NAP186" s="430"/>
      <c r="NAQ186" s="430"/>
      <c r="NAR186" s="430"/>
      <c r="NAS186" s="430"/>
      <c r="NAT186" s="430"/>
      <c r="NAU186" s="430"/>
      <c r="NAV186" s="430"/>
      <c r="NAW186" s="430"/>
      <c r="NAX186" s="430"/>
      <c r="NAY186" s="430"/>
      <c r="NAZ186" s="430"/>
      <c r="NBA186" s="430"/>
      <c r="NBB186" s="430"/>
      <c r="NBC186" s="430"/>
      <c r="NBD186" s="430"/>
      <c r="NBE186" s="430"/>
      <c r="NBF186" s="430"/>
      <c r="NBG186" s="430"/>
      <c r="NBH186" s="430"/>
      <c r="NBI186" s="430"/>
      <c r="NBJ186" s="430"/>
      <c r="NBK186" s="430"/>
      <c r="NBL186" s="430"/>
      <c r="NBM186" s="430"/>
      <c r="NBN186" s="430"/>
      <c r="NBO186" s="430"/>
      <c r="NBP186" s="430"/>
      <c r="NBQ186" s="430"/>
      <c r="NBR186" s="430"/>
      <c r="NBS186" s="430"/>
      <c r="NBT186" s="430"/>
      <c r="NBU186" s="430"/>
      <c r="NBV186" s="430"/>
      <c r="NBW186" s="430"/>
      <c r="NBX186" s="430"/>
      <c r="NBY186" s="430"/>
      <c r="NBZ186" s="430"/>
      <c r="NCA186" s="430"/>
      <c r="NCB186" s="430"/>
      <c r="NCC186" s="430"/>
      <c r="NCD186" s="430"/>
      <c r="NCE186" s="430"/>
      <c r="NCF186" s="430"/>
      <c r="NCG186" s="430"/>
      <c r="NCH186" s="430"/>
      <c r="NCI186" s="430"/>
      <c r="NCJ186" s="430"/>
      <c r="NCK186" s="430"/>
      <c r="NCL186" s="430"/>
      <c r="NCM186" s="430"/>
      <c r="NCN186" s="430"/>
      <c r="NCO186" s="430"/>
      <c r="NCP186" s="430"/>
      <c r="NCQ186" s="430"/>
      <c r="NCR186" s="430"/>
      <c r="NCS186" s="430"/>
      <c r="NCT186" s="430"/>
      <c r="NCU186" s="430"/>
      <c r="NCV186" s="430"/>
      <c r="NCW186" s="430"/>
      <c r="NCX186" s="430"/>
      <c r="NCY186" s="430"/>
      <c r="NCZ186" s="430"/>
      <c r="NDA186" s="430"/>
      <c r="NDB186" s="430"/>
      <c r="NDC186" s="430"/>
      <c r="NDD186" s="430"/>
      <c r="NDE186" s="430"/>
      <c r="NDF186" s="430"/>
      <c r="NDG186" s="430"/>
      <c r="NDH186" s="430"/>
      <c r="NDI186" s="430"/>
      <c r="NDJ186" s="430"/>
      <c r="NDK186" s="430"/>
      <c r="NDL186" s="430"/>
      <c r="NDM186" s="430"/>
      <c r="NDN186" s="430"/>
      <c r="NDO186" s="430"/>
      <c r="NDP186" s="430"/>
      <c r="NDQ186" s="430"/>
      <c r="NDR186" s="430"/>
      <c r="NDS186" s="430"/>
      <c r="NDT186" s="430"/>
      <c r="NDU186" s="430"/>
      <c r="NDV186" s="430"/>
      <c r="NDW186" s="430"/>
      <c r="NDX186" s="430"/>
      <c r="NDY186" s="430"/>
      <c r="NDZ186" s="430"/>
      <c r="NEA186" s="430"/>
      <c r="NEB186" s="430"/>
      <c r="NEC186" s="430"/>
      <c r="NED186" s="430"/>
      <c r="NEE186" s="430"/>
      <c r="NEF186" s="430"/>
      <c r="NEG186" s="430"/>
      <c r="NEH186" s="430"/>
      <c r="NEI186" s="430"/>
      <c r="NEJ186" s="430"/>
      <c r="NEK186" s="430"/>
      <c r="NEL186" s="430"/>
      <c r="NEM186" s="430"/>
      <c r="NEN186" s="430"/>
      <c r="NEO186" s="430"/>
      <c r="NEP186" s="430"/>
      <c r="NEQ186" s="430"/>
      <c r="NER186" s="430"/>
      <c r="NES186" s="430"/>
      <c r="NET186" s="430"/>
      <c r="NEU186" s="430"/>
      <c r="NEV186" s="430"/>
      <c r="NEW186" s="430"/>
      <c r="NEX186" s="430"/>
      <c r="NEY186" s="430"/>
      <c r="NEZ186" s="430"/>
      <c r="NFA186" s="430"/>
      <c r="NFB186" s="430"/>
      <c r="NFC186" s="430"/>
      <c r="NFD186" s="430"/>
      <c r="NFE186" s="430"/>
      <c r="NFF186" s="430"/>
      <c r="NFG186" s="430"/>
      <c r="NFH186" s="430"/>
      <c r="NFI186" s="430"/>
      <c r="NFJ186" s="430"/>
      <c r="NFK186" s="430"/>
      <c r="NFL186" s="430"/>
      <c r="NFM186" s="430"/>
      <c r="NFN186" s="430"/>
      <c r="NFO186" s="430"/>
      <c r="NFP186" s="430"/>
      <c r="NFQ186" s="430"/>
      <c r="NFR186" s="430"/>
      <c r="NFS186" s="430"/>
      <c r="NFT186" s="430"/>
      <c r="NFU186" s="430"/>
      <c r="NFV186" s="430"/>
      <c r="NFW186" s="430"/>
      <c r="NFX186" s="430"/>
      <c r="NFY186" s="430"/>
      <c r="NFZ186" s="430"/>
      <c r="NGA186" s="430"/>
      <c r="NGB186" s="430"/>
      <c r="NGC186" s="430"/>
      <c r="NGD186" s="430"/>
      <c r="NGE186" s="430"/>
      <c r="NGF186" s="430"/>
      <c r="NGG186" s="430"/>
      <c r="NGH186" s="430"/>
      <c r="NGI186" s="430"/>
      <c r="NGJ186" s="430"/>
      <c r="NGK186" s="430"/>
      <c r="NGL186" s="430"/>
      <c r="NGM186" s="430"/>
      <c r="NGN186" s="430"/>
      <c r="NGO186" s="430"/>
      <c r="NGP186" s="430"/>
      <c r="NGQ186" s="430"/>
      <c r="NGR186" s="430"/>
      <c r="NGS186" s="430"/>
      <c r="NGT186" s="430"/>
      <c r="NGU186" s="430"/>
      <c r="NGV186" s="430"/>
      <c r="NGW186" s="430"/>
      <c r="NGX186" s="430"/>
      <c r="NGY186" s="430"/>
      <c r="NGZ186" s="430"/>
      <c r="NHA186" s="430"/>
      <c r="NHB186" s="430"/>
      <c r="NHC186" s="430"/>
      <c r="NHD186" s="430"/>
      <c r="NHE186" s="430"/>
      <c r="NHF186" s="430"/>
      <c r="NHG186" s="430"/>
      <c r="NHH186" s="430"/>
      <c r="NHI186" s="430"/>
      <c r="NHJ186" s="430"/>
      <c r="NHK186" s="430"/>
      <c r="NHL186" s="430"/>
      <c r="NHM186" s="430"/>
      <c r="NHN186" s="430"/>
      <c r="NHO186" s="430"/>
      <c r="NHP186" s="430"/>
      <c r="NHQ186" s="430"/>
      <c r="NHR186" s="430"/>
      <c r="NHS186" s="430"/>
      <c r="NHT186" s="430"/>
      <c r="NHU186" s="430"/>
      <c r="NHV186" s="430"/>
      <c r="NHW186" s="430"/>
      <c r="NHX186" s="430"/>
      <c r="NHY186" s="430"/>
      <c r="NHZ186" s="430"/>
      <c r="NIA186" s="430"/>
      <c r="NIB186" s="430"/>
      <c r="NIC186" s="430"/>
      <c r="NID186" s="430"/>
      <c r="NIE186" s="430"/>
      <c r="NIF186" s="430"/>
      <c r="NIG186" s="430"/>
      <c r="NIH186" s="430"/>
      <c r="NII186" s="430"/>
      <c r="NIJ186" s="430"/>
      <c r="NIK186" s="430"/>
      <c r="NIL186" s="430"/>
      <c r="NIM186" s="430"/>
      <c r="NIN186" s="430"/>
      <c r="NIO186" s="430"/>
      <c r="NIP186" s="430"/>
      <c r="NIQ186" s="430"/>
      <c r="NIR186" s="430"/>
      <c r="NIS186" s="430"/>
      <c r="NIT186" s="430"/>
      <c r="NIU186" s="430"/>
      <c r="NIV186" s="430"/>
      <c r="NIW186" s="430"/>
      <c r="NIX186" s="430"/>
      <c r="NIY186" s="430"/>
      <c r="NIZ186" s="430"/>
      <c r="NJA186" s="430"/>
      <c r="NJB186" s="430"/>
      <c r="NJC186" s="430"/>
      <c r="NJD186" s="430"/>
      <c r="NJE186" s="430"/>
      <c r="NJF186" s="430"/>
      <c r="NJG186" s="430"/>
      <c r="NJH186" s="430"/>
      <c r="NJI186" s="430"/>
      <c r="NJJ186" s="430"/>
      <c r="NJK186" s="430"/>
      <c r="NJL186" s="430"/>
      <c r="NJM186" s="430"/>
      <c r="NJN186" s="430"/>
      <c r="NJO186" s="430"/>
      <c r="NJP186" s="430"/>
      <c r="NJQ186" s="430"/>
      <c r="NJR186" s="430"/>
      <c r="NJS186" s="430"/>
      <c r="NJT186" s="430"/>
      <c r="NJU186" s="430"/>
      <c r="NJV186" s="430"/>
      <c r="NJW186" s="430"/>
      <c r="NJX186" s="430"/>
      <c r="NJY186" s="430"/>
      <c r="NJZ186" s="430"/>
      <c r="NKA186" s="430"/>
      <c r="NKB186" s="430"/>
      <c r="NKC186" s="430"/>
      <c r="NKD186" s="430"/>
      <c r="NKE186" s="430"/>
      <c r="NKF186" s="430"/>
      <c r="NKG186" s="430"/>
      <c r="NKH186" s="430"/>
      <c r="NKI186" s="430"/>
      <c r="NKJ186" s="430"/>
      <c r="NKK186" s="430"/>
      <c r="NKL186" s="430"/>
      <c r="NKM186" s="430"/>
      <c r="NKN186" s="430"/>
      <c r="NKO186" s="430"/>
      <c r="NKP186" s="430"/>
      <c r="NKQ186" s="430"/>
      <c r="NKR186" s="430"/>
      <c r="NKS186" s="430"/>
      <c r="NKT186" s="430"/>
      <c r="NKU186" s="430"/>
      <c r="NKV186" s="430"/>
      <c r="NKW186" s="430"/>
      <c r="NKX186" s="430"/>
      <c r="NKY186" s="430"/>
      <c r="NKZ186" s="430"/>
      <c r="NLA186" s="430"/>
      <c r="NLB186" s="430"/>
      <c r="NLC186" s="430"/>
      <c r="NLD186" s="430"/>
      <c r="NLE186" s="430"/>
      <c r="NLF186" s="430"/>
      <c r="NLG186" s="430"/>
      <c r="NLH186" s="430"/>
      <c r="NLI186" s="430"/>
      <c r="NLJ186" s="430"/>
      <c r="NLK186" s="430"/>
      <c r="NLL186" s="430"/>
      <c r="NLM186" s="430"/>
      <c r="NLN186" s="430"/>
      <c r="NLO186" s="430"/>
      <c r="NLP186" s="430"/>
      <c r="NLQ186" s="430"/>
      <c r="NLR186" s="430"/>
      <c r="NLS186" s="430"/>
      <c r="NLT186" s="430"/>
      <c r="NLU186" s="430"/>
      <c r="NLV186" s="430"/>
      <c r="NLW186" s="430"/>
      <c r="NLX186" s="430"/>
      <c r="NLY186" s="430"/>
      <c r="NLZ186" s="430"/>
      <c r="NMA186" s="430"/>
      <c r="NMB186" s="430"/>
      <c r="NMC186" s="430"/>
      <c r="NMD186" s="430"/>
      <c r="NME186" s="430"/>
      <c r="NMF186" s="430"/>
      <c r="NMG186" s="430"/>
      <c r="NMH186" s="430"/>
      <c r="NMI186" s="430"/>
      <c r="NMJ186" s="430"/>
      <c r="NMK186" s="430"/>
      <c r="NML186" s="430"/>
      <c r="NMM186" s="430"/>
      <c r="NMN186" s="430"/>
      <c r="NMO186" s="430"/>
      <c r="NMP186" s="430"/>
      <c r="NMQ186" s="430"/>
      <c r="NMR186" s="430"/>
      <c r="NMS186" s="430"/>
      <c r="NMT186" s="430"/>
      <c r="NMU186" s="430"/>
      <c r="NMV186" s="430"/>
      <c r="NMW186" s="430"/>
      <c r="NMX186" s="430"/>
      <c r="NMY186" s="430"/>
      <c r="NMZ186" s="430"/>
      <c r="NNA186" s="430"/>
      <c r="NNB186" s="430"/>
      <c r="NNC186" s="430"/>
      <c r="NND186" s="430"/>
      <c r="NNE186" s="430"/>
      <c r="NNF186" s="430"/>
      <c r="NNG186" s="430"/>
      <c r="NNH186" s="430"/>
      <c r="NNI186" s="430"/>
      <c r="NNJ186" s="430"/>
      <c r="NNK186" s="430"/>
      <c r="NNL186" s="430"/>
      <c r="NNM186" s="430"/>
      <c r="NNN186" s="430"/>
      <c r="NNO186" s="430"/>
      <c r="NNP186" s="430"/>
      <c r="NNQ186" s="430"/>
      <c r="NNR186" s="430"/>
      <c r="NNS186" s="430"/>
      <c r="NNT186" s="430"/>
      <c r="NNU186" s="430"/>
      <c r="NNV186" s="430"/>
      <c r="NNW186" s="430"/>
      <c r="NNX186" s="430"/>
      <c r="NNY186" s="430"/>
      <c r="NNZ186" s="430"/>
      <c r="NOA186" s="430"/>
      <c r="NOB186" s="430"/>
      <c r="NOC186" s="430"/>
      <c r="NOD186" s="430"/>
      <c r="NOE186" s="430"/>
      <c r="NOF186" s="430"/>
      <c r="NOG186" s="430"/>
      <c r="NOH186" s="430"/>
      <c r="NOI186" s="430"/>
      <c r="NOJ186" s="430"/>
      <c r="NOK186" s="430"/>
      <c r="NOL186" s="430"/>
      <c r="NOM186" s="430"/>
      <c r="NON186" s="430"/>
      <c r="NOO186" s="430"/>
      <c r="NOP186" s="430"/>
      <c r="NOQ186" s="430"/>
      <c r="NOR186" s="430"/>
      <c r="NOS186" s="430"/>
      <c r="NOT186" s="430"/>
      <c r="NOU186" s="430"/>
      <c r="NOV186" s="430"/>
      <c r="NOW186" s="430"/>
      <c r="NOX186" s="430"/>
      <c r="NOY186" s="430"/>
      <c r="NOZ186" s="430"/>
      <c r="NPA186" s="430"/>
      <c r="NPB186" s="430"/>
      <c r="NPC186" s="430"/>
      <c r="NPD186" s="430"/>
      <c r="NPE186" s="430"/>
      <c r="NPF186" s="430"/>
      <c r="NPG186" s="430"/>
      <c r="NPH186" s="430"/>
      <c r="NPI186" s="430"/>
      <c r="NPJ186" s="430"/>
      <c r="NPK186" s="430"/>
      <c r="NPL186" s="430"/>
      <c r="NPM186" s="430"/>
      <c r="NPN186" s="430"/>
      <c r="NPO186" s="430"/>
      <c r="NPP186" s="430"/>
      <c r="NPQ186" s="430"/>
      <c r="NPR186" s="430"/>
      <c r="NPS186" s="430"/>
      <c r="NPT186" s="430"/>
      <c r="NPU186" s="430"/>
      <c r="NPV186" s="430"/>
      <c r="NPW186" s="430"/>
      <c r="NPX186" s="430"/>
      <c r="NPY186" s="430"/>
      <c r="NPZ186" s="430"/>
      <c r="NQA186" s="430"/>
      <c r="NQB186" s="430"/>
      <c r="NQC186" s="430"/>
      <c r="NQD186" s="430"/>
      <c r="NQE186" s="430"/>
      <c r="NQF186" s="430"/>
      <c r="NQG186" s="430"/>
      <c r="NQH186" s="430"/>
      <c r="NQI186" s="430"/>
      <c r="NQJ186" s="430"/>
      <c r="NQK186" s="430"/>
      <c r="NQL186" s="430"/>
      <c r="NQM186" s="430"/>
      <c r="NQN186" s="430"/>
      <c r="NQO186" s="430"/>
      <c r="NQP186" s="430"/>
      <c r="NQQ186" s="430"/>
      <c r="NQR186" s="430"/>
      <c r="NQS186" s="430"/>
      <c r="NQT186" s="430"/>
      <c r="NQU186" s="430"/>
      <c r="NQV186" s="430"/>
      <c r="NQW186" s="430"/>
      <c r="NQX186" s="430"/>
      <c r="NQY186" s="430"/>
      <c r="NQZ186" s="430"/>
      <c r="NRA186" s="430"/>
      <c r="NRB186" s="430"/>
      <c r="NRC186" s="430"/>
      <c r="NRD186" s="430"/>
      <c r="NRE186" s="430"/>
      <c r="NRF186" s="430"/>
      <c r="NRG186" s="430"/>
      <c r="NRH186" s="430"/>
      <c r="NRI186" s="430"/>
      <c r="NRJ186" s="430"/>
      <c r="NRK186" s="430"/>
      <c r="NRL186" s="430"/>
      <c r="NRM186" s="430"/>
      <c r="NRN186" s="430"/>
      <c r="NRO186" s="430"/>
      <c r="NRP186" s="430"/>
      <c r="NRQ186" s="430"/>
      <c r="NRR186" s="430"/>
      <c r="NRS186" s="430"/>
      <c r="NRT186" s="430"/>
      <c r="NRU186" s="430"/>
      <c r="NRV186" s="430"/>
      <c r="NRW186" s="430"/>
      <c r="NRX186" s="430"/>
      <c r="NRY186" s="430"/>
      <c r="NRZ186" s="430"/>
      <c r="NSA186" s="430"/>
      <c r="NSB186" s="430"/>
      <c r="NSC186" s="430"/>
      <c r="NSD186" s="430"/>
      <c r="NSE186" s="430"/>
      <c r="NSF186" s="430"/>
      <c r="NSG186" s="430"/>
      <c r="NSH186" s="430"/>
      <c r="NSI186" s="430"/>
      <c r="NSJ186" s="430"/>
      <c r="NSK186" s="430"/>
      <c r="NSL186" s="430"/>
      <c r="NSM186" s="430"/>
      <c r="NSN186" s="430"/>
      <c r="NSO186" s="430"/>
      <c r="NSP186" s="430"/>
      <c r="NSQ186" s="430"/>
      <c r="NSR186" s="430"/>
      <c r="NSS186" s="430"/>
      <c r="NST186" s="430"/>
      <c r="NSU186" s="430"/>
      <c r="NSV186" s="430"/>
      <c r="NSW186" s="430"/>
      <c r="NSX186" s="430"/>
      <c r="NSY186" s="430"/>
      <c r="NSZ186" s="430"/>
      <c r="NTA186" s="430"/>
      <c r="NTB186" s="430"/>
      <c r="NTC186" s="430"/>
      <c r="NTD186" s="430"/>
      <c r="NTE186" s="430"/>
      <c r="NTF186" s="430"/>
      <c r="NTG186" s="430"/>
      <c r="NTH186" s="430"/>
      <c r="NTI186" s="430"/>
      <c r="NTJ186" s="430"/>
      <c r="NTK186" s="430"/>
      <c r="NTL186" s="430"/>
      <c r="NTM186" s="430"/>
      <c r="NTN186" s="430"/>
      <c r="NTO186" s="430"/>
      <c r="NTP186" s="430"/>
      <c r="NTQ186" s="430"/>
      <c r="NTR186" s="430"/>
      <c r="NTS186" s="430"/>
      <c r="NTT186" s="430"/>
      <c r="NTU186" s="430"/>
      <c r="NTV186" s="430"/>
      <c r="NTW186" s="430"/>
      <c r="NTX186" s="430"/>
      <c r="NTY186" s="430"/>
      <c r="NTZ186" s="430"/>
      <c r="NUA186" s="430"/>
      <c r="NUB186" s="430"/>
      <c r="NUC186" s="430"/>
      <c r="NUD186" s="430"/>
      <c r="NUE186" s="430"/>
      <c r="NUF186" s="430"/>
      <c r="NUG186" s="430"/>
      <c r="NUH186" s="430"/>
      <c r="NUI186" s="430"/>
      <c r="NUJ186" s="430"/>
      <c r="NUK186" s="430"/>
      <c r="NUL186" s="430"/>
      <c r="NUM186" s="430"/>
      <c r="NUN186" s="430"/>
      <c r="NUO186" s="430"/>
      <c r="NUP186" s="430"/>
      <c r="NUQ186" s="430"/>
      <c r="NUR186" s="430"/>
      <c r="NUS186" s="430"/>
      <c r="NUT186" s="430"/>
      <c r="NUU186" s="430"/>
      <c r="NUV186" s="430"/>
      <c r="NUW186" s="430"/>
      <c r="NUX186" s="430"/>
      <c r="NUY186" s="430"/>
      <c r="NUZ186" s="430"/>
      <c r="NVA186" s="430"/>
      <c r="NVB186" s="430"/>
      <c r="NVC186" s="430"/>
      <c r="NVD186" s="430"/>
      <c r="NVE186" s="430"/>
      <c r="NVF186" s="430"/>
      <c r="NVG186" s="430"/>
      <c r="NVH186" s="430"/>
      <c r="NVI186" s="430"/>
      <c r="NVJ186" s="430"/>
      <c r="NVK186" s="430"/>
      <c r="NVL186" s="430"/>
      <c r="NVM186" s="430"/>
      <c r="NVN186" s="430"/>
      <c r="NVO186" s="430"/>
      <c r="NVP186" s="430"/>
      <c r="NVQ186" s="430"/>
      <c r="NVR186" s="430"/>
      <c r="NVS186" s="430"/>
      <c r="NVT186" s="430"/>
      <c r="NVU186" s="430"/>
      <c r="NVV186" s="430"/>
      <c r="NVW186" s="430"/>
      <c r="NVX186" s="430"/>
      <c r="NVY186" s="430"/>
      <c r="NVZ186" s="430"/>
      <c r="NWA186" s="430"/>
      <c r="NWB186" s="430"/>
      <c r="NWC186" s="430"/>
      <c r="NWD186" s="430"/>
      <c r="NWE186" s="430"/>
      <c r="NWF186" s="430"/>
      <c r="NWG186" s="430"/>
      <c r="NWH186" s="430"/>
      <c r="NWI186" s="430"/>
      <c r="NWJ186" s="430"/>
      <c r="NWK186" s="430"/>
      <c r="NWL186" s="430"/>
      <c r="NWM186" s="430"/>
      <c r="NWN186" s="430"/>
      <c r="NWO186" s="430"/>
      <c r="NWP186" s="430"/>
      <c r="NWQ186" s="430"/>
      <c r="NWR186" s="430"/>
      <c r="NWS186" s="430"/>
      <c r="NWT186" s="430"/>
      <c r="NWU186" s="430"/>
      <c r="NWV186" s="430"/>
      <c r="NWW186" s="430"/>
      <c r="NWX186" s="430"/>
      <c r="NWY186" s="430"/>
      <c r="NWZ186" s="430"/>
      <c r="NXA186" s="430"/>
      <c r="NXB186" s="430"/>
      <c r="NXC186" s="430"/>
      <c r="NXD186" s="430"/>
      <c r="NXE186" s="430"/>
      <c r="NXF186" s="430"/>
      <c r="NXG186" s="430"/>
      <c r="NXH186" s="430"/>
      <c r="NXI186" s="430"/>
      <c r="NXJ186" s="430"/>
      <c r="NXK186" s="430"/>
      <c r="NXL186" s="430"/>
      <c r="NXM186" s="430"/>
      <c r="NXN186" s="430"/>
      <c r="NXO186" s="430"/>
      <c r="NXP186" s="430"/>
      <c r="NXQ186" s="430"/>
      <c r="NXR186" s="430"/>
      <c r="NXS186" s="430"/>
      <c r="NXT186" s="430"/>
      <c r="NXU186" s="430"/>
      <c r="NXV186" s="430"/>
      <c r="NXW186" s="430"/>
      <c r="NXX186" s="430"/>
      <c r="NXY186" s="430"/>
      <c r="NXZ186" s="430"/>
      <c r="NYA186" s="430"/>
      <c r="NYB186" s="430"/>
      <c r="NYC186" s="430"/>
      <c r="NYD186" s="430"/>
      <c r="NYE186" s="430"/>
      <c r="NYF186" s="430"/>
      <c r="NYG186" s="430"/>
      <c r="NYH186" s="430"/>
      <c r="NYI186" s="430"/>
      <c r="NYJ186" s="430"/>
      <c r="NYK186" s="430"/>
      <c r="NYL186" s="430"/>
      <c r="NYM186" s="430"/>
      <c r="NYN186" s="430"/>
      <c r="NYO186" s="430"/>
      <c r="NYP186" s="430"/>
      <c r="NYQ186" s="430"/>
      <c r="NYR186" s="430"/>
      <c r="NYS186" s="430"/>
      <c r="NYT186" s="430"/>
      <c r="NYU186" s="430"/>
      <c r="NYV186" s="430"/>
      <c r="NYW186" s="430"/>
      <c r="NYX186" s="430"/>
      <c r="NYY186" s="430"/>
      <c r="NYZ186" s="430"/>
      <c r="NZA186" s="430"/>
      <c r="NZB186" s="430"/>
      <c r="NZC186" s="430"/>
      <c r="NZD186" s="430"/>
      <c r="NZE186" s="430"/>
      <c r="NZF186" s="430"/>
      <c r="NZG186" s="430"/>
      <c r="NZH186" s="430"/>
      <c r="NZI186" s="430"/>
      <c r="NZJ186" s="430"/>
      <c r="NZK186" s="430"/>
      <c r="NZL186" s="430"/>
      <c r="NZM186" s="430"/>
      <c r="NZN186" s="430"/>
      <c r="NZO186" s="430"/>
      <c r="NZP186" s="430"/>
      <c r="NZQ186" s="430"/>
      <c r="NZR186" s="430"/>
      <c r="NZS186" s="430"/>
      <c r="NZT186" s="430"/>
      <c r="NZU186" s="430"/>
      <c r="NZV186" s="430"/>
      <c r="NZW186" s="430"/>
      <c r="NZX186" s="430"/>
      <c r="NZY186" s="430"/>
      <c r="NZZ186" s="430"/>
      <c r="OAA186" s="430"/>
      <c r="OAB186" s="430"/>
      <c r="OAC186" s="430"/>
      <c r="OAD186" s="430"/>
      <c r="OAE186" s="430"/>
      <c r="OAF186" s="430"/>
      <c r="OAG186" s="430"/>
      <c r="OAH186" s="430"/>
      <c r="OAI186" s="430"/>
      <c r="OAJ186" s="430"/>
      <c r="OAK186" s="430"/>
      <c r="OAL186" s="430"/>
      <c r="OAM186" s="430"/>
      <c r="OAN186" s="430"/>
      <c r="OAO186" s="430"/>
      <c r="OAP186" s="430"/>
      <c r="OAQ186" s="430"/>
      <c r="OAR186" s="430"/>
      <c r="OAS186" s="430"/>
      <c r="OAT186" s="430"/>
      <c r="OAU186" s="430"/>
      <c r="OAV186" s="430"/>
      <c r="OAW186" s="430"/>
      <c r="OAX186" s="430"/>
      <c r="OAY186" s="430"/>
      <c r="OAZ186" s="430"/>
      <c r="OBA186" s="430"/>
      <c r="OBB186" s="430"/>
      <c r="OBC186" s="430"/>
      <c r="OBD186" s="430"/>
      <c r="OBE186" s="430"/>
      <c r="OBF186" s="430"/>
      <c r="OBG186" s="430"/>
      <c r="OBH186" s="430"/>
      <c r="OBI186" s="430"/>
      <c r="OBJ186" s="430"/>
      <c r="OBK186" s="430"/>
      <c r="OBL186" s="430"/>
      <c r="OBM186" s="430"/>
      <c r="OBN186" s="430"/>
      <c r="OBO186" s="430"/>
      <c r="OBP186" s="430"/>
      <c r="OBQ186" s="430"/>
      <c r="OBR186" s="430"/>
      <c r="OBS186" s="430"/>
      <c r="OBT186" s="430"/>
      <c r="OBU186" s="430"/>
      <c r="OBV186" s="430"/>
      <c r="OBW186" s="430"/>
      <c r="OBX186" s="430"/>
      <c r="OBY186" s="430"/>
      <c r="OBZ186" s="430"/>
      <c r="OCA186" s="430"/>
      <c r="OCB186" s="430"/>
      <c r="OCC186" s="430"/>
      <c r="OCD186" s="430"/>
      <c r="OCE186" s="430"/>
      <c r="OCF186" s="430"/>
      <c r="OCG186" s="430"/>
      <c r="OCH186" s="430"/>
      <c r="OCI186" s="430"/>
      <c r="OCJ186" s="430"/>
      <c r="OCK186" s="430"/>
      <c r="OCL186" s="430"/>
      <c r="OCM186" s="430"/>
      <c r="OCN186" s="430"/>
      <c r="OCO186" s="430"/>
      <c r="OCP186" s="430"/>
      <c r="OCQ186" s="430"/>
      <c r="OCR186" s="430"/>
      <c r="OCS186" s="430"/>
      <c r="OCT186" s="430"/>
      <c r="OCU186" s="430"/>
      <c r="OCV186" s="430"/>
      <c r="OCW186" s="430"/>
      <c r="OCX186" s="430"/>
      <c r="OCY186" s="430"/>
      <c r="OCZ186" s="430"/>
      <c r="ODA186" s="430"/>
      <c r="ODB186" s="430"/>
      <c r="ODC186" s="430"/>
      <c r="ODD186" s="430"/>
      <c r="ODE186" s="430"/>
      <c r="ODF186" s="430"/>
      <c r="ODG186" s="430"/>
      <c r="ODH186" s="430"/>
      <c r="ODI186" s="430"/>
      <c r="ODJ186" s="430"/>
      <c r="ODK186" s="430"/>
      <c r="ODL186" s="430"/>
      <c r="ODM186" s="430"/>
      <c r="ODN186" s="430"/>
      <c r="ODO186" s="430"/>
      <c r="ODP186" s="430"/>
      <c r="ODQ186" s="430"/>
      <c r="ODR186" s="430"/>
      <c r="ODS186" s="430"/>
      <c r="ODT186" s="430"/>
      <c r="ODU186" s="430"/>
      <c r="ODV186" s="430"/>
      <c r="ODW186" s="430"/>
      <c r="ODX186" s="430"/>
      <c r="ODY186" s="430"/>
      <c r="ODZ186" s="430"/>
      <c r="OEA186" s="430"/>
      <c r="OEB186" s="430"/>
      <c r="OEC186" s="430"/>
      <c r="OED186" s="430"/>
      <c r="OEE186" s="430"/>
      <c r="OEF186" s="430"/>
      <c r="OEG186" s="430"/>
      <c r="OEH186" s="430"/>
      <c r="OEI186" s="430"/>
      <c r="OEJ186" s="430"/>
      <c r="OEK186" s="430"/>
      <c r="OEL186" s="430"/>
      <c r="OEM186" s="430"/>
      <c r="OEN186" s="430"/>
      <c r="OEO186" s="430"/>
      <c r="OEP186" s="430"/>
      <c r="OEQ186" s="430"/>
      <c r="OER186" s="430"/>
      <c r="OES186" s="430"/>
      <c r="OET186" s="430"/>
      <c r="OEU186" s="430"/>
      <c r="OEV186" s="430"/>
      <c r="OEW186" s="430"/>
      <c r="OEX186" s="430"/>
      <c r="OEY186" s="430"/>
      <c r="OEZ186" s="430"/>
      <c r="OFA186" s="430"/>
      <c r="OFB186" s="430"/>
      <c r="OFC186" s="430"/>
      <c r="OFD186" s="430"/>
      <c r="OFE186" s="430"/>
      <c r="OFF186" s="430"/>
      <c r="OFG186" s="430"/>
      <c r="OFH186" s="430"/>
      <c r="OFI186" s="430"/>
      <c r="OFJ186" s="430"/>
      <c r="OFK186" s="430"/>
      <c r="OFL186" s="430"/>
      <c r="OFM186" s="430"/>
      <c r="OFN186" s="430"/>
      <c r="OFO186" s="430"/>
      <c r="OFP186" s="430"/>
      <c r="OFQ186" s="430"/>
      <c r="OFR186" s="430"/>
      <c r="OFS186" s="430"/>
      <c r="OFT186" s="430"/>
      <c r="OFU186" s="430"/>
      <c r="OFV186" s="430"/>
      <c r="OFW186" s="430"/>
      <c r="OFX186" s="430"/>
      <c r="OFY186" s="430"/>
      <c r="OFZ186" s="430"/>
      <c r="OGA186" s="430"/>
      <c r="OGB186" s="430"/>
      <c r="OGC186" s="430"/>
      <c r="OGD186" s="430"/>
      <c r="OGE186" s="430"/>
      <c r="OGF186" s="430"/>
      <c r="OGG186" s="430"/>
      <c r="OGH186" s="430"/>
      <c r="OGI186" s="430"/>
      <c r="OGJ186" s="430"/>
      <c r="OGK186" s="430"/>
      <c r="OGL186" s="430"/>
      <c r="OGM186" s="430"/>
      <c r="OGN186" s="430"/>
      <c r="OGO186" s="430"/>
      <c r="OGP186" s="430"/>
      <c r="OGQ186" s="430"/>
      <c r="OGR186" s="430"/>
      <c r="OGS186" s="430"/>
      <c r="OGT186" s="430"/>
      <c r="OGU186" s="430"/>
      <c r="OGV186" s="430"/>
      <c r="OGW186" s="430"/>
      <c r="OGX186" s="430"/>
      <c r="OGY186" s="430"/>
      <c r="OGZ186" s="430"/>
      <c r="OHA186" s="430"/>
      <c r="OHB186" s="430"/>
      <c r="OHC186" s="430"/>
      <c r="OHD186" s="430"/>
      <c r="OHE186" s="430"/>
      <c r="OHF186" s="430"/>
      <c r="OHG186" s="430"/>
      <c r="OHH186" s="430"/>
      <c r="OHI186" s="430"/>
      <c r="OHJ186" s="430"/>
      <c r="OHK186" s="430"/>
      <c r="OHL186" s="430"/>
      <c r="OHM186" s="430"/>
      <c r="OHN186" s="430"/>
      <c r="OHO186" s="430"/>
      <c r="OHP186" s="430"/>
      <c r="OHQ186" s="430"/>
      <c r="OHR186" s="430"/>
      <c r="OHS186" s="430"/>
      <c r="OHT186" s="430"/>
      <c r="OHU186" s="430"/>
      <c r="OHV186" s="430"/>
      <c r="OHW186" s="430"/>
      <c r="OHX186" s="430"/>
      <c r="OHY186" s="430"/>
      <c r="OHZ186" s="430"/>
      <c r="OIA186" s="430"/>
      <c r="OIB186" s="430"/>
      <c r="OIC186" s="430"/>
      <c r="OID186" s="430"/>
      <c r="OIE186" s="430"/>
      <c r="OIF186" s="430"/>
      <c r="OIG186" s="430"/>
      <c r="OIH186" s="430"/>
      <c r="OII186" s="430"/>
      <c r="OIJ186" s="430"/>
      <c r="OIK186" s="430"/>
      <c r="OIL186" s="430"/>
      <c r="OIM186" s="430"/>
      <c r="OIN186" s="430"/>
      <c r="OIO186" s="430"/>
      <c r="OIP186" s="430"/>
      <c r="OIQ186" s="430"/>
      <c r="OIR186" s="430"/>
      <c r="OIS186" s="430"/>
      <c r="OIT186" s="430"/>
      <c r="OIU186" s="430"/>
      <c r="OIV186" s="430"/>
      <c r="OIW186" s="430"/>
      <c r="OIX186" s="430"/>
      <c r="OIY186" s="430"/>
      <c r="OIZ186" s="430"/>
      <c r="OJA186" s="430"/>
      <c r="OJB186" s="430"/>
      <c r="OJC186" s="430"/>
      <c r="OJD186" s="430"/>
      <c r="OJE186" s="430"/>
      <c r="OJF186" s="430"/>
      <c r="OJG186" s="430"/>
      <c r="OJH186" s="430"/>
      <c r="OJI186" s="430"/>
      <c r="OJJ186" s="430"/>
      <c r="OJK186" s="430"/>
      <c r="OJL186" s="430"/>
      <c r="OJM186" s="430"/>
      <c r="OJN186" s="430"/>
      <c r="OJO186" s="430"/>
      <c r="OJP186" s="430"/>
      <c r="OJQ186" s="430"/>
      <c r="OJR186" s="430"/>
      <c r="OJS186" s="430"/>
      <c r="OJT186" s="430"/>
      <c r="OJU186" s="430"/>
      <c r="OJV186" s="430"/>
      <c r="OJW186" s="430"/>
      <c r="OJX186" s="430"/>
      <c r="OJY186" s="430"/>
      <c r="OJZ186" s="430"/>
      <c r="OKA186" s="430"/>
      <c r="OKB186" s="430"/>
      <c r="OKC186" s="430"/>
      <c r="OKD186" s="430"/>
      <c r="OKE186" s="430"/>
      <c r="OKF186" s="430"/>
      <c r="OKG186" s="430"/>
      <c r="OKH186" s="430"/>
      <c r="OKI186" s="430"/>
      <c r="OKJ186" s="430"/>
      <c r="OKK186" s="430"/>
      <c r="OKL186" s="430"/>
      <c r="OKM186" s="430"/>
      <c r="OKN186" s="430"/>
      <c r="OKO186" s="430"/>
      <c r="OKP186" s="430"/>
      <c r="OKQ186" s="430"/>
      <c r="OKR186" s="430"/>
      <c r="OKS186" s="430"/>
      <c r="OKT186" s="430"/>
      <c r="OKU186" s="430"/>
      <c r="OKV186" s="430"/>
      <c r="OKW186" s="430"/>
      <c r="OKX186" s="430"/>
      <c r="OKY186" s="430"/>
      <c r="OKZ186" s="430"/>
      <c r="OLA186" s="430"/>
      <c r="OLB186" s="430"/>
      <c r="OLC186" s="430"/>
      <c r="OLD186" s="430"/>
      <c r="OLE186" s="430"/>
      <c r="OLF186" s="430"/>
      <c r="OLG186" s="430"/>
      <c r="OLH186" s="430"/>
      <c r="OLI186" s="430"/>
      <c r="OLJ186" s="430"/>
      <c r="OLK186" s="430"/>
      <c r="OLL186" s="430"/>
      <c r="OLM186" s="430"/>
      <c r="OLN186" s="430"/>
      <c r="OLO186" s="430"/>
      <c r="OLP186" s="430"/>
      <c r="OLQ186" s="430"/>
      <c r="OLR186" s="430"/>
      <c r="OLS186" s="430"/>
      <c r="OLT186" s="430"/>
      <c r="OLU186" s="430"/>
      <c r="OLV186" s="430"/>
      <c r="OLW186" s="430"/>
      <c r="OLX186" s="430"/>
      <c r="OLY186" s="430"/>
      <c r="OLZ186" s="430"/>
      <c r="OMA186" s="430"/>
      <c r="OMB186" s="430"/>
      <c r="OMC186" s="430"/>
      <c r="OMD186" s="430"/>
      <c r="OME186" s="430"/>
      <c r="OMF186" s="430"/>
      <c r="OMG186" s="430"/>
      <c r="OMH186" s="430"/>
      <c r="OMI186" s="430"/>
      <c r="OMJ186" s="430"/>
      <c r="OMK186" s="430"/>
      <c r="OML186" s="430"/>
      <c r="OMM186" s="430"/>
      <c r="OMN186" s="430"/>
      <c r="OMO186" s="430"/>
      <c r="OMP186" s="430"/>
      <c r="OMQ186" s="430"/>
      <c r="OMR186" s="430"/>
      <c r="OMS186" s="430"/>
      <c r="OMT186" s="430"/>
      <c r="OMU186" s="430"/>
      <c r="OMV186" s="430"/>
      <c r="OMW186" s="430"/>
      <c r="OMX186" s="430"/>
      <c r="OMY186" s="430"/>
      <c r="OMZ186" s="430"/>
      <c r="ONA186" s="430"/>
      <c r="ONB186" s="430"/>
      <c r="ONC186" s="430"/>
      <c r="OND186" s="430"/>
      <c r="ONE186" s="430"/>
      <c r="ONF186" s="430"/>
      <c r="ONG186" s="430"/>
      <c r="ONH186" s="430"/>
      <c r="ONI186" s="430"/>
      <c r="ONJ186" s="430"/>
      <c r="ONK186" s="430"/>
      <c r="ONL186" s="430"/>
      <c r="ONM186" s="430"/>
      <c r="ONN186" s="430"/>
      <c r="ONO186" s="430"/>
      <c r="ONP186" s="430"/>
      <c r="ONQ186" s="430"/>
      <c r="ONR186" s="430"/>
      <c r="ONS186" s="430"/>
      <c r="ONT186" s="430"/>
      <c r="ONU186" s="430"/>
      <c r="ONV186" s="430"/>
      <c r="ONW186" s="430"/>
      <c r="ONX186" s="430"/>
      <c r="ONY186" s="430"/>
      <c r="ONZ186" s="430"/>
      <c r="OOA186" s="430"/>
      <c r="OOB186" s="430"/>
      <c r="OOC186" s="430"/>
      <c r="OOD186" s="430"/>
      <c r="OOE186" s="430"/>
      <c r="OOF186" s="430"/>
      <c r="OOG186" s="430"/>
      <c r="OOH186" s="430"/>
      <c r="OOI186" s="430"/>
      <c r="OOJ186" s="430"/>
      <c r="OOK186" s="430"/>
      <c r="OOL186" s="430"/>
      <c r="OOM186" s="430"/>
      <c r="OON186" s="430"/>
      <c r="OOO186" s="430"/>
      <c r="OOP186" s="430"/>
      <c r="OOQ186" s="430"/>
      <c r="OOR186" s="430"/>
      <c r="OOS186" s="430"/>
      <c r="OOT186" s="430"/>
      <c r="OOU186" s="430"/>
      <c r="OOV186" s="430"/>
      <c r="OOW186" s="430"/>
      <c r="OOX186" s="430"/>
      <c r="OOY186" s="430"/>
      <c r="OOZ186" s="430"/>
      <c r="OPA186" s="430"/>
      <c r="OPB186" s="430"/>
      <c r="OPC186" s="430"/>
      <c r="OPD186" s="430"/>
      <c r="OPE186" s="430"/>
      <c r="OPF186" s="430"/>
      <c r="OPG186" s="430"/>
      <c r="OPH186" s="430"/>
      <c r="OPI186" s="430"/>
      <c r="OPJ186" s="430"/>
      <c r="OPK186" s="430"/>
      <c r="OPL186" s="430"/>
      <c r="OPM186" s="430"/>
      <c r="OPN186" s="430"/>
      <c r="OPO186" s="430"/>
      <c r="OPP186" s="430"/>
      <c r="OPQ186" s="430"/>
      <c r="OPR186" s="430"/>
      <c r="OPS186" s="430"/>
      <c r="OPT186" s="430"/>
      <c r="OPU186" s="430"/>
      <c r="OPV186" s="430"/>
      <c r="OPW186" s="430"/>
      <c r="OPX186" s="430"/>
      <c r="OPY186" s="430"/>
      <c r="OPZ186" s="430"/>
      <c r="OQA186" s="430"/>
      <c r="OQB186" s="430"/>
      <c r="OQC186" s="430"/>
      <c r="OQD186" s="430"/>
      <c r="OQE186" s="430"/>
      <c r="OQF186" s="430"/>
      <c r="OQG186" s="430"/>
      <c r="OQH186" s="430"/>
      <c r="OQI186" s="430"/>
      <c r="OQJ186" s="430"/>
      <c r="OQK186" s="430"/>
      <c r="OQL186" s="430"/>
      <c r="OQM186" s="430"/>
      <c r="OQN186" s="430"/>
      <c r="OQO186" s="430"/>
      <c r="OQP186" s="430"/>
      <c r="OQQ186" s="430"/>
      <c r="OQR186" s="430"/>
      <c r="OQS186" s="430"/>
      <c r="OQT186" s="430"/>
      <c r="OQU186" s="430"/>
      <c r="OQV186" s="430"/>
      <c r="OQW186" s="430"/>
      <c r="OQX186" s="430"/>
      <c r="OQY186" s="430"/>
      <c r="OQZ186" s="430"/>
      <c r="ORA186" s="430"/>
      <c r="ORB186" s="430"/>
      <c r="ORC186" s="430"/>
      <c r="ORD186" s="430"/>
      <c r="ORE186" s="430"/>
      <c r="ORF186" s="430"/>
      <c r="ORG186" s="430"/>
      <c r="ORH186" s="430"/>
      <c r="ORI186" s="430"/>
      <c r="ORJ186" s="430"/>
      <c r="ORK186" s="430"/>
      <c r="ORL186" s="430"/>
      <c r="ORM186" s="430"/>
      <c r="ORN186" s="430"/>
      <c r="ORO186" s="430"/>
      <c r="ORP186" s="430"/>
      <c r="ORQ186" s="430"/>
      <c r="ORR186" s="430"/>
      <c r="ORS186" s="430"/>
      <c r="ORT186" s="430"/>
      <c r="ORU186" s="430"/>
      <c r="ORV186" s="430"/>
      <c r="ORW186" s="430"/>
      <c r="ORX186" s="430"/>
      <c r="ORY186" s="430"/>
      <c r="ORZ186" s="430"/>
      <c r="OSA186" s="430"/>
      <c r="OSB186" s="430"/>
      <c r="OSC186" s="430"/>
      <c r="OSD186" s="430"/>
      <c r="OSE186" s="430"/>
      <c r="OSF186" s="430"/>
      <c r="OSG186" s="430"/>
      <c r="OSH186" s="430"/>
      <c r="OSI186" s="430"/>
      <c r="OSJ186" s="430"/>
      <c r="OSK186" s="430"/>
      <c r="OSL186" s="430"/>
      <c r="OSM186" s="430"/>
      <c r="OSN186" s="430"/>
      <c r="OSO186" s="430"/>
      <c r="OSP186" s="430"/>
      <c r="OSQ186" s="430"/>
      <c r="OSR186" s="430"/>
      <c r="OSS186" s="430"/>
      <c r="OST186" s="430"/>
      <c r="OSU186" s="430"/>
      <c r="OSV186" s="430"/>
      <c r="OSW186" s="430"/>
      <c r="OSX186" s="430"/>
      <c r="OSY186" s="430"/>
      <c r="OSZ186" s="430"/>
      <c r="OTA186" s="430"/>
      <c r="OTB186" s="430"/>
      <c r="OTC186" s="430"/>
      <c r="OTD186" s="430"/>
      <c r="OTE186" s="430"/>
      <c r="OTF186" s="430"/>
      <c r="OTG186" s="430"/>
      <c r="OTH186" s="430"/>
      <c r="OTI186" s="430"/>
      <c r="OTJ186" s="430"/>
      <c r="OTK186" s="430"/>
      <c r="OTL186" s="430"/>
      <c r="OTM186" s="430"/>
      <c r="OTN186" s="430"/>
      <c r="OTO186" s="430"/>
      <c r="OTP186" s="430"/>
      <c r="OTQ186" s="430"/>
      <c r="OTR186" s="430"/>
      <c r="OTS186" s="430"/>
      <c r="OTT186" s="430"/>
      <c r="OTU186" s="430"/>
      <c r="OTV186" s="430"/>
      <c r="OTW186" s="430"/>
      <c r="OTX186" s="430"/>
      <c r="OTY186" s="430"/>
      <c r="OTZ186" s="430"/>
      <c r="OUA186" s="430"/>
      <c r="OUB186" s="430"/>
      <c r="OUC186" s="430"/>
      <c r="OUD186" s="430"/>
      <c r="OUE186" s="430"/>
      <c r="OUF186" s="430"/>
      <c r="OUG186" s="430"/>
      <c r="OUH186" s="430"/>
      <c r="OUI186" s="430"/>
      <c r="OUJ186" s="430"/>
      <c r="OUK186" s="430"/>
      <c r="OUL186" s="430"/>
      <c r="OUM186" s="430"/>
      <c r="OUN186" s="430"/>
      <c r="OUO186" s="430"/>
      <c r="OUP186" s="430"/>
      <c r="OUQ186" s="430"/>
      <c r="OUR186" s="430"/>
      <c r="OUS186" s="430"/>
      <c r="OUT186" s="430"/>
      <c r="OUU186" s="430"/>
      <c r="OUV186" s="430"/>
      <c r="OUW186" s="430"/>
      <c r="OUX186" s="430"/>
      <c r="OUY186" s="430"/>
      <c r="OUZ186" s="430"/>
      <c r="OVA186" s="430"/>
      <c r="OVB186" s="430"/>
      <c r="OVC186" s="430"/>
      <c r="OVD186" s="430"/>
      <c r="OVE186" s="430"/>
      <c r="OVF186" s="430"/>
      <c r="OVG186" s="430"/>
      <c r="OVH186" s="430"/>
      <c r="OVI186" s="430"/>
      <c r="OVJ186" s="430"/>
      <c r="OVK186" s="430"/>
      <c r="OVL186" s="430"/>
      <c r="OVM186" s="430"/>
      <c r="OVN186" s="430"/>
      <c r="OVO186" s="430"/>
      <c r="OVP186" s="430"/>
      <c r="OVQ186" s="430"/>
      <c r="OVR186" s="430"/>
      <c r="OVS186" s="430"/>
      <c r="OVT186" s="430"/>
      <c r="OVU186" s="430"/>
      <c r="OVV186" s="430"/>
      <c r="OVW186" s="430"/>
      <c r="OVX186" s="430"/>
      <c r="OVY186" s="430"/>
      <c r="OVZ186" s="430"/>
      <c r="OWA186" s="430"/>
      <c r="OWB186" s="430"/>
      <c r="OWC186" s="430"/>
      <c r="OWD186" s="430"/>
      <c r="OWE186" s="430"/>
      <c r="OWF186" s="430"/>
      <c r="OWG186" s="430"/>
      <c r="OWH186" s="430"/>
      <c r="OWI186" s="430"/>
      <c r="OWJ186" s="430"/>
      <c r="OWK186" s="430"/>
      <c r="OWL186" s="430"/>
      <c r="OWM186" s="430"/>
      <c r="OWN186" s="430"/>
      <c r="OWO186" s="430"/>
      <c r="OWP186" s="430"/>
      <c r="OWQ186" s="430"/>
      <c r="OWR186" s="430"/>
      <c r="OWS186" s="430"/>
      <c r="OWT186" s="430"/>
      <c r="OWU186" s="430"/>
      <c r="OWV186" s="430"/>
      <c r="OWW186" s="430"/>
      <c r="OWX186" s="430"/>
      <c r="OWY186" s="430"/>
      <c r="OWZ186" s="430"/>
      <c r="OXA186" s="430"/>
      <c r="OXB186" s="430"/>
      <c r="OXC186" s="430"/>
      <c r="OXD186" s="430"/>
      <c r="OXE186" s="430"/>
      <c r="OXF186" s="430"/>
      <c r="OXG186" s="430"/>
      <c r="OXH186" s="430"/>
      <c r="OXI186" s="430"/>
      <c r="OXJ186" s="430"/>
      <c r="OXK186" s="430"/>
      <c r="OXL186" s="430"/>
      <c r="OXM186" s="430"/>
      <c r="OXN186" s="430"/>
      <c r="OXO186" s="430"/>
      <c r="OXP186" s="430"/>
      <c r="OXQ186" s="430"/>
      <c r="OXR186" s="430"/>
      <c r="OXS186" s="430"/>
      <c r="OXT186" s="430"/>
      <c r="OXU186" s="430"/>
      <c r="OXV186" s="430"/>
      <c r="OXW186" s="430"/>
      <c r="OXX186" s="430"/>
      <c r="OXY186" s="430"/>
      <c r="OXZ186" s="430"/>
      <c r="OYA186" s="430"/>
      <c r="OYB186" s="430"/>
      <c r="OYC186" s="430"/>
      <c r="OYD186" s="430"/>
      <c r="OYE186" s="430"/>
      <c r="OYF186" s="430"/>
      <c r="OYG186" s="430"/>
      <c r="OYH186" s="430"/>
      <c r="OYI186" s="430"/>
      <c r="OYJ186" s="430"/>
      <c r="OYK186" s="430"/>
      <c r="OYL186" s="430"/>
      <c r="OYM186" s="430"/>
      <c r="OYN186" s="430"/>
      <c r="OYO186" s="430"/>
      <c r="OYP186" s="430"/>
      <c r="OYQ186" s="430"/>
      <c r="OYR186" s="430"/>
      <c r="OYS186" s="430"/>
      <c r="OYT186" s="430"/>
      <c r="OYU186" s="430"/>
      <c r="OYV186" s="430"/>
      <c r="OYW186" s="430"/>
      <c r="OYX186" s="430"/>
      <c r="OYY186" s="430"/>
      <c r="OYZ186" s="430"/>
      <c r="OZA186" s="430"/>
      <c r="OZB186" s="430"/>
      <c r="OZC186" s="430"/>
      <c r="OZD186" s="430"/>
      <c r="OZE186" s="430"/>
      <c r="OZF186" s="430"/>
      <c r="OZG186" s="430"/>
      <c r="OZH186" s="430"/>
      <c r="OZI186" s="430"/>
      <c r="OZJ186" s="430"/>
      <c r="OZK186" s="430"/>
      <c r="OZL186" s="430"/>
      <c r="OZM186" s="430"/>
      <c r="OZN186" s="430"/>
      <c r="OZO186" s="430"/>
      <c r="OZP186" s="430"/>
      <c r="OZQ186" s="430"/>
      <c r="OZR186" s="430"/>
      <c r="OZS186" s="430"/>
      <c r="OZT186" s="430"/>
      <c r="OZU186" s="430"/>
      <c r="OZV186" s="430"/>
      <c r="OZW186" s="430"/>
      <c r="OZX186" s="430"/>
      <c r="OZY186" s="430"/>
      <c r="OZZ186" s="430"/>
      <c r="PAA186" s="430"/>
      <c r="PAB186" s="430"/>
      <c r="PAC186" s="430"/>
      <c r="PAD186" s="430"/>
      <c r="PAE186" s="430"/>
      <c r="PAF186" s="430"/>
      <c r="PAG186" s="430"/>
      <c r="PAH186" s="430"/>
      <c r="PAI186" s="430"/>
      <c r="PAJ186" s="430"/>
      <c r="PAK186" s="430"/>
      <c r="PAL186" s="430"/>
      <c r="PAM186" s="430"/>
      <c r="PAN186" s="430"/>
      <c r="PAO186" s="430"/>
      <c r="PAP186" s="430"/>
      <c r="PAQ186" s="430"/>
      <c r="PAR186" s="430"/>
      <c r="PAS186" s="430"/>
      <c r="PAT186" s="430"/>
      <c r="PAU186" s="430"/>
      <c r="PAV186" s="430"/>
      <c r="PAW186" s="430"/>
      <c r="PAX186" s="430"/>
      <c r="PAY186" s="430"/>
      <c r="PAZ186" s="430"/>
      <c r="PBA186" s="430"/>
      <c r="PBB186" s="430"/>
      <c r="PBC186" s="430"/>
      <c r="PBD186" s="430"/>
      <c r="PBE186" s="430"/>
      <c r="PBF186" s="430"/>
      <c r="PBG186" s="430"/>
      <c r="PBH186" s="430"/>
      <c r="PBI186" s="430"/>
      <c r="PBJ186" s="430"/>
      <c r="PBK186" s="430"/>
      <c r="PBL186" s="430"/>
      <c r="PBM186" s="430"/>
      <c r="PBN186" s="430"/>
      <c r="PBO186" s="430"/>
      <c r="PBP186" s="430"/>
      <c r="PBQ186" s="430"/>
      <c r="PBR186" s="430"/>
      <c r="PBS186" s="430"/>
      <c r="PBT186" s="430"/>
      <c r="PBU186" s="430"/>
      <c r="PBV186" s="430"/>
      <c r="PBW186" s="430"/>
      <c r="PBX186" s="430"/>
      <c r="PBY186" s="430"/>
      <c r="PBZ186" s="430"/>
      <c r="PCA186" s="430"/>
      <c r="PCB186" s="430"/>
      <c r="PCC186" s="430"/>
      <c r="PCD186" s="430"/>
      <c r="PCE186" s="430"/>
      <c r="PCF186" s="430"/>
      <c r="PCG186" s="430"/>
      <c r="PCH186" s="430"/>
      <c r="PCI186" s="430"/>
      <c r="PCJ186" s="430"/>
      <c r="PCK186" s="430"/>
      <c r="PCL186" s="430"/>
      <c r="PCM186" s="430"/>
      <c r="PCN186" s="430"/>
      <c r="PCO186" s="430"/>
      <c r="PCP186" s="430"/>
      <c r="PCQ186" s="430"/>
      <c r="PCR186" s="430"/>
      <c r="PCS186" s="430"/>
      <c r="PCT186" s="430"/>
      <c r="PCU186" s="430"/>
      <c r="PCV186" s="430"/>
      <c r="PCW186" s="430"/>
      <c r="PCX186" s="430"/>
      <c r="PCY186" s="430"/>
      <c r="PCZ186" s="430"/>
      <c r="PDA186" s="430"/>
      <c r="PDB186" s="430"/>
      <c r="PDC186" s="430"/>
      <c r="PDD186" s="430"/>
      <c r="PDE186" s="430"/>
      <c r="PDF186" s="430"/>
      <c r="PDG186" s="430"/>
      <c r="PDH186" s="430"/>
      <c r="PDI186" s="430"/>
      <c r="PDJ186" s="430"/>
      <c r="PDK186" s="430"/>
      <c r="PDL186" s="430"/>
      <c r="PDM186" s="430"/>
      <c r="PDN186" s="430"/>
      <c r="PDO186" s="430"/>
      <c r="PDP186" s="430"/>
      <c r="PDQ186" s="430"/>
      <c r="PDR186" s="430"/>
      <c r="PDS186" s="430"/>
      <c r="PDT186" s="430"/>
      <c r="PDU186" s="430"/>
      <c r="PDV186" s="430"/>
      <c r="PDW186" s="430"/>
      <c r="PDX186" s="430"/>
      <c r="PDY186" s="430"/>
      <c r="PDZ186" s="430"/>
      <c r="PEA186" s="430"/>
      <c r="PEB186" s="430"/>
      <c r="PEC186" s="430"/>
      <c r="PED186" s="430"/>
      <c r="PEE186" s="430"/>
      <c r="PEF186" s="430"/>
      <c r="PEG186" s="430"/>
      <c r="PEH186" s="430"/>
      <c r="PEI186" s="430"/>
      <c r="PEJ186" s="430"/>
      <c r="PEK186" s="430"/>
      <c r="PEL186" s="430"/>
      <c r="PEM186" s="430"/>
      <c r="PEN186" s="430"/>
      <c r="PEO186" s="430"/>
      <c r="PEP186" s="430"/>
      <c r="PEQ186" s="430"/>
      <c r="PER186" s="430"/>
      <c r="PES186" s="430"/>
      <c r="PET186" s="430"/>
      <c r="PEU186" s="430"/>
      <c r="PEV186" s="430"/>
      <c r="PEW186" s="430"/>
      <c r="PEX186" s="430"/>
      <c r="PEY186" s="430"/>
      <c r="PEZ186" s="430"/>
      <c r="PFA186" s="430"/>
      <c r="PFB186" s="430"/>
      <c r="PFC186" s="430"/>
      <c r="PFD186" s="430"/>
      <c r="PFE186" s="430"/>
      <c r="PFF186" s="430"/>
      <c r="PFG186" s="430"/>
      <c r="PFH186" s="430"/>
      <c r="PFI186" s="430"/>
      <c r="PFJ186" s="430"/>
      <c r="PFK186" s="430"/>
      <c r="PFL186" s="430"/>
      <c r="PFM186" s="430"/>
      <c r="PFN186" s="430"/>
      <c r="PFO186" s="430"/>
      <c r="PFP186" s="430"/>
      <c r="PFQ186" s="430"/>
      <c r="PFR186" s="430"/>
      <c r="PFS186" s="430"/>
      <c r="PFT186" s="430"/>
      <c r="PFU186" s="430"/>
      <c r="PFV186" s="430"/>
      <c r="PFW186" s="430"/>
      <c r="PFX186" s="430"/>
      <c r="PFY186" s="430"/>
      <c r="PFZ186" s="430"/>
      <c r="PGA186" s="430"/>
      <c r="PGB186" s="430"/>
      <c r="PGC186" s="430"/>
      <c r="PGD186" s="430"/>
      <c r="PGE186" s="430"/>
      <c r="PGF186" s="430"/>
      <c r="PGG186" s="430"/>
      <c r="PGH186" s="430"/>
      <c r="PGI186" s="430"/>
      <c r="PGJ186" s="430"/>
      <c r="PGK186" s="430"/>
      <c r="PGL186" s="430"/>
      <c r="PGM186" s="430"/>
      <c r="PGN186" s="430"/>
      <c r="PGO186" s="430"/>
      <c r="PGP186" s="430"/>
      <c r="PGQ186" s="430"/>
      <c r="PGR186" s="430"/>
      <c r="PGS186" s="430"/>
      <c r="PGT186" s="430"/>
      <c r="PGU186" s="430"/>
      <c r="PGV186" s="430"/>
      <c r="PGW186" s="430"/>
      <c r="PGX186" s="430"/>
      <c r="PGY186" s="430"/>
      <c r="PGZ186" s="430"/>
      <c r="PHA186" s="430"/>
      <c r="PHB186" s="430"/>
      <c r="PHC186" s="430"/>
      <c r="PHD186" s="430"/>
      <c r="PHE186" s="430"/>
      <c r="PHF186" s="430"/>
      <c r="PHG186" s="430"/>
      <c r="PHH186" s="430"/>
      <c r="PHI186" s="430"/>
      <c r="PHJ186" s="430"/>
      <c r="PHK186" s="430"/>
      <c r="PHL186" s="430"/>
      <c r="PHM186" s="430"/>
      <c r="PHN186" s="430"/>
      <c r="PHO186" s="430"/>
      <c r="PHP186" s="430"/>
      <c r="PHQ186" s="430"/>
      <c r="PHR186" s="430"/>
      <c r="PHS186" s="430"/>
      <c r="PHT186" s="430"/>
      <c r="PHU186" s="430"/>
      <c r="PHV186" s="430"/>
      <c r="PHW186" s="430"/>
      <c r="PHX186" s="430"/>
      <c r="PHY186" s="430"/>
      <c r="PHZ186" s="430"/>
      <c r="PIA186" s="430"/>
      <c r="PIB186" s="430"/>
      <c r="PIC186" s="430"/>
      <c r="PID186" s="430"/>
      <c r="PIE186" s="430"/>
      <c r="PIF186" s="430"/>
      <c r="PIG186" s="430"/>
      <c r="PIH186" s="430"/>
      <c r="PII186" s="430"/>
      <c r="PIJ186" s="430"/>
      <c r="PIK186" s="430"/>
      <c r="PIL186" s="430"/>
      <c r="PIM186" s="430"/>
      <c r="PIN186" s="430"/>
      <c r="PIO186" s="430"/>
      <c r="PIP186" s="430"/>
      <c r="PIQ186" s="430"/>
      <c r="PIR186" s="430"/>
      <c r="PIS186" s="430"/>
      <c r="PIT186" s="430"/>
      <c r="PIU186" s="430"/>
      <c r="PIV186" s="430"/>
      <c r="PIW186" s="430"/>
      <c r="PIX186" s="430"/>
      <c r="PIY186" s="430"/>
      <c r="PIZ186" s="430"/>
      <c r="PJA186" s="430"/>
      <c r="PJB186" s="430"/>
      <c r="PJC186" s="430"/>
      <c r="PJD186" s="430"/>
      <c r="PJE186" s="430"/>
      <c r="PJF186" s="430"/>
      <c r="PJG186" s="430"/>
      <c r="PJH186" s="430"/>
      <c r="PJI186" s="430"/>
      <c r="PJJ186" s="430"/>
      <c r="PJK186" s="430"/>
      <c r="PJL186" s="430"/>
      <c r="PJM186" s="430"/>
      <c r="PJN186" s="430"/>
      <c r="PJO186" s="430"/>
      <c r="PJP186" s="430"/>
      <c r="PJQ186" s="430"/>
      <c r="PJR186" s="430"/>
      <c r="PJS186" s="430"/>
      <c r="PJT186" s="430"/>
      <c r="PJU186" s="430"/>
      <c r="PJV186" s="430"/>
      <c r="PJW186" s="430"/>
      <c r="PJX186" s="430"/>
      <c r="PJY186" s="430"/>
      <c r="PJZ186" s="430"/>
      <c r="PKA186" s="430"/>
      <c r="PKB186" s="430"/>
      <c r="PKC186" s="430"/>
      <c r="PKD186" s="430"/>
      <c r="PKE186" s="430"/>
      <c r="PKF186" s="430"/>
      <c r="PKG186" s="430"/>
      <c r="PKH186" s="430"/>
      <c r="PKI186" s="430"/>
      <c r="PKJ186" s="430"/>
      <c r="PKK186" s="430"/>
      <c r="PKL186" s="430"/>
      <c r="PKM186" s="430"/>
      <c r="PKN186" s="430"/>
      <c r="PKO186" s="430"/>
      <c r="PKP186" s="430"/>
      <c r="PKQ186" s="430"/>
      <c r="PKR186" s="430"/>
      <c r="PKS186" s="430"/>
      <c r="PKT186" s="430"/>
      <c r="PKU186" s="430"/>
      <c r="PKV186" s="430"/>
      <c r="PKW186" s="430"/>
      <c r="PKX186" s="430"/>
      <c r="PKY186" s="430"/>
      <c r="PKZ186" s="430"/>
      <c r="PLA186" s="430"/>
      <c r="PLB186" s="430"/>
      <c r="PLC186" s="430"/>
      <c r="PLD186" s="430"/>
      <c r="PLE186" s="430"/>
      <c r="PLF186" s="430"/>
      <c r="PLG186" s="430"/>
      <c r="PLH186" s="430"/>
      <c r="PLI186" s="430"/>
      <c r="PLJ186" s="430"/>
      <c r="PLK186" s="430"/>
      <c r="PLL186" s="430"/>
      <c r="PLM186" s="430"/>
      <c r="PLN186" s="430"/>
      <c r="PLO186" s="430"/>
      <c r="PLP186" s="430"/>
      <c r="PLQ186" s="430"/>
      <c r="PLR186" s="430"/>
      <c r="PLS186" s="430"/>
      <c r="PLT186" s="430"/>
      <c r="PLU186" s="430"/>
      <c r="PLV186" s="430"/>
      <c r="PLW186" s="430"/>
      <c r="PLX186" s="430"/>
      <c r="PLY186" s="430"/>
      <c r="PLZ186" s="430"/>
      <c r="PMA186" s="430"/>
      <c r="PMB186" s="430"/>
      <c r="PMC186" s="430"/>
      <c r="PMD186" s="430"/>
      <c r="PME186" s="430"/>
      <c r="PMF186" s="430"/>
      <c r="PMG186" s="430"/>
      <c r="PMH186" s="430"/>
      <c r="PMI186" s="430"/>
      <c r="PMJ186" s="430"/>
      <c r="PMK186" s="430"/>
      <c r="PML186" s="430"/>
      <c r="PMM186" s="430"/>
      <c r="PMN186" s="430"/>
      <c r="PMO186" s="430"/>
      <c r="PMP186" s="430"/>
      <c r="PMQ186" s="430"/>
      <c r="PMR186" s="430"/>
      <c r="PMS186" s="430"/>
      <c r="PMT186" s="430"/>
      <c r="PMU186" s="430"/>
      <c r="PMV186" s="430"/>
      <c r="PMW186" s="430"/>
      <c r="PMX186" s="430"/>
      <c r="PMY186" s="430"/>
      <c r="PMZ186" s="430"/>
      <c r="PNA186" s="430"/>
      <c r="PNB186" s="430"/>
      <c r="PNC186" s="430"/>
      <c r="PND186" s="430"/>
      <c r="PNE186" s="430"/>
      <c r="PNF186" s="430"/>
      <c r="PNG186" s="430"/>
      <c r="PNH186" s="430"/>
      <c r="PNI186" s="430"/>
      <c r="PNJ186" s="430"/>
      <c r="PNK186" s="430"/>
      <c r="PNL186" s="430"/>
      <c r="PNM186" s="430"/>
      <c r="PNN186" s="430"/>
      <c r="PNO186" s="430"/>
      <c r="PNP186" s="430"/>
      <c r="PNQ186" s="430"/>
      <c r="PNR186" s="430"/>
      <c r="PNS186" s="430"/>
      <c r="PNT186" s="430"/>
      <c r="PNU186" s="430"/>
      <c r="PNV186" s="430"/>
      <c r="PNW186" s="430"/>
      <c r="PNX186" s="430"/>
      <c r="PNY186" s="430"/>
      <c r="PNZ186" s="430"/>
      <c r="POA186" s="430"/>
      <c r="POB186" s="430"/>
      <c r="POC186" s="430"/>
      <c r="POD186" s="430"/>
      <c r="POE186" s="430"/>
      <c r="POF186" s="430"/>
      <c r="POG186" s="430"/>
      <c r="POH186" s="430"/>
      <c r="POI186" s="430"/>
      <c r="POJ186" s="430"/>
      <c r="POK186" s="430"/>
      <c r="POL186" s="430"/>
      <c r="POM186" s="430"/>
      <c r="PON186" s="430"/>
      <c r="POO186" s="430"/>
      <c r="POP186" s="430"/>
      <c r="POQ186" s="430"/>
      <c r="POR186" s="430"/>
      <c r="POS186" s="430"/>
      <c r="POT186" s="430"/>
      <c r="POU186" s="430"/>
      <c r="POV186" s="430"/>
      <c r="POW186" s="430"/>
      <c r="POX186" s="430"/>
      <c r="POY186" s="430"/>
      <c r="POZ186" s="430"/>
      <c r="PPA186" s="430"/>
      <c r="PPB186" s="430"/>
      <c r="PPC186" s="430"/>
      <c r="PPD186" s="430"/>
      <c r="PPE186" s="430"/>
      <c r="PPF186" s="430"/>
      <c r="PPG186" s="430"/>
      <c r="PPH186" s="430"/>
      <c r="PPI186" s="430"/>
      <c r="PPJ186" s="430"/>
      <c r="PPK186" s="430"/>
      <c r="PPL186" s="430"/>
      <c r="PPM186" s="430"/>
      <c r="PPN186" s="430"/>
      <c r="PPO186" s="430"/>
      <c r="PPP186" s="430"/>
      <c r="PPQ186" s="430"/>
      <c r="PPR186" s="430"/>
      <c r="PPS186" s="430"/>
      <c r="PPT186" s="430"/>
      <c r="PPU186" s="430"/>
      <c r="PPV186" s="430"/>
      <c r="PPW186" s="430"/>
      <c r="PPX186" s="430"/>
      <c r="PPY186" s="430"/>
      <c r="PPZ186" s="430"/>
      <c r="PQA186" s="430"/>
      <c r="PQB186" s="430"/>
      <c r="PQC186" s="430"/>
      <c r="PQD186" s="430"/>
      <c r="PQE186" s="430"/>
      <c r="PQF186" s="430"/>
      <c r="PQG186" s="430"/>
      <c r="PQH186" s="430"/>
      <c r="PQI186" s="430"/>
      <c r="PQJ186" s="430"/>
      <c r="PQK186" s="430"/>
      <c r="PQL186" s="430"/>
      <c r="PQM186" s="430"/>
      <c r="PQN186" s="430"/>
      <c r="PQO186" s="430"/>
      <c r="PQP186" s="430"/>
      <c r="PQQ186" s="430"/>
      <c r="PQR186" s="430"/>
      <c r="PQS186" s="430"/>
      <c r="PQT186" s="430"/>
      <c r="PQU186" s="430"/>
      <c r="PQV186" s="430"/>
      <c r="PQW186" s="430"/>
      <c r="PQX186" s="430"/>
      <c r="PQY186" s="430"/>
      <c r="PQZ186" s="430"/>
      <c r="PRA186" s="430"/>
      <c r="PRB186" s="430"/>
      <c r="PRC186" s="430"/>
      <c r="PRD186" s="430"/>
      <c r="PRE186" s="430"/>
      <c r="PRF186" s="430"/>
      <c r="PRG186" s="430"/>
      <c r="PRH186" s="430"/>
      <c r="PRI186" s="430"/>
      <c r="PRJ186" s="430"/>
      <c r="PRK186" s="430"/>
      <c r="PRL186" s="430"/>
      <c r="PRM186" s="430"/>
      <c r="PRN186" s="430"/>
      <c r="PRO186" s="430"/>
      <c r="PRP186" s="430"/>
      <c r="PRQ186" s="430"/>
      <c r="PRR186" s="430"/>
      <c r="PRS186" s="430"/>
      <c r="PRT186" s="430"/>
      <c r="PRU186" s="430"/>
      <c r="PRV186" s="430"/>
      <c r="PRW186" s="430"/>
      <c r="PRX186" s="430"/>
      <c r="PRY186" s="430"/>
      <c r="PRZ186" s="430"/>
      <c r="PSA186" s="430"/>
      <c r="PSB186" s="430"/>
      <c r="PSC186" s="430"/>
      <c r="PSD186" s="430"/>
      <c r="PSE186" s="430"/>
      <c r="PSF186" s="430"/>
      <c r="PSG186" s="430"/>
      <c r="PSH186" s="430"/>
      <c r="PSI186" s="430"/>
      <c r="PSJ186" s="430"/>
      <c r="PSK186" s="430"/>
      <c r="PSL186" s="430"/>
      <c r="PSM186" s="430"/>
      <c r="PSN186" s="430"/>
      <c r="PSO186" s="430"/>
      <c r="PSP186" s="430"/>
      <c r="PSQ186" s="430"/>
      <c r="PSR186" s="430"/>
      <c r="PSS186" s="430"/>
      <c r="PST186" s="430"/>
      <c r="PSU186" s="430"/>
      <c r="PSV186" s="430"/>
      <c r="PSW186" s="430"/>
      <c r="PSX186" s="430"/>
      <c r="PSY186" s="430"/>
      <c r="PSZ186" s="430"/>
      <c r="PTA186" s="430"/>
      <c r="PTB186" s="430"/>
      <c r="PTC186" s="430"/>
      <c r="PTD186" s="430"/>
      <c r="PTE186" s="430"/>
      <c r="PTF186" s="430"/>
      <c r="PTG186" s="430"/>
      <c r="PTH186" s="430"/>
      <c r="PTI186" s="430"/>
      <c r="PTJ186" s="430"/>
      <c r="PTK186" s="430"/>
      <c r="PTL186" s="430"/>
      <c r="PTM186" s="430"/>
      <c r="PTN186" s="430"/>
      <c r="PTO186" s="430"/>
      <c r="PTP186" s="430"/>
      <c r="PTQ186" s="430"/>
      <c r="PTR186" s="430"/>
      <c r="PTS186" s="430"/>
      <c r="PTT186" s="430"/>
      <c r="PTU186" s="430"/>
      <c r="PTV186" s="430"/>
      <c r="PTW186" s="430"/>
      <c r="PTX186" s="430"/>
      <c r="PTY186" s="430"/>
      <c r="PTZ186" s="430"/>
      <c r="PUA186" s="430"/>
      <c r="PUB186" s="430"/>
      <c r="PUC186" s="430"/>
      <c r="PUD186" s="430"/>
      <c r="PUE186" s="430"/>
      <c r="PUF186" s="430"/>
      <c r="PUG186" s="430"/>
      <c r="PUH186" s="430"/>
      <c r="PUI186" s="430"/>
      <c r="PUJ186" s="430"/>
      <c r="PUK186" s="430"/>
      <c r="PUL186" s="430"/>
      <c r="PUM186" s="430"/>
      <c r="PUN186" s="430"/>
      <c r="PUO186" s="430"/>
      <c r="PUP186" s="430"/>
      <c r="PUQ186" s="430"/>
      <c r="PUR186" s="430"/>
      <c r="PUS186" s="430"/>
      <c r="PUT186" s="430"/>
      <c r="PUU186" s="430"/>
      <c r="PUV186" s="430"/>
      <c r="PUW186" s="430"/>
      <c r="PUX186" s="430"/>
      <c r="PUY186" s="430"/>
      <c r="PUZ186" s="430"/>
      <c r="PVA186" s="430"/>
      <c r="PVB186" s="430"/>
      <c r="PVC186" s="430"/>
      <c r="PVD186" s="430"/>
      <c r="PVE186" s="430"/>
      <c r="PVF186" s="430"/>
      <c r="PVG186" s="430"/>
      <c r="PVH186" s="430"/>
      <c r="PVI186" s="430"/>
      <c r="PVJ186" s="430"/>
      <c r="PVK186" s="430"/>
      <c r="PVL186" s="430"/>
      <c r="PVM186" s="430"/>
      <c r="PVN186" s="430"/>
      <c r="PVO186" s="430"/>
      <c r="PVP186" s="430"/>
      <c r="PVQ186" s="430"/>
      <c r="PVR186" s="430"/>
      <c r="PVS186" s="430"/>
      <c r="PVT186" s="430"/>
      <c r="PVU186" s="430"/>
      <c r="PVV186" s="430"/>
      <c r="PVW186" s="430"/>
      <c r="PVX186" s="430"/>
      <c r="PVY186" s="430"/>
      <c r="PVZ186" s="430"/>
      <c r="PWA186" s="430"/>
      <c r="PWB186" s="430"/>
      <c r="PWC186" s="430"/>
      <c r="PWD186" s="430"/>
      <c r="PWE186" s="430"/>
      <c r="PWF186" s="430"/>
      <c r="PWG186" s="430"/>
      <c r="PWH186" s="430"/>
      <c r="PWI186" s="430"/>
      <c r="PWJ186" s="430"/>
      <c r="PWK186" s="430"/>
      <c r="PWL186" s="430"/>
      <c r="PWM186" s="430"/>
      <c r="PWN186" s="430"/>
      <c r="PWO186" s="430"/>
      <c r="PWP186" s="430"/>
      <c r="PWQ186" s="430"/>
      <c r="PWR186" s="430"/>
      <c r="PWS186" s="430"/>
      <c r="PWT186" s="430"/>
      <c r="PWU186" s="430"/>
      <c r="PWV186" s="430"/>
      <c r="PWW186" s="430"/>
      <c r="PWX186" s="430"/>
      <c r="PWY186" s="430"/>
      <c r="PWZ186" s="430"/>
      <c r="PXA186" s="430"/>
      <c r="PXB186" s="430"/>
      <c r="PXC186" s="430"/>
      <c r="PXD186" s="430"/>
      <c r="PXE186" s="430"/>
      <c r="PXF186" s="430"/>
      <c r="PXG186" s="430"/>
      <c r="PXH186" s="430"/>
      <c r="PXI186" s="430"/>
      <c r="PXJ186" s="430"/>
      <c r="PXK186" s="430"/>
      <c r="PXL186" s="430"/>
      <c r="PXM186" s="430"/>
      <c r="PXN186" s="430"/>
      <c r="PXO186" s="430"/>
      <c r="PXP186" s="430"/>
      <c r="PXQ186" s="430"/>
      <c r="PXR186" s="430"/>
      <c r="PXS186" s="430"/>
      <c r="PXT186" s="430"/>
      <c r="PXU186" s="430"/>
      <c r="PXV186" s="430"/>
      <c r="PXW186" s="430"/>
      <c r="PXX186" s="430"/>
      <c r="PXY186" s="430"/>
      <c r="PXZ186" s="430"/>
      <c r="PYA186" s="430"/>
      <c r="PYB186" s="430"/>
      <c r="PYC186" s="430"/>
      <c r="PYD186" s="430"/>
      <c r="PYE186" s="430"/>
      <c r="PYF186" s="430"/>
      <c r="PYG186" s="430"/>
      <c r="PYH186" s="430"/>
      <c r="PYI186" s="430"/>
      <c r="PYJ186" s="430"/>
      <c r="PYK186" s="430"/>
      <c r="PYL186" s="430"/>
      <c r="PYM186" s="430"/>
      <c r="PYN186" s="430"/>
      <c r="PYO186" s="430"/>
      <c r="PYP186" s="430"/>
      <c r="PYQ186" s="430"/>
      <c r="PYR186" s="430"/>
      <c r="PYS186" s="430"/>
      <c r="PYT186" s="430"/>
      <c r="PYU186" s="430"/>
      <c r="PYV186" s="430"/>
      <c r="PYW186" s="430"/>
      <c r="PYX186" s="430"/>
      <c r="PYY186" s="430"/>
      <c r="PYZ186" s="430"/>
      <c r="PZA186" s="430"/>
      <c r="PZB186" s="430"/>
      <c r="PZC186" s="430"/>
      <c r="PZD186" s="430"/>
      <c r="PZE186" s="430"/>
      <c r="PZF186" s="430"/>
      <c r="PZG186" s="430"/>
      <c r="PZH186" s="430"/>
      <c r="PZI186" s="430"/>
      <c r="PZJ186" s="430"/>
      <c r="PZK186" s="430"/>
      <c r="PZL186" s="430"/>
      <c r="PZM186" s="430"/>
      <c r="PZN186" s="430"/>
      <c r="PZO186" s="430"/>
      <c r="PZP186" s="430"/>
      <c r="PZQ186" s="430"/>
      <c r="PZR186" s="430"/>
      <c r="PZS186" s="430"/>
      <c r="PZT186" s="430"/>
      <c r="PZU186" s="430"/>
      <c r="PZV186" s="430"/>
      <c r="PZW186" s="430"/>
      <c r="PZX186" s="430"/>
      <c r="PZY186" s="430"/>
      <c r="PZZ186" s="430"/>
      <c r="QAA186" s="430"/>
      <c r="QAB186" s="430"/>
      <c r="QAC186" s="430"/>
      <c r="QAD186" s="430"/>
      <c r="QAE186" s="430"/>
      <c r="QAF186" s="430"/>
      <c r="QAG186" s="430"/>
      <c r="QAH186" s="430"/>
      <c r="QAI186" s="430"/>
      <c r="QAJ186" s="430"/>
      <c r="QAK186" s="430"/>
      <c r="QAL186" s="430"/>
      <c r="QAM186" s="430"/>
      <c r="QAN186" s="430"/>
      <c r="QAO186" s="430"/>
      <c r="QAP186" s="430"/>
      <c r="QAQ186" s="430"/>
      <c r="QAR186" s="430"/>
      <c r="QAS186" s="430"/>
      <c r="QAT186" s="430"/>
      <c r="QAU186" s="430"/>
      <c r="QAV186" s="430"/>
      <c r="QAW186" s="430"/>
      <c r="QAX186" s="430"/>
      <c r="QAY186" s="430"/>
      <c r="QAZ186" s="430"/>
      <c r="QBA186" s="430"/>
      <c r="QBB186" s="430"/>
      <c r="QBC186" s="430"/>
      <c r="QBD186" s="430"/>
      <c r="QBE186" s="430"/>
      <c r="QBF186" s="430"/>
      <c r="QBG186" s="430"/>
      <c r="QBH186" s="430"/>
      <c r="QBI186" s="430"/>
      <c r="QBJ186" s="430"/>
      <c r="QBK186" s="430"/>
      <c r="QBL186" s="430"/>
      <c r="QBM186" s="430"/>
      <c r="QBN186" s="430"/>
      <c r="QBO186" s="430"/>
      <c r="QBP186" s="430"/>
      <c r="QBQ186" s="430"/>
      <c r="QBR186" s="430"/>
      <c r="QBS186" s="430"/>
      <c r="QBT186" s="430"/>
      <c r="QBU186" s="430"/>
      <c r="QBV186" s="430"/>
      <c r="QBW186" s="430"/>
      <c r="QBX186" s="430"/>
      <c r="QBY186" s="430"/>
      <c r="QBZ186" s="430"/>
      <c r="QCA186" s="430"/>
      <c r="QCB186" s="430"/>
      <c r="QCC186" s="430"/>
      <c r="QCD186" s="430"/>
      <c r="QCE186" s="430"/>
      <c r="QCF186" s="430"/>
      <c r="QCG186" s="430"/>
      <c r="QCH186" s="430"/>
      <c r="QCI186" s="430"/>
      <c r="QCJ186" s="430"/>
      <c r="QCK186" s="430"/>
      <c r="QCL186" s="430"/>
      <c r="QCM186" s="430"/>
      <c r="QCN186" s="430"/>
      <c r="QCO186" s="430"/>
      <c r="QCP186" s="430"/>
      <c r="QCQ186" s="430"/>
      <c r="QCR186" s="430"/>
      <c r="QCS186" s="430"/>
      <c r="QCT186" s="430"/>
      <c r="QCU186" s="430"/>
      <c r="QCV186" s="430"/>
      <c r="QCW186" s="430"/>
      <c r="QCX186" s="430"/>
      <c r="QCY186" s="430"/>
      <c r="QCZ186" s="430"/>
      <c r="QDA186" s="430"/>
      <c r="QDB186" s="430"/>
      <c r="QDC186" s="430"/>
      <c r="QDD186" s="430"/>
      <c r="QDE186" s="430"/>
      <c r="QDF186" s="430"/>
      <c r="QDG186" s="430"/>
      <c r="QDH186" s="430"/>
      <c r="QDI186" s="430"/>
      <c r="QDJ186" s="430"/>
      <c r="QDK186" s="430"/>
      <c r="QDL186" s="430"/>
      <c r="QDM186" s="430"/>
      <c r="QDN186" s="430"/>
      <c r="QDO186" s="430"/>
      <c r="QDP186" s="430"/>
      <c r="QDQ186" s="430"/>
      <c r="QDR186" s="430"/>
      <c r="QDS186" s="430"/>
      <c r="QDT186" s="430"/>
      <c r="QDU186" s="430"/>
      <c r="QDV186" s="430"/>
      <c r="QDW186" s="430"/>
      <c r="QDX186" s="430"/>
      <c r="QDY186" s="430"/>
      <c r="QDZ186" s="430"/>
      <c r="QEA186" s="430"/>
      <c r="QEB186" s="430"/>
      <c r="QEC186" s="430"/>
      <c r="QED186" s="430"/>
      <c r="QEE186" s="430"/>
      <c r="QEF186" s="430"/>
      <c r="QEG186" s="430"/>
      <c r="QEH186" s="430"/>
      <c r="QEI186" s="430"/>
      <c r="QEJ186" s="430"/>
      <c r="QEK186" s="430"/>
      <c r="QEL186" s="430"/>
      <c r="QEM186" s="430"/>
      <c r="QEN186" s="430"/>
      <c r="QEO186" s="430"/>
      <c r="QEP186" s="430"/>
      <c r="QEQ186" s="430"/>
      <c r="QER186" s="430"/>
      <c r="QES186" s="430"/>
      <c r="QET186" s="430"/>
      <c r="QEU186" s="430"/>
      <c r="QEV186" s="430"/>
      <c r="QEW186" s="430"/>
      <c r="QEX186" s="430"/>
      <c r="QEY186" s="430"/>
      <c r="QEZ186" s="430"/>
      <c r="QFA186" s="430"/>
      <c r="QFB186" s="430"/>
      <c r="QFC186" s="430"/>
      <c r="QFD186" s="430"/>
      <c r="QFE186" s="430"/>
      <c r="QFF186" s="430"/>
      <c r="QFG186" s="430"/>
      <c r="QFH186" s="430"/>
      <c r="QFI186" s="430"/>
      <c r="QFJ186" s="430"/>
      <c r="QFK186" s="430"/>
      <c r="QFL186" s="430"/>
      <c r="QFM186" s="430"/>
      <c r="QFN186" s="430"/>
      <c r="QFO186" s="430"/>
      <c r="QFP186" s="430"/>
      <c r="QFQ186" s="430"/>
      <c r="QFR186" s="430"/>
      <c r="QFS186" s="430"/>
      <c r="QFT186" s="430"/>
      <c r="QFU186" s="430"/>
      <c r="QFV186" s="430"/>
      <c r="QFW186" s="430"/>
      <c r="QFX186" s="430"/>
      <c r="QFY186" s="430"/>
      <c r="QFZ186" s="430"/>
      <c r="QGA186" s="430"/>
      <c r="QGB186" s="430"/>
      <c r="QGC186" s="430"/>
      <c r="QGD186" s="430"/>
      <c r="QGE186" s="430"/>
      <c r="QGF186" s="430"/>
      <c r="QGG186" s="430"/>
      <c r="QGH186" s="430"/>
      <c r="QGI186" s="430"/>
      <c r="QGJ186" s="430"/>
      <c r="QGK186" s="430"/>
      <c r="QGL186" s="430"/>
      <c r="QGM186" s="430"/>
      <c r="QGN186" s="430"/>
      <c r="QGO186" s="430"/>
      <c r="QGP186" s="430"/>
      <c r="QGQ186" s="430"/>
      <c r="QGR186" s="430"/>
      <c r="QGS186" s="430"/>
      <c r="QGT186" s="430"/>
      <c r="QGU186" s="430"/>
      <c r="QGV186" s="430"/>
      <c r="QGW186" s="430"/>
      <c r="QGX186" s="430"/>
      <c r="QGY186" s="430"/>
      <c r="QGZ186" s="430"/>
      <c r="QHA186" s="430"/>
      <c r="QHB186" s="430"/>
      <c r="QHC186" s="430"/>
      <c r="QHD186" s="430"/>
      <c r="QHE186" s="430"/>
      <c r="QHF186" s="430"/>
      <c r="QHG186" s="430"/>
      <c r="QHH186" s="430"/>
      <c r="QHI186" s="430"/>
      <c r="QHJ186" s="430"/>
      <c r="QHK186" s="430"/>
      <c r="QHL186" s="430"/>
      <c r="QHM186" s="430"/>
      <c r="QHN186" s="430"/>
      <c r="QHO186" s="430"/>
      <c r="QHP186" s="430"/>
      <c r="QHQ186" s="430"/>
      <c r="QHR186" s="430"/>
      <c r="QHS186" s="430"/>
      <c r="QHT186" s="430"/>
      <c r="QHU186" s="430"/>
      <c r="QHV186" s="430"/>
      <c r="QHW186" s="430"/>
      <c r="QHX186" s="430"/>
      <c r="QHY186" s="430"/>
      <c r="QHZ186" s="430"/>
      <c r="QIA186" s="430"/>
      <c r="QIB186" s="430"/>
      <c r="QIC186" s="430"/>
      <c r="QID186" s="430"/>
      <c r="QIE186" s="430"/>
      <c r="QIF186" s="430"/>
      <c r="QIG186" s="430"/>
      <c r="QIH186" s="430"/>
      <c r="QII186" s="430"/>
      <c r="QIJ186" s="430"/>
      <c r="QIK186" s="430"/>
      <c r="QIL186" s="430"/>
      <c r="QIM186" s="430"/>
      <c r="QIN186" s="430"/>
      <c r="QIO186" s="430"/>
      <c r="QIP186" s="430"/>
      <c r="QIQ186" s="430"/>
      <c r="QIR186" s="430"/>
      <c r="QIS186" s="430"/>
      <c r="QIT186" s="430"/>
      <c r="QIU186" s="430"/>
      <c r="QIV186" s="430"/>
      <c r="QIW186" s="430"/>
      <c r="QIX186" s="430"/>
      <c r="QIY186" s="430"/>
      <c r="QIZ186" s="430"/>
      <c r="QJA186" s="430"/>
      <c r="QJB186" s="430"/>
      <c r="QJC186" s="430"/>
      <c r="QJD186" s="430"/>
      <c r="QJE186" s="430"/>
      <c r="QJF186" s="430"/>
      <c r="QJG186" s="430"/>
      <c r="QJH186" s="430"/>
      <c r="QJI186" s="430"/>
      <c r="QJJ186" s="430"/>
      <c r="QJK186" s="430"/>
      <c r="QJL186" s="430"/>
      <c r="QJM186" s="430"/>
      <c r="QJN186" s="430"/>
      <c r="QJO186" s="430"/>
      <c r="QJP186" s="430"/>
      <c r="QJQ186" s="430"/>
      <c r="QJR186" s="430"/>
      <c r="QJS186" s="430"/>
      <c r="QJT186" s="430"/>
      <c r="QJU186" s="430"/>
      <c r="QJV186" s="430"/>
      <c r="QJW186" s="430"/>
      <c r="QJX186" s="430"/>
      <c r="QJY186" s="430"/>
      <c r="QJZ186" s="430"/>
      <c r="QKA186" s="430"/>
      <c r="QKB186" s="430"/>
      <c r="QKC186" s="430"/>
      <c r="QKD186" s="430"/>
      <c r="QKE186" s="430"/>
      <c r="QKF186" s="430"/>
      <c r="QKG186" s="430"/>
      <c r="QKH186" s="430"/>
      <c r="QKI186" s="430"/>
      <c r="QKJ186" s="430"/>
      <c r="QKK186" s="430"/>
      <c r="QKL186" s="430"/>
      <c r="QKM186" s="430"/>
      <c r="QKN186" s="430"/>
      <c r="QKO186" s="430"/>
      <c r="QKP186" s="430"/>
      <c r="QKQ186" s="430"/>
      <c r="QKR186" s="430"/>
      <c r="QKS186" s="430"/>
      <c r="QKT186" s="430"/>
      <c r="QKU186" s="430"/>
      <c r="QKV186" s="430"/>
      <c r="QKW186" s="430"/>
      <c r="QKX186" s="430"/>
      <c r="QKY186" s="430"/>
      <c r="QKZ186" s="430"/>
      <c r="QLA186" s="430"/>
      <c r="QLB186" s="430"/>
      <c r="QLC186" s="430"/>
      <c r="QLD186" s="430"/>
      <c r="QLE186" s="430"/>
      <c r="QLF186" s="430"/>
      <c r="QLG186" s="430"/>
      <c r="QLH186" s="430"/>
      <c r="QLI186" s="430"/>
      <c r="QLJ186" s="430"/>
      <c r="QLK186" s="430"/>
      <c r="QLL186" s="430"/>
      <c r="QLM186" s="430"/>
      <c r="QLN186" s="430"/>
      <c r="QLO186" s="430"/>
      <c r="QLP186" s="430"/>
      <c r="QLQ186" s="430"/>
      <c r="QLR186" s="430"/>
      <c r="QLS186" s="430"/>
      <c r="QLT186" s="430"/>
      <c r="QLU186" s="430"/>
      <c r="QLV186" s="430"/>
      <c r="QLW186" s="430"/>
      <c r="QLX186" s="430"/>
      <c r="QLY186" s="430"/>
      <c r="QLZ186" s="430"/>
      <c r="QMA186" s="430"/>
      <c r="QMB186" s="430"/>
      <c r="QMC186" s="430"/>
      <c r="QMD186" s="430"/>
      <c r="QME186" s="430"/>
      <c r="QMF186" s="430"/>
      <c r="QMG186" s="430"/>
      <c r="QMH186" s="430"/>
      <c r="QMI186" s="430"/>
      <c r="QMJ186" s="430"/>
      <c r="QMK186" s="430"/>
      <c r="QML186" s="430"/>
      <c r="QMM186" s="430"/>
      <c r="QMN186" s="430"/>
      <c r="QMO186" s="430"/>
      <c r="QMP186" s="430"/>
      <c r="QMQ186" s="430"/>
      <c r="QMR186" s="430"/>
      <c r="QMS186" s="430"/>
      <c r="QMT186" s="430"/>
      <c r="QMU186" s="430"/>
      <c r="QMV186" s="430"/>
      <c r="QMW186" s="430"/>
      <c r="QMX186" s="430"/>
      <c r="QMY186" s="430"/>
      <c r="QMZ186" s="430"/>
      <c r="QNA186" s="430"/>
      <c r="QNB186" s="430"/>
      <c r="QNC186" s="430"/>
      <c r="QND186" s="430"/>
      <c r="QNE186" s="430"/>
      <c r="QNF186" s="430"/>
      <c r="QNG186" s="430"/>
      <c r="QNH186" s="430"/>
      <c r="QNI186" s="430"/>
      <c r="QNJ186" s="430"/>
      <c r="QNK186" s="430"/>
      <c r="QNL186" s="430"/>
      <c r="QNM186" s="430"/>
      <c r="QNN186" s="430"/>
      <c r="QNO186" s="430"/>
      <c r="QNP186" s="430"/>
      <c r="QNQ186" s="430"/>
      <c r="QNR186" s="430"/>
      <c r="QNS186" s="430"/>
      <c r="QNT186" s="430"/>
      <c r="QNU186" s="430"/>
      <c r="QNV186" s="430"/>
      <c r="QNW186" s="430"/>
      <c r="QNX186" s="430"/>
      <c r="QNY186" s="430"/>
      <c r="QNZ186" s="430"/>
      <c r="QOA186" s="430"/>
      <c r="QOB186" s="430"/>
      <c r="QOC186" s="430"/>
      <c r="QOD186" s="430"/>
      <c r="QOE186" s="430"/>
      <c r="QOF186" s="430"/>
      <c r="QOG186" s="430"/>
      <c r="QOH186" s="430"/>
      <c r="QOI186" s="430"/>
      <c r="QOJ186" s="430"/>
      <c r="QOK186" s="430"/>
      <c r="QOL186" s="430"/>
      <c r="QOM186" s="430"/>
      <c r="QON186" s="430"/>
      <c r="QOO186" s="430"/>
      <c r="QOP186" s="430"/>
      <c r="QOQ186" s="430"/>
      <c r="QOR186" s="430"/>
      <c r="QOS186" s="430"/>
      <c r="QOT186" s="430"/>
      <c r="QOU186" s="430"/>
      <c r="QOV186" s="430"/>
      <c r="QOW186" s="430"/>
      <c r="QOX186" s="430"/>
      <c r="QOY186" s="430"/>
      <c r="QOZ186" s="430"/>
      <c r="QPA186" s="430"/>
      <c r="QPB186" s="430"/>
      <c r="QPC186" s="430"/>
      <c r="QPD186" s="430"/>
      <c r="QPE186" s="430"/>
      <c r="QPF186" s="430"/>
      <c r="QPG186" s="430"/>
      <c r="QPH186" s="430"/>
      <c r="QPI186" s="430"/>
      <c r="QPJ186" s="430"/>
      <c r="QPK186" s="430"/>
      <c r="QPL186" s="430"/>
      <c r="QPM186" s="430"/>
      <c r="QPN186" s="430"/>
      <c r="QPO186" s="430"/>
      <c r="QPP186" s="430"/>
      <c r="QPQ186" s="430"/>
      <c r="QPR186" s="430"/>
      <c r="QPS186" s="430"/>
      <c r="QPT186" s="430"/>
      <c r="QPU186" s="430"/>
      <c r="QPV186" s="430"/>
      <c r="QPW186" s="430"/>
      <c r="QPX186" s="430"/>
      <c r="QPY186" s="430"/>
      <c r="QPZ186" s="430"/>
      <c r="QQA186" s="430"/>
      <c r="QQB186" s="430"/>
      <c r="QQC186" s="430"/>
      <c r="QQD186" s="430"/>
      <c r="QQE186" s="430"/>
      <c r="QQF186" s="430"/>
      <c r="QQG186" s="430"/>
      <c r="QQH186" s="430"/>
      <c r="QQI186" s="430"/>
      <c r="QQJ186" s="430"/>
      <c r="QQK186" s="430"/>
      <c r="QQL186" s="430"/>
      <c r="QQM186" s="430"/>
      <c r="QQN186" s="430"/>
      <c r="QQO186" s="430"/>
      <c r="QQP186" s="430"/>
      <c r="QQQ186" s="430"/>
      <c r="QQR186" s="430"/>
      <c r="QQS186" s="430"/>
      <c r="QQT186" s="430"/>
      <c r="QQU186" s="430"/>
      <c r="QQV186" s="430"/>
      <c r="QQW186" s="430"/>
      <c r="QQX186" s="430"/>
      <c r="QQY186" s="430"/>
      <c r="QQZ186" s="430"/>
      <c r="QRA186" s="430"/>
      <c r="QRB186" s="430"/>
      <c r="QRC186" s="430"/>
      <c r="QRD186" s="430"/>
      <c r="QRE186" s="430"/>
      <c r="QRF186" s="430"/>
      <c r="QRG186" s="430"/>
      <c r="QRH186" s="430"/>
      <c r="QRI186" s="430"/>
      <c r="QRJ186" s="430"/>
      <c r="QRK186" s="430"/>
      <c r="QRL186" s="430"/>
      <c r="QRM186" s="430"/>
      <c r="QRN186" s="430"/>
      <c r="QRO186" s="430"/>
      <c r="QRP186" s="430"/>
      <c r="QRQ186" s="430"/>
      <c r="QRR186" s="430"/>
      <c r="QRS186" s="430"/>
      <c r="QRT186" s="430"/>
      <c r="QRU186" s="430"/>
      <c r="QRV186" s="430"/>
      <c r="QRW186" s="430"/>
      <c r="QRX186" s="430"/>
      <c r="QRY186" s="430"/>
      <c r="QRZ186" s="430"/>
      <c r="QSA186" s="430"/>
      <c r="QSB186" s="430"/>
      <c r="QSC186" s="430"/>
      <c r="QSD186" s="430"/>
      <c r="QSE186" s="430"/>
      <c r="QSF186" s="430"/>
      <c r="QSG186" s="430"/>
      <c r="QSH186" s="430"/>
      <c r="QSI186" s="430"/>
      <c r="QSJ186" s="430"/>
      <c r="QSK186" s="430"/>
      <c r="QSL186" s="430"/>
      <c r="QSM186" s="430"/>
      <c r="QSN186" s="430"/>
      <c r="QSO186" s="430"/>
      <c r="QSP186" s="430"/>
      <c r="QSQ186" s="430"/>
      <c r="QSR186" s="430"/>
      <c r="QSS186" s="430"/>
      <c r="QST186" s="430"/>
      <c r="QSU186" s="430"/>
      <c r="QSV186" s="430"/>
      <c r="QSW186" s="430"/>
      <c r="QSX186" s="430"/>
      <c r="QSY186" s="430"/>
      <c r="QSZ186" s="430"/>
      <c r="QTA186" s="430"/>
      <c r="QTB186" s="430"/>
      <c r="QTC186" s="430"/>
      <c r="QTD186" s="430"/>
      <c r="QTE186" s="430"/>
      <c r="QTF186" s="430"/>
      <c r="QTG186" s="430"/>
      <c r="QTH186" s="430"/>
      <c r="QTI186" s="430"/>
      <c r="QTJ186" s="430"/>
      <c r="QTK186" s="430"/>
      <c r="QTL186" s="430"/>
      <c r="QTM186" s="430"/>
      <c r="QTN186" s="430"/>
      <c r="QTO186" s="430"/>
      <c r="QTP186" s="430"/>
      <c r="QTQ186" s="430"/>
      <c r="QTR186" s="430"/>
      <c r="QTS186" s="430"/>
      <c r="QTT186" s="430"/>
      <c r="QTU186" s="430"/>
      <c r="QTV186" s="430"/>
      <c r="QTW186" s="430"/>
      <c r="QTX186" s="430"/>
      <c r="QTY186" s="430"/>
      <c r="QTZ186" s="430"/>
      <c r="QUA186" s="430"/>
      <c r="QUB186" s="430"/>
      <c r="QUC186" s="430"/>
      <c r="QUD186" s="430"/>
      <c r="QUE186" s="430"/>
      <c r="QUF186" s="430"/>
      <c r="QUG186" s="430"/>
      <c r="QUH186" s="430"/>
      <c r="QUI186" s="430"/>
      <c r="QUJ186" s="430"/>
      <c r="QUK186" s="430"/>
      <c r="QUL186" s="430"/>
      <c r="QUM186" s="430"/>
      <c r="QUN186" s="430"/>
      <c r="QUO186" s="430"/>
      <c r="QUP186" s="430"/>
      <c r="QUQ186" s="430"/>
      <c r="QUR186" s="430"/>
      <c r="QUS186" s="430"/>
      <c r="QUT186" s="430"/>
      <c r="QUU186" s="430"/>
      <c r="QUV186" s="430"/>
      <c r="QUW186" s="430"/>
      <c r="QUX186" s="430"/>
      <c r="QUY186" s="430"/>
      <c r="QUZ186" s="430"/>
      <c r="QVA186" s="430"/>
      <c r="QVB186" s="430"/>
      <c r="QVC186" s="430"/>
      <c r="QVD186" s="430"/>
      <c r="QVE186" s="430"/>
      <c r="QVF186" s="430"/>
      <c r="QVG186" s="430"/>
      <c r="QVH186" s="430"/>
      <c r="QVI186" s="430"/>
      <c r="QVJ186" s="430"/>
      <c r="QVK186" s="430"/>
      <c r="QVL186" s="430"/>
      <c r="QVM186" s="430"/>
      <c r="QVN186" s="430"/>
      <c r="QVO186" s="430"/>
      <c r="QVP186" s="430"/>
      <c r="QVQ186" s="430"/>
      <c r="QVR186" s="430"/>
      <c r="QVS186" s="430"/>
      <c r="QVT186" s="430"/>
      <c r="QVU186" s="430"/>
      <c r="QVV186" s="430"/>
      <c r="QVW186" s="430"/>
      <c r="QVX186" s="430"/>
      <c r="QVY186" s="430"/>
      <c r="QVZ186" s="430"/>
      <c r="QWA186" s="430"/>
      <c r="QWB186" s="430"/>
      <c r="QWC186" s="430"/>
      <c r="QWD186" s="430"/>
      <c r="QWE186" s="430"/>
      <c r="QWF186" s="430"/>
      <c r="QWG186" s="430"/>
      <c r="QWH186" s="430"/>
      <c r="QWI186" s="430"/>
      <c r="QWJ186" s="430"/>
      <c r="QWK186" s="430"/>
      <c r="QWL186" s="430"/>
      <c r="QWM186" s="430"/>
      <c r="QWN186" s="430"/>
      <c r="QWO186" s="430"/>
      <c r="QWP186" s="430"/>
      <c r="QWQ186" s="430"/>
      <c r="QWR186" s="430"/>
      <c r="QWS186" s="430"/>
      <c r="QWT186" s="430"/>
      <c r="QWU186" s="430"/>
      <c r="QWV186" s="430"/>
      <c r="QWW186" s="430"/>
      <c r="QWX186" s="430"/>
      <c r="QWY186" s="430"/>
      <c r="QWZ186" s="430"/>
      <c r="QXA186" s="430"/>
      <c r="QXB186" s="430"/>
      <c r="QXC186" s="430"/>
      <c r="QXD186" s="430"/>
      <c r="QXE186" s="430"/>
      <c r="QXF186" s="430"/>
      <c r="QXG186" s="430"/>
      <c r="QXH186" s="430"/>
      <c r="QXI186" s="430"/>
      <c r="QXJ186" s="430"/>
      <c r="QXK186" s="430"/>
      <c r="QXL186" s="430"/>
      <c r="QXM186" s="430"/>
      <c r="QXN186" s="430"/>
      <c r="QXO186" s="430"/>
      <c r="QXP186" s="430"/>
      <c r="QXQ186" s="430"/>
      <c r="QXR186" s="430"/>
      <c r="QXS186" s="430"/>
      <c r="QXT186" s="430"/>
      <c r="QXU186" s="430"/>
      <c r="QXV186" s="430"/>
      <c r="QXW186" s="430"/>
      <c r="QXX186" s="430"/>
      <c r="QXY186" s="430"/>
      <c r="QXZ186" s="430"/>
      <c r="QYA186" s="430"/>
      <c r="QYB186" s="430"/>
      <c r="QYC186" s="430"/>
      <c r="QYD186" s="430"/>
      <c r="QYE186" s="430"/>
      <c r="QYF186" s="430"/>
      <c r="QYG186" s="430"/>
      <c r="QYH186" s="430"/>
      <c r="QYI186" s="430"/>
      <c r="QYJ186" s="430"/>
      <c r="QYK186" s="430"/>
      <c r="QYL186" s="430"/>
      <c r="QYM186" s="430"/>
      <c r="QYN186" s="430"/>
      <c r="QYO186" s="430"/>
      <c r="QYP186" s="430"/>
      <c r="QYQ186" s="430"/>
      <c r="QYR186" s="430"/>
      <c r="QYS186" s="430"/>
      <c r="QYT186" s="430"/>
      <c r="QYU186" s="430"/>
      <c r="QYV186" s="430"/>
      <c r="QYW186" s="430"/>
      <c r="QYX186" s="430"/>
      <c r="QYY186" s="430"/>
      <c r="QYZ186" s="430"/>
      <c r="QZA186" s="430"/>
      <c r="QZB186" s="430"/>
      <c r="QZC186" s="430"/>
      <c r="QZD186" s="430"/>
      <c r="QZE186" s="430"/>
      <c r="QZF186" s="430"/>
      <c r="QZG186" s="430"/>
      <c r="QZH186" s="430"/>
      <c r="QZI186" s="430"/>
      <c r="QZJ186" s="430"/>
      <c r="QZK186" s="430"/>
      <c r="QZL186" s="430"/>
      <c r="QZM186" s="430"/>
      <c r="QZN186" s="430"/>
      <c r="QZO186" s="430"/>
      <c r="QZP186" s="430"/>
      <c r="QZQ186" s="430"/>
      <c r="QZR186" s="430"/>
      <c r="QZS186" s="430"/>
      <c r="QZT186" s="430"/>
      <c r="QZU186" s="430"/>
      <c r="QZV186" s="430"/>
      <c r="QZW186" s="430"/>
      <c r="QZX186" s="430"/>
      <c r="QZY186" s="430"/>
      <c r="QZZ186" s="430"/>
      <c r="RAA186" s="430"/>
      <c r="RAB186" s="430"/>
      <c r="RAC186" s="430"/>
      <c r="RAD186" s="430"/>
      <c r="RAE186" s="430"/>
      <c r="RAF186" s="430"/>
      <c r="RAG186" s="430"/>
      <c r="RAH186" s="430"/>
      <c r="RAI186" s="430"/>
      <c r="RAJ186" s="430"/>
      <c r="RAK186" s="430"/>
      <c r="RAL186" s="430"/>
      <c r="RAM186" s="430"/>
      <c r="RAN186" s="430"/>
      <c r="RAO186" s="430"/>
      <c r="RAP186" s="430"/>
      <c r="RAQ186" s="430"/>
      <c r="RAR186" s="430"/>
      <c r="RAS186" s="430"/>
      <c r="RAT186" s="430"/>
      <c r="RAU186" s="430"/>
      <c r="RAV186" s="430"/>
      <c r="RAW186" s="430"/>
      <c r="RAX186" s="430"/>
      <c r="RAY186" s="430"/>
      <c r="RAZ186" s="430"/>
      <c r="RBA186" s="430"/>
      <c r="RBB186" s="430"/>
      <c r="RBC186" s="430"/>
      <c r="RBD186" s="430"/>
      <c r="RBE186" s="430"/>
      <c r="RBF186" s="430"/>
      <c r="RBG186" s="430"/>
      <c r="RBH186" s="430"/>
      <c r="RBI186" s="430"/>
      <c r="RBJ186" s="430"/>
      <c r="RBK186" s="430"/>
      <c r="RBL186" s="430"/>
      <c r="RBM186" s="430"/>
      <c r="RBN186" s="430"/>
      <c r="RBO186" s="430"/>
      <c r="RBP186" s="430"/>
      <c r="RBQ186" s="430"/>
      <c r="RBR186" s="430"/>
      <c r="RBS186" s="430"/>
      <c r="RBT186" s="430"/>
      <c r="RBU186" s="430"/>
      <c r="RBV186" s="430"/>
      <c r="RBW186" s="430"/>
      <c r="RBX186" s="430"/>
      <c r="RBY186" s="430"/>
      <c r="RBZ186" s="430"/>
      <c r="RCA186" s="430"/>
      <c r="RCB186" s="430"/>
      <c r="RCC186" s="430"/>
      <c r="RCD186" s="430"/>
      <c r="RCE186" s="430"/>
      <c r="RCF186" s="430"/>
      <c r="RCG186" s="430"/>
      <c r="RCH186" s="430"/>
      <c r="RCI186" s="430"/>
      <c r="RCJ186" s="430"/>
      <c r="RCK186" s="430"/>
      <c r="RCL186" s="430"/>
      <c r="RCM186" s="430"/>
      <c r="RCN186" s="430"/>
      <c r="RCO186" s="430"/>
      <c r="RCP186" s="430"/>
      <c r="RCQ186" s="430"/>
      <c r="RCR186" s="430"/>
      <c r="RCS186" s="430"/>
      <c r="RCT186" s="430"/>
      <c r="RCU186" s="430"/>
      <c r="RCV186" s="430"/>
      <c r="RCW186" s="430"/>
      <c r="RCX186" s="430"/>
      <c r="RCY186" s="430"/>
      <c r="RCZ186" s="430"/>
      <c r="RDA186" s="430"/>
      <c r="RDB186" s="430"/>
      <c r="RDC186" s="430"/>
      <c r="RDD186" s="430"/>
      <c r="RDE186" s="430"/>
      <c r="RDF186" s="430"/>
      <c r="RDG186" s="430"/>
      <c r="RDH186" s="430"/>
      <c r="RDI186" s="430"/>
      <c r="RDJ186" s="430"/>
      <c r="RDK186" s="430"/>
      <c r="RDL186" s="430"/>
      <c r="RDM186" s="430"/>
      <c r="RDN186" s="430"/>
      <c r="RDO186" s="430"/>
      <c r="RDP186" s="430"/>
      <c r="RDQ186" s="430"/>
      <c r="RDR186" s="430"/>
      <c r="RDS186" s="430"/>
      <c r="RDT186" s="430"/>
      <c r="RDU186" s="430"/>
      <c r="RDV186" s="430"/>
      <c r="RDW186" s="430"/>
      <c r="RDX186" s="430"/>
      <c r="RDY186" s="430"/>
      <c r="RDZ186" s="430"/>
      <c r="REA186" s="430"/>
      <c r="REB186" s="430"/>
      <c r="REC186" s="430"/>
      <c r="RED186" s="430"/>
      <c r="REE186" s="430"/>
      <c r="REF186" s="430"/>
      <c r="REG186" s="430"/>
      <c r="REH186" s="430"/>
      <c r="REI186" s="430"/>
      <c r="REJ186" s="430"/>
      <c r="REK186" s="430"/>
      <c r="REL186" s="430"/>
      <c r="REM186" s="430"/>
      <c r="REN186" s="430"/>
      <c r="REO186" s="430"/>
      <c r="REP186" s="430"/>
      <c r="REQ186" s="430"/>
      <c r="RER186" s="430"/>
      <c r="RES186" s="430"/>
      <c r="RET186" s="430"/>
      <c r="REU186" s="430"/>
      <c r="REV186" s="430"/>
      <c r="REW186" s="430"/>
      <c r="REX186" s="430"/>
      <c r="REY186" s="430"/>
      <c r="REZ186" s="430"/>
      <c r="RFA186" s="430"/>
      <c r="RFB186" s="430"/>
      <c r="RFC186" s="430"/>
      <c r="RFD186" s="430"/>
      <c r="RFE186" s="430"/>
      <c r="RFF186" s="430"/>
      <c r="RFG186" s="430"/>
      <c r="RFH186" s="430"/>
      <c r="RFI186" s="430"/>
      <c r="RFJ186" s="430"/>
      <c r="RFK186" s="430"/>
      <c r="RFL186" s="430"/>
      <c r="RFM186" s="430"/>
      <c r="RFN186" s="430"/>
      <c r="RFO186" s="430"/>
      <c r="RFP186" s="430"/>
      <c r="RFQ186" s="430"/>
      <c r="RFR186" s="430"/>
      <c r="RFS186" s="430"/>
      <c r="RFT186" s="430"/>
      <c r="RFU186" s="430"/>
      <c r="RFV186" s="430"/>
      <c r="RFW186" s="430"/>
      <c r="RFX186" s="430"/>
      <c r="RFY186" s="430"/>
      <c r="RFZ186" s="430"/>
      <c r="RGA186" s="430"/>
      <c r="RGB186" s="430"/>
      <c r="RGC186" s="430"/>
      <c r="RGD186" s="430"/>
      <c r="RGE186" s="430"/>
      <c r="RGF186" s="430"/>
      <c r="RGG186" s="430"/>
      <c r="RGH186" s="430"/>
      <c r="RGI186" s="430"/>
      <c r="RGJ186" s="430"/>
      <c r="RGK186" s="430"/>
      <c r="RGL186" s="430"/>
      <c r="RGM186" s="430"/>
      <c r="RGN186" s="430"/>
      <c r="RGO186" s="430"/>
      <c r="RGP186" s="430"/>
      <c r="RGQ186" s="430"/>
      <c r="RGR186" s="430"/>
      <c r="RGS186" s="430"/>
      <c r="RGT186" s="430"/>
      <c r="RGU186" s="430"/>
      <c r="RGV186" s="430"/>
      <c r="RGW186" s="430"/>
      <c r="RGX186" s="430"/>
      <c r="RGY186" s="430"/>
      <c r="RGZ186" s="430"/>
      <c r="RHA186" s="430"/>
      <c r="RHB186" s="430"/>
      <c r="RHC186" s="430"/>
      <c r="RHD186" s="430"/>
      <c r="RHE186" s="430"/>
      <c r="RHF186" s="430"/>
      <c r="RHG186" s="430"/>
      <c r="RHH186" s="430"/>
      <c r="RHI186" s="430"/>
      <c r="RHJ186" s="430"/>
      <c r="RHK186" s="430"/>
      <c r="RHL186" s="430"/>
      <c r="RHM186" s="430"/>
      <c r="RHN186" s="430"/>
      <c r="RHO186" s="430"/>
      <c r="RHP186" s="430"/>
      <c r="RHQ186" s="430"/>
      <c r="RHR186" s="430"/>
      <c r="RHS186" s="430"/>
      <c r="RHT186" s="430"/>
      <c r="RHU186" s="430"/>
      <c r="RHV186" s="430"/>
      <c r="RHW186" s="430"/>
      <c r="RHX186" s="430"/>
      <c r="RHY186" s="430"/>
      <c r="RHZ186" s="430"/>
      <c r="RIA186" s="430"/>
      <c r="RIB186" s="430"/>
      <c r="RIC186" s="430"/>
      <c r="RID186" s="430"/>
      <c r="RIE186" s="430"/>
      <c r="RIF186" s="430"/>
      <c r="RIG186" s="430"/>
      <c r="RIH186" s="430"/>
      <c r="RII186" s="430"/>
      <c r="RIJ186" s="430"/>
      <c r="RIK186" s="430"/>
      <c r="RIL186" s="430"/>
      <c r="RIM186" s="430"/>
      <c r="RIN186" s="430"/>
      <c r="RIO186" s="430"/>
      <c r="RIP186" s="430"/>
      <c r="RIQ186" s="430"/>
      <c r="RIR186" s="430"/>
      <c r="RIS186" s="430"/>
      <c r="RIT186" s="430"/>
      <c r="RIU186" s="430"/>
      <c r="RIV186" s="430"/>
      <c r="RIW186" s="430"/>
      <c r="RIX186" s="430"/>
      <c r="RIY186" s="430"/>
      <c r="RIZ186" s="430"/>
      <c r="RJA186" s="430"/>
      <c r="RJB186" s="430"/>
      <c r="RJC186" s="430"/>
      <c r="RJD186" s="430"/>
      <c r="RJE186" s="430"/>
      <c r="RJF186" s="430"/>
      <c r="RJG186" s="430"/>
      <c r="RJH186" s="430"/>
      <c r="RJI186" s="430"/>
      <c r="RJJ186" s="430"/>
      <c r="RJK186" s="430"/>
      <c r="RJL186" s="430"/>
      <c r="RJM186" s="430"/>
      <c r="RJN186" s="430"/>
      <c r="RJO186" s="430"/>
      <c r="RJP186" s="430"/>
      <c r="RJQ186" s="430"/>
      <c r="RJR186" s="430"/>
      <c r="RJS186" s="430"/>
      <c r="RJT186" s="430"/>
      <c r="RJU186" s="430"/>
      <c r="RJV186" s="430"/>
      <c r="RJW186" s="430"/>
      <c r="RJX186" s="430"/>
      <c r="RJY186" s="430"/>
      <c r="RJZ186" s="430"/>
      <c r="RKA186" s="430"/>
      <c r="RKB186" s="430"/>
      <c r="RKC186" s="430"/>
      <c r="RKD186" s="430"/>
      <c r="RKE186" s="430"/>
      <c r="RKF186" s="430"/>
      <c r="RKG186" s="430"/>
      <c r="RKH186" s="430"/>
      <c r="RKI186" s="430"/>
      <c r="RKJ186" s="430"/>
      <c r="RKK186" s="430"/>
      <c r="RKL186" s="430"/>
      <c r="RKM186" s="430"/>
      <c r="RKN186" s="430"/>
      <c r="RKO186" s="430"/>
      <c r="RKP186" s="430"/>
      <c r="RKQ186" s="430"/>
      <c r="RKR186" s="430"/>
      <c r="RKS186" s="430"/>
      <c r="RKT186" s="430"/>
      <c r="RKU186" s="430"/>
      <c r="RKV186" s="430"/>
      <c r="RKW186" s="430"/>
      <c r="RKX186" s="430"/>
      <c r="RKY186" s="430"/>
      <c r="RKZ186" s="430"/>
      <c r="RLA186" s="430"/>
      <c r="RLB186" s="430"/>
      <c r="RLC186" s="430"/>
      <c r="RLD186" s="430"/>
      <c r="RLE186" s="430"/>
      <c r="RLF186" s="430"/>
      <c r="RLG186" s="430"/>
      <c r="RLH186" s="430"/>
      <c r="RLI186" s="430"/>
      <c r="RLJ186" s="430"/>
      <c r="RLK186" s="430"/>
      <c r="RLL186" s="430"/>
      <c r="RLM186" s="430"/>
      <c r="RLN186" s="430"/>
      <c r="RLO186" s="430"/>
      <c r="RLP186" s="430"/>
      <c r="RLQ186" s="430"/>
      <c r="RLR186" s="430"/>
      <c r="RLS186" s="430"/>
      <c r="RLT186" s="430"/>
      <c r="RLU186" s="430"/>
      <c r="RLV186" s="430"/>
      <c r="RLW186" s="430"/>
      <c r="RLX186" s="430"/>
      <c r="RLY186" s="430"/>
      <c r="RLZ186" s="430"/>
      <c r="RMA186" s="430"/>
      <c r="RMB186" s="430"/>
      <c r="RMC186" s="430"/>
      <c r="RMD186" s="430"/>
      <c r="RME186" s="430"/>
      <c r="RMF186" s="430"/>
      <c r="RMG186" s="430"/>
      <c r="RMH186" s="430"/>
      <c r="RMI186" s="430"/>
      <c r="RMJ186" s="430"/>
      <c r="RMK186" s="430"/>
      <c r="RML186" s="430"/>
      <c r="RMM186" s="430"/>
      <c r="RMN186" s="430"/>
      <c r="RMO186" s="430"/>
      <c r="RMP186" s="430"/>
      <c r="RMQ186" s="430"/>
      <c r="RMR186" s="430"/>
      <c r="RMS186" s="430"/>
      <c r="RMT186" s="430"/>
      <c r="RMU186" s="430"/>
      <c r="RMV186" s="430"/>
      <c r="RMW186" s="430"/>
      <c r="RMX186" s="430"/>
      <c r="RMY186" s="430"/>
      <c r="RMZ186" s="430"/>
      <c r="RNA186" s="430"/>
      <c r="RNB186" s="430"/>
      <c r="RNC186" s="430"/>
      <c r="RND186" s="430"/>
      <c r="RNE186" s="430"/>
      <c r="RNF186" s="430"/>
      <c r="RNG186" s="430"/>
      <c r="RNH186" s="430"/>
      <c r="RNI186" s="430"/>
      <c r="RNJ186" s="430"/>
      <c r="RNK186" s="430"/>
      <c r="RNL186" s="430"/>
      <c r="RNM186" s="430"/>
      <c r="RNN186" s="430"/>
      <c r="RNO186" s="430"/>
      <c r="RNP186" s="430"/>
      <c r="RNQ186" s="430"/>
      <c r="RNR186" s="430"/>
      <c r="RNS186" s="430"/>
      <c r="RNT186" s="430"/>
      <c r="RNU186" s="430"/>
      <c r="RNV186" s="430"/>
      <c r="RNW186" s="430"/>
      <c r="RNX186" s="430"/>
      <c r="RNY186" s="430"/>
      <c r="RNZ186" s="430"/>
      <c r="ROA186" s="430"/>
      <c r="ROB186" s="430"/>
      <c r="ROC186" s="430"/>
      <c r="ROD186" s="430"/>
      <c r="ROE186" s="430"/>
      <c r="ROF186" s="430"/>
      <c r="ROG186" s="430"/>
      <c r="ROH186" s="430"/>
      <c r="ROI186" s="430"/>
      <c r="ROJ186" s="430"/>
      <c r="ROK186" s="430"/>
      <c r="ROL186" s="430"/>
      <c r="ROM186" s="430"/>
      <c r="RON186" s="430"/>
      <c r="ROO186" s="430"/>
      <c r="ROP186" s="430"/>
      <c r="ROQ186" s="430"/>
      <c r="ROR186" s="430"/>
      <c r="ROS186" s="430"/>
      <c r="ROT186" s="430"/>
      <c r="ROU186" s="430"/>
      <c r="ROV186" s="430"/>
      <c r="ROW186" s="430"/>
      <c r="ROX186" s="430"/>
      <c r="ROY186" s="430"/>
      <c r="ROZ186" s="430"/>
      <c r="RPA186" s="430"/>
      <c r="RPB186" s="430"/>
      <c r="RPC186" s="430"/>
      <c r="RPD186" s="430"/>
      <c r="RPE186" s="430"/>
      <c r="RPF186" s="430"/>
      <c r="RPG186" s="430"/>
      <c r="RPH186" s="430"/>
      <c r="RPI186" s="430"/>
      <c r="RPJ186" s="430"/>
      <c r="RPK186" s="430"/>
      <c r="RPL186" s="430"/>
      <c r="RPM186" s="430"/>
      <c r="RPN186" s="430"/>
      <c r="RPO186" s="430"/>
      <c r="RPP186" s="430"/>
      <c r="RPQ186" s="430"/>
      <c r="RPR186" s="430"/>
      <c r="RPS186" s="430"/>
      <c r="RPT186" s="430"/>
      <c r="RPU186" s="430"/>
      <c r="RPV186" s="430"/>
      <c r="RPW186" s="430"/>
      <c r="RPX186" s="430"/>
      <c r="RPY186" s="430"/>
      <c r="RPZ186" s="430"/>
      <c r="RQA186" s="430"/>
      <c r="RQB186" s="430"/>
      <c r="RQC186" s="430"/>
      <c r="RQD186" s="430"/>
      <c r="RQE186" s="430"/>
      <c r="RQF186" s="430"/>
      <c r="RQG186" s="430"/>
      <c r="RQH186" s="430"/>
      <c r="RQI186" s="430"/>
      <c r="RQJ186" s="430"/>
      <c r="RQK186" s="430"/>
      <c r="RQL186" s="430"/>
      <c r="RQM186" s="430"/>
      <c r="RQN186" s="430"/>
      <c r="RQO186" s="430"/>
      <c r="RQP186" s="430"/>
      <c r="RQQ186" s="430"/>
      <c r="RQR186" s="430"/>
      <c r="RQS186" s="430"/>
      <c r="RQT186" s="430"/>
      <c r="RQU186" s="430"/>
      <c r="RQV186" s="430"/>
      <c r="RQW186" s="430"/>
      <c r="RQX186" s="430"/>
      <c r="RQY186" s="430"/>
      <c r="RQZ186" s="430"/>
      <c r="RRA186" s="430"/>
      <c r="RRB186" s="430"/>
      <c r="RRC186" s="430"/>
      <c r="RRD186" s="430"/>
      <c r="RRE186" s="430"/>
      <c r="RRF186" s="430"/>
      <c r="RRG186" s="430"/>
      <c r="RRH186" s="430"/>
      <c r="RRI186" s="430"/>
      <c r="RRJ186" s="430"/>
      <c r="RRK186" s="430"/>
      <c r="RRL186" s="430"/>
      <c r="RRM186" s="430"/>
      <c r="RRN186" s="430"/>
      <c r="RRO186" s="430"/>
      <c r="RRP186" s="430"/>
      <c r="RRQ186" s="430"/>
      <c r="RRR186" s="430"/>
      <c r="RRS186" s="430"/>
      <c r="RRT186" s="430"/>
      <c r="RRU186" s="430"/>
      <c r="RRV186" s="430"/>
      <c r="RRW186" s="430"/>
      <c r="RRX186" s="430"/>
      <c r="RRY186" s="430"/>
      <c r="RRZ186" s="430"/>
      <c r="RSA186" s="430"/>
      <c r="RSB186" s="430"/>
      <c r="RSC186" s="430"/>
      <c r="RSD186" s="430"/>
      <c r="RSE186" s="430"/>
      <c r="RSF186" s="430"/>
      <c r="RSG186" s="430"/>
      <c r="RSH186" s="430"/>
      <c r="RSI186" s="430"/>
      <c r="RSJ186" s="430"/>
      <c r="RSK186" s="430"/>
      <c r="RSL186" s="430"/>
      <c r="RSM186" s="430"/>
      <c r="RSN186" s="430"/>
      <c r="RSO186" s="430"/>
      <c r="RSP186" s="430"/>
      <c r="RSQ186" s="430"/>
      <c r="RSR186" s="430"/>
      <c r="RSS186" s="430"/>
      <c r="RST186" s="430"/>
      <c r="RSU186" s="430"/>
      <c r="RSV186" s="430"/>
      <c r="RSW186" s="430"/>
      <c r="RSX186" s="430"/>
      <c r="RSY186" s="430"/>
      <c r="RSZ186" s="430"/>
      <c r="RTA186" s="430"/>
      <c r="RTB186" s="430"/>
      <c r="RTC186" s="430"/>
      <c r="RTD186" s="430"/>
      <c r="RTE186" s="430"/>
      <c r="RTF186" s="430"/>
      <c r="RTG186" s="430"/>
      <c r="RTH186" s="430"/>
      <c r="RTI186" s="430"/>
      <c r="RTJ186" s="430"/>
      <c r="RTK186" s="430"/>
      <c r="RTL186" s="430"/>
      <c r="RTM186" s="430"/>
      <c r="RTN186" s="430"/>
      <c r="RTO186" s="430"/>
      <c r="RTP186" s="430"/>
      <c r="RTQ186" s="430"/>
      <c r="RTR186" s="430"/>
      <c r="RTS186" s="430"/>
      <c r="RTT186" s="430"/>
      <c r="RTU186" s="430"/>
      <c r="RTV186" s="430"/>
      <c r="RTW186" s="430"/>
      <c r="RTX186" s="430"/>
      <c r="RTY186" s="430"/>
      <c r="RTZ186" s="430"/>
      <c r="RUA186" s="430"/>
      <c r="RUB186" s="430"/>
      <c r="RUC186" s="430"/>
      <c r="RUD186" s="430"/>
      <c r="RUE186" s="430"/>
      <c r="RUF186" s="430"/>
      <c r="RUG186" s="430"/>
      <c r="RUH186" s="430"/>
      <c r="RUI186" s="430"/>
      <c r="RUJ186" s="430"/>
      <c r="RUK186" s="430"/>
      <c r="RUL186" s="430"/>
      <c r="RUM186" s="430"/>
      <c r="RUN186" s="430"/>
      <c r="RUO186" s="430"/>
      <c r="RUP186" s="430"/>
      <c r="RUQ186" s="430"/>
      <c r="RUR186" s="430"/>
      <c r="RUS186" s="430"/>
      <c r="RUT186" s="430"/>
      <c r="RUU186" s="430"/>
      <c r="RUV186" s="430"/>
      <c r="RUW186" s="430"/>
      <c r="RUX186" s="430"/>
      <c r="RUY186" s="430"/>
      <c r="RUZ186" s="430"/>
      <c r="RVA186" s="430"/>
      <c r="RVB186" s="430"/>
      <c r="RVC186" s="430"/>
      <c r="RVD186" s="430"/>
      <c r="RVE186" s="430"/>
      <c r="RVF186" s="430"/>
      <c r="RVG186" s="430"/>
      <c r="RVH186" s="430"/>
      <c r="RVI186" s="430"/>
      <c r="RVJ186" s="430"/>
      <c r="RVK186" s="430"/>
      <c r="RVL186" s="430"/>
      <c r="RVM186" s="430"/>
      <c r="RVN186" s="430"/>
      <c r="RVO186" s="430"/>
      <c r="RVP186" s="430"/>
      <c r="RVQ186" s="430"/>
      <c r="RVR186" s="430"/>
      <c r="RVS186" s="430"/>
      <c r="RVT186" s="430"/>
      <c r="RVU186" s="430"/>
      <c r="RVV186" s="430"/>
      <c r="RVW186" s="430"/>
      <c r="RVX186" s="430"/>
      <c r="RVY186" s="430"/>
      <c r="RVZ186" s="430"/>
      <c r="RWA186" s="430"/>
      <c r="RWB186" s="430"/>
      <c r="RWC186" s="430"/>
      <c r="RWD186" s="430"/>
      <c r="RWE186" s="430"/>
      <c r="RWF186" s="430"/>
      <c r="RWG186" s="430"/>
      <c r="RWH186" s="430"/>
      <c r="RWI186" s="430"/>
      <c r="RWJ186" s="430"/>
      <c r="RWK186" s="430"/>
      <c r="RWL186" s="430"/>
      <c r="RWM186" s="430"/>
      <c r="RWN186" s="430"/>
      <c r="RWO186" s="430"/>
      <c r="RWP186" s="430"/>
      <c r="RWQ186" s="430"/>
      <c r="RWR186" s="430"/>
      <c r="RWS186" s="430"/>
      <c r="RWT186" s="430"/>
      <c r="RWU186" s="430"/>
      <c r="RWV186" s="430"/>
      <c r="RWW186" s="430"/>
      <c r="RWX186" s="430"/>
      <c r="RWY186" s="430"/>
      <c r="RWZ186" s="430"/>
      <c r="RXA186" s="430"/>
      <c r="RXB186" s="430"/>
      <c r="RXC186" s="430"/>
      <c r="RXD186" s="430"/>
      <c r="RXE186" s="430"/>
      <c r="RXF186" s="430"/>
      <c r="RXG186" s="430"/>
      <c r="RXH186" s="430"/>
      <c r="RXI186" s="430"/>
      <c r="RXJ186" s="430"/>
      <c r="RXK186" s="430"/>
      <c r="RXL186" s="430"/>
      <c r="RXM186" s="430"/>
      <c r="RXN186" s="430"/>
      <c r="RXO186" s="430"/>
      <c r="RXP186" s="430"/>
      <c r="RXQ186" s="430"/>
      <c r="RXR186" s="430"/>
      <c r="RXS186" s="430"/>
      <c r="RXT186" s="430"/>
      <c r="RXU186" s="430"/>
      <c r="RXV186" s="430"/>
      <c r="RXW186" s="430"/>
      <c r="RXX186" s="430"/>
      <c r="RXY186" s="430"/>
      <c r="RXZ186" s="430"/>
      <c r="RYA186" s="430"/>
      <c r="RYB186" s="430"/>
      <c r="RYC186" s="430"/>
      <c r="RYD186" s="430"/>
      <c r="RYE186" s="430"/>
      <c r="RYF186" s="430"/>
      <c r="RYG186" s="430"/>
      <c r="RYH186" s="430"/>
      <c r="RYI186" s="430"/>
      <c r="RYJ186" s="430"/>
      <c r="RYK186" s="430"/>
      <c r="RYL186" s="430"/>
      <c r="RYM186" s="430"/>
      <c r="RYN186" s="430"/>
      <c r="RYO186" s="430"/>
      <c r="RYP186" s="430"/>
      <c r="RYQ186" s="430"/>
      <c r="RYR186" s="430"/>
      <c r="RYS186" s="430"/>
      <c r="RYT186" s="430"/>
      <c r="RYU186" s="430"/>
      <c r="RYV186" s="430"/>
      <c r="RYW186" s="430"/>
      <c r="RYX186" s="430"/>
      <c r="RYY186" s="430"/>
      <c r="RYZ186" s="430"/>
      <c r="RZA186" s="430"/>
      <c r="RZB186" s="430"/>
      <c r="RZC186" s="430"/>
      <c r="RZD186" s="430"/>
      <c r="RZE186" s="430"/>
      <c r="RZF186" s="430"/>
      <c r="RZG186" s="430"/>
      <c r="RZH186" s="430"/>
      <c r="RZI186" s="430"/>
      <c r="RZJ186" s="430"/>
      <c r="RZK186" s="430"/>
      <c r="RZL186" s="430"/>
      <c r="RZM186" s="430"/>
      <c r="RZN186" s="430"/>
      <c r="RZO186" s="430"/>
      <c r="RZP186" s="430"/>
      <c r="RZQ186" s="430"/>
      <c r="RZR186" s="430"/>
      <c r="RZS186" s="430"/>
      <c r="RZT186" s="430"/>
      <c r="RZU186" s="430"/>
      <c r="RZV186" s="430"/>
      <c r="RZW186" s="430"/>
      <c r="RZX186" s="430"/>
      <c r="RZY186" s="430"/>
      <c r="RZZ186" s="430"/>
      <c r="SAA186" s="430"/>
      <c r="SAB186" s="430"/>
      <c r="SAC186" s="430"/>
      <c r="SAD186" s="430"/>
      <c r="SAE186" s="430"/>
      <c r="SAF186" s="430"/>
      <c r="SAG186" s="430"/>
      <c r="SAH186" s="430"/>
      <c r="SAI186" s="430"/>
      <c r="SAJ186" s="430"/>
      <c r="SAK186" s="430"/>
      <c r="SAL186" s="430"/>
      <c r="SAM186" s="430"/>
      <c r="SAN186" s="430"/>
      <c r="SAO186" s="430"/>
      <c r="SAP186" s="430"/>
      <c r="SAQ186" s="430"/>
      <c r="SAR186" s="430"/>
      <c r="SAS186" s="430"/>
      <c r="SAT186" s="430"/>
      <c r="SAU186" s="430"/>
      <c r="SAV186" s="430"/>
      <c r="SAW186" s="430"/>
      <c r="SAX186" s="430"/>
      <c r="SAY186" s="430"/>
      <c r="SAZ186" s="430"/>
      <c r="SBA186" s="430"/>
      <c r="SBB186" s="430"/>
      <c r="SBC186" s="430"/>
      <c r="SBD186" s="430"/>
      <c r="SBE186" s="430"/>
      <c r="SBF186" s="430"/>
      <c r="SBG186" s="430"/>
      <c r="SBH186" s="430"/>
      <c r="SBI186" s="430"/>
      <c r="SBJ186" s="430"/>
      <c r="SBK186" s="430"/>
      <c r="SBL186" s="430"/>
      <c r="SBM186" s="430"/>
      <c r="SBN186" s="430"/>
      <c r="SBO186" s="430"/>
      <c r="SBP186" s="430"/>
      <c r="SBQ186" s="430"/>
      <c r="SBR186" s="430"/>
      <c r="SBS186" s="430"/>
      <c r="SBT186" s="430"/>
      <c r="SBU186" s="430"/>
      <c r="SBV186" s="430"/>
      <c r="SBW186" s="430"/>
      <c r="SBX186" s="430"/>
      <c r="SBY186" s="430"/>
      <c r="SBZ186" s="430"/>
      <c r="SCA186" s="430"/>
      <c r="SCB186" s="430"/>
      <c r="SCC186" s="430"/>
      <c r="SCD186" s="430"/>
      <c r="SCE186" s="430"/>
      <c r="SCF186" s="430"/>
      <c r="SCG186" s="430"/>
      <c r="SCH186" s="430"/>
      <c r="SCI186" s="430"/>
      <c r="SCJ186" s="430"/>
      <c r="SCK186" s="430"/>
      <c r="SCL186" s="430"/>
      <c r="SCM186" s="430"/>
      <c r="SCN186" s="430"/>
      <c r="SCO186" s="430"/>
      <c r="SCP186" s="430"/>
      <c r="SCQ186" s="430"/>
      <c r="SCR186" s="430"/>
      <c r="SCS186" s="430"/>
      <c r="SCT186" s="430"/>
      <c r="SCU186" s="430"/>
      <c r="SCV186" s="430"/>
      <c r="SCW186" s="430"/>
      <c r="SCX186" s="430"/>
      <c r="SCY186" s="430"/>
      <c r="SCZ186" s="430"/>
      <c r="SDA186" s="430"/>
      <c r="SDB186" s="430"/>
      <c r="SDC186" s="430"/>
      <c r="SDD186" s="430"/>
      <c r="SDE186" s="430"/>
      <c r="SDF186" s="430"/>
      <c r="SDG186" s="430"/>
      <c r="SDH186" s="430"/>
      <c r="SDI186" s="430"/>
      <c r="SDJ186" s="430"/>
      <c r="SDK186" s="430"/>
      <c r="SDL186" s="430"/>
      <c r="SDM186" s="430"/>
      <c r="SDN186" s="430"/>
      <c r="SDO186" s="430"/>
      <c r="SDP186" s="430"/>
      <c r="SDQ186" s="430"/>
      <c r="SDR186" s="430"/>
      <c r="SDS186" s="430"/>
      <c r="SDT186" s="430"/>
      <c r="SDU186" s="430"/>
      <c r="SDV186" s="430"/>
      <c r="SDW186" s="430"/>
      <c r="SDX186" s="430"/>
      <c r="SDY186" s="430"/>
      <c r="SDZ186" s="430"/>
      <c r="SEA186" s="430"/>
      <c r="SEB186" s="430"/>
      <c r="SEC186" s="430"/>
      <c r="SED186" s="430"/>
      <c r="SEE186" s="430"/>
      <c r="SEF186" s="430"/>
      <c r="SEG186" s="430"/>
      <c r="SEH186" s="430"/>
      <c r="SEI186" s="430"/>
      <c r="SEJ186" s="430"/>
      <c r="SEK186" s="430"/>
      <c r="SEL186" s="430"/>
      <c r="SEM186" s="430"/>
      <c r="SEN186" s="430"/>
      <c r="SEO186" s="430"/>
      <c r="SEP186" s="430"/>
      <c r="SEQ186" s="430"/>
      <c r="SER186" s="430"/>
      <c r="SES186" s="430"/>
      <c r="SET186" s="430"/>
      <c r="SEU186" s="430"/>
      <c r="SEV186" s="430"/>
      <c r="SEW186" s="430"/>
      <c r="SEX186" s="430"/>
      <c r="SEY186" s="430"/>
      <c r="SEZ186" s="430"/>
      <c r="SFA186" s="430"/>
      <c r="SFB186" s="430"/>
      <c r="SFC186" s="430"/>
      <c r="SFD186" s="430"/>
      <c r="SFE186" s="430"/>
      <c r="SFF186" s="430"/>
      <c r="SFG186" s="430"/>
      <c r="SFH186" s="430"/>
      <c r="SFI186" s="430"/>
      <c r="SFJ186" s="430"/>
      <c r="SFK186" s="430"/>
      <c r="SFL186" s="430"/>
      <c r="SFM186" s="430"/>
      <c r="SFN186" s="430"/>
      <c r="SFO186" s="430"/>
      <c r="SFP186" s="430"/>
      <c r="SFQ186" s="430"/>
      <c r="SFR186" s="430"/>
      <c r="SFS186" s="430"/>
      <c r="SFT186" s="430"/>
      <c r="SFU186" s="430"/>
      <c r="SFV186" s="430"/>
      <c r="SFW186" s="430"/>
      <c r="SFX186" s="430"/>
      <c r="SFY186" s="430"/>
      <c r="SFZ186" s="430"/>
      <c r="SGA186" s="430"/>
      <c r="SGB186" s="430"/>
      <c r="SGC186" s="430"/>
      <c r="SGD186" s="430"/>
      <c r="SGE186" s="430"/>
      <c r="SGF186" s="430"/>
      <c r="SGG186" s="430"/>
      <c r="SGH186" s="430"/>
      <c r="SGI186" s="430"/>
      <c r="SGJ186" s="430"/>
      <c r="SGK186" s="430"/>
      <c r="SGL186" s="430"/>
      <c r="SGM186" s="430"/>
      <c r="SGN186" s="430"/>
      <c r="SGO186" s="430"/>
      <c r="SGP186" s="430"/>
      <c r="SGQ186" s="430"/>
      <c r="SGR186" s="430"/>
      <c r="SGS186" s="430"/>
      <c r="SGT186" s="430"/>
      <c r="SGU186" s="430"/>
      <c r="SGV186" s="430"/>
      <c r="SGW186" s="430"/>
      <c r="SGX186" s="430"/>
      <c r="SGY186" s="430"/>
      <c r="SGZ186" s="430"/>
      <c r="SHA186" s="430"/>
      <c r="SHB186" s="430"/>
      <c r="SHC186" s="430"/>
      <c r="SHD186" s="430"/>
      <c r="SHE186" s="430"/>
      <c r="SHF186" s="430"/>
      <c r="SHG186" s="430"/>
      <c r="SHH186" s="430"/>
      <c r="SHI186" s="430"/>
      <c r="SHJ186" s="430"/>
      <c r="SHK186" s="430"/>
      <c r="SHL186" s="430"/>
      <c r="SHM186" s="430"/>
      <c r="SHN186" s="430"/>
      <c r="SHO186" s="430"/>
      <c r="SHP186" s="430"/>
      <c r="SHQ186" s="430"/>
      <c r="SHR186" s="430"/>
      <c r="SHS186" s="430"/>
      <c r="SHT186" s="430"/>
      <c r="SHU186" s="430"/>
      <c r="SHV186" s="430"/>
      <c r="SHW186" s="430"/>
      <c r="SHX186" s="430"/>
      <c r="SHY186" s="430"/>
      <c r="SHZ186" s="430"/>
      <c r="SIA186" s="430"/>
      <c r="SIB186" s="430"/>
      <c r="SIC186" s="430"/>
      <c r="SID186" s="430"/>
      <c r="SIE186" s="430"/>
      <c r="SIF186" s="430"/>
      <c r="SIG186" s="430"/>
      <c r="SIH186" s="430"/>
      <c r="SII186" s="430"/>
      <c r="SIJ186" s="430"/>
      <c r="SIK186" s="430"/>
      <c r="SIL186" s="430"/>
      <c r="SIM186" s="430"/>
      <c r="SIN186" s="430"/>
      <c r="SIO186" s="430"/>
      <c r="SIP186" s="430"/>
      <c r="SIQ186" s="430"/>
      <c r="SIR186" s="430"/>
      <c r="SIS186" s="430"/>
      <c r="SIT186" s="430"/>
      <c r="SIU186" s="430"/>
      <c r="SIV186" s="430"/>
      <c r="SIW186" s="430"/>
      <c r="SIX186" s="430"/>
      <c r="SIY186" s="430"/>
      <c r="SIZ186" s="430"/>
      <c r="SJA186" s="430"/>
      <c r="SJB186" s="430"/>
      <c r="SJC186" s="430"/>
      <c r="SJD186" s="430"/>
      <c r="SJE186" s="430"/>
      <c r="SJF186" s="430"/>
      <c r="SJG186" s="430"/>
      <c r="SJH186" s="430"/>
      <c r="SJI186" s="430"/>
      <c r="SJJ186" s="430"/>
      <c r="SJK186" s="430"/>
      <c r="SJL186" s="430"/>
      <c r="SJM186" s="430"/>
      <c r="SJN186" s="430"/>
      <c r="SJO186" s="430"/>
      <c r="SJP186" s="430"/>
      <c r="SJQ186" s="430"/>
      <c r="SJR186" s="430"/>
      <c r="SJS186" s="430"/>
      <c r="SJT186" s="430"/>
      <c r="SJU186" s="430"/>
      <c r="SJV186" s="430"/>
      <c r="SJW186" s="430"/>
      <c r="SJX186" s="430"/>
      <c r="SJY186" s="430"/>
      <c r="SJZ186" s="430"/>
      <c r="SKA186" s="430"/>
      <c r="SKB186" s="430"/>
      <c r="SKC186" s="430"/>
      <c r="SKD186" s="430"/>
      <c r="SKE186" s="430"/>
      <c r="SKF186" s="430"/>
      <c r="SKG186" s="430"/>
      <c r="SKH186" s="430"/>
      <c r="SKI186" s="430"/>
      <c r="SKJ186" s="430"/>
      <c r="SKK186" s="430"/>
      <c r="SKL186" s="430"/>
      <c r="SKM186" s="430"/>
      <c r="SKN186" s="430"/>
      <c r="SKO186" s="430"/>
      <c r="SKP186" s="430"/>
      <c r="SKQ186" s="430"/>
      <c r="SKR186" s="430"/>
      <c r="SKS186" s="430"/>
      <c r="SKT186" s="430"/>
      <c r="SKU186" s="430"/>
      <c r="SKV186" s="430"/>
      <c r="SKW186" s="430"/>
      <c r="SKX186" s="430"/>
      <c r="SKY186" s="430"/>
      <c r="SKZ186" s="430"/>
      <c r="SLA186" s="430"/>
      <c r="SLB186" s="430"/>
      <c r="SLC186" s="430"/>
      <c r="SLD186" s="430"/>
      <c r="SLE186" s="430"/>
      <c r="SLF186" s="430"/>
      <c r="SLG186" s="430"/>
      <c r="SLH186" s="430"/>
      <c r="SLI186" s="430"/>
      <c r="SLJ186" s="430"/>
      <c r="SLK186" s="430"/>
      <c r="SLL186" s="430"/>
      <c r="SLM186" s="430"/>
      <c r="SLN186" s="430"/>
      <c r="SLO186" s="430"/>
      <c r="SLP186" s="430"/>
      <c r="SLQ186" s="430"/>
      <c r="SLR186" s="430"/>
      <c r="SLS186" s="430"/>
      <c r="SLT186" s="430"/>
      <c r="SLU186" s="430"/>
      <c r="SLV186" s="430"/>
      <c r="SLW186" s="430"/>
      <c r="SLX186" s="430"/>
      <c r="SLY186" s="430"/>
      <c r="SLZ186" s="430"/>
      <c r="SMA186" s="430"/>
      <c r="SMB186" s="430"/>
      <c r="SMC186" s="430"/>
      <c r="SMD186" s="430"/>
      <c r="SME186" s="430"/>
      <c r="SMF186" s="430"/>
      <c r="SMG186" s="430"/>
      <c r="SMH186" s="430"/>
      <c r="SMI186" s="430"/>
      <c r="SMJ186" s="430"/>
      <c r="SMK186" s="430"/>
      <c r="SML186" s="430"/>
      <c r="SMM186" s="430"/>
      <c r="SMN186" s="430"/>
      <c r="SMO186" s="430"/>
      <c r="SMP186" s="430"/>
      <c r="SMQ186" s="430"/>
      <c r="SMR186" s="430"/>
      <c r="SMS186" s="430"/>
      <c r="SMT186" s="430"/>
      <c r="SMU186" s="430"/>
      <c r="SMV186" s="430"/>
      <c r="SMW186" s="430"/>
      <c r="SMX186" s="430"/>
      <c r="SMY186" s="430"/>
      <c r="SMZ186" s="430"/>
      <c r="SNA186" s="430"/>
      <c r="SNB186" s="430"/>
      <c r="SNC186" s="430"/>
      <c r="SND186" s="430"/>
      <c r="SNE186" s="430"/>
      <c r="SNF186" s="430"/>
      <c r="SNG186" s="430"/>
      <c r="SNH186" s="430"/>
      <c r="SNI186" s="430"/>
      <c r="SNJ186" s="430"/>
      <c r="SNK186" s="430"/>
      <c r="SNL186" s="430"/>
      <c r="SNM186" s="430"/>
      <c r="SNN186" s="430"/>
      <c r="SNO186" s="430"/>
      <c r="SNP186" s="430"/>
      <c r="SNQ186" s="430"/>
      <c r="SNR186" s="430"/>
      <c r="SNS186" s="430"/>
      <c r="SNT186" s="430"/>
      <c r="SNU186" s="430"/>
      <c r="SNV186" s="430"/>
      <c r="SNW186" s="430"/>
      <c r="SNX186" s="430"/>
      <c r="SNY186" s="430"/>
      <c r="SNZ186" s="430"/>
      <c r="SOA186" s="430"/>
      <c r="SOB186" s="430"/>
      <c r="SOC186" s="430"/>
      <c r="SOD186" s="430"/>
      <c r="SOE186" s="430"/>
      <c r="SOF186" s="430"/>
      <c r="SOG186" s="430"/>
      <c r="SOH186" s="430"/>
      <c r="SOI186" s="430"/>
      <c r="SOJ186" s="430"/>
      <c r="SOK186" s="430"/>
      <c r="SOL186" s="430"/>
      <c r="SOM186" s="430"/>
      <c r="SON186" s="430"/>
      <c r="SOO186" s="430"/>
      <c r="SOP186" s="430"/>
      <c r="SOQ186" s="430"/>
      <c r="SOR186" s="430"/>
      <c r="SOS186" s="430"/>
      <c r="SOT186" s="430"/>
      <c r="SOU186" s="430"/>
      <c r="SOV186" s="430"/>
      <c r="SOW186" s="430"/>
      <c r="SOX186" s="430"/>
      <c r="SOY186" s="430"/>
      <c r="SOZ186" s="430"/>
      <c r="SPA186" s="430"/>
      <c r="SPB186" s="430"/>
      <c r="SPC186" s="430"/>
      <c r="SPD186" s="430"/>
      <c r="SPE186" s="430"/>
      <c r="SPF186" s="430"/>
      <c r="SPG186" s="430"/>
      <c r="SPH186" s="430"/>
      <c r="SPI186" s="430"/>
      <c r="SPJ186" s="430"/>
      <c r="SPK186" s="430"/>
      <c r="SPL186" s="430"/>
      <c r="SPM186" s="430"/>
      <c r="SPN186" s="430"/>
      <c r="SPO186" s="430"/>
      <c r="SPP186" s="430"/>
      <c r="SPQ186" s="430"/>
      <c r="SPR186" s="430"/>
      <c r="SPS186" s="430"/>
      <c r="SPT186" s="430"/>
      <c r="SPU186" s="430"/>
      <c r="SPV186" s="430"/>
      <c r="SPW186" s="430"/>
      <c r="SPX186" s="430"/>
      <c r="SPY186" s="430"/>
      <c r="SPZ186" s="430"/>
      <c r="SQA186" s="430"/>
      <c r="SQB186" s="430"/>
      <c r="SQC186" s="430"/>
      <c r="SQD186" s="430"/>
      <c r="SQE186" s="430"/>
      <c r="SQF186" s="430"/>
      <c r="SQG186" s="430"/>
      <c r="SQH186" s="430"/>
      <c r="SQI186" s="430"/>
      <c r="SQJ186" s="430"/>
      <c r="SQK186" s="430"/>
      <c r="SQL186" s="430"/>
      <c r="SQM186" s="430"/>
      <c r="SQN186" s="430"/>
      <c r="SQO186" s="430"/>
      <c r="SQP186" s="430"/>
      <c r="SQQ186" s="430"/>
      <c r="SQR186" s="430"/>
      <c r="SQS186" s="430"/>
      <c r="SQT186" s="430"/>
      <c r="SQU186" s="430"/>
      <c r="SQV186" s="430"/>
      <c r="SQW186" s="430"/>
      <c r="SQX186" s="430"/>
      <c r="SQY186" s="430"/>
      <c r="SQZ186" s="430"/>
      <c r="SRA186" s="430"/>
      <c r="SRB186" s="430"/>
      <c r="SRC186" s="430"/>
      <c r="SRD186" s="430"/>
      <c r="SRE186" s="430"/>
      <c r="SRF186" s="430"/>
      <c r="SRG186" s="430"/>
      <c r="SRH186" s="430"/>
      <c r="SRI186" s="430"/>
      <c r="SRJ186" s="430"/>
      <c r="SRK186" s="430"/>
      <c r="SRL186" s="430"/>
      <c r="SRM186" s="430"/>
      <c r="SRN186" s="430"/>
      <c r="SRO186" s="430"/>
      <c r="SRP186" s="430"/>
      <c r="SRQ186" s="430"/>
      <c r="SRR186" s="430"/>
      <c r="SRS186" s="430"/>
      <c r="SRT186" s="430"/>
      <c r="SRU186" s="430"/>
      <c r="SRV186" s="430"/>
      <c r="SRW186" s="430"/>
      <c r="SRX186" s="430"/>
      <c r="SRY186" s="430"/>
      <c r="SRZ186" s="430"/>
      <c r="SSA186" s="430"/>
      <c r="SSB186" s="430"/>
      <c r="SSC186" s="430"/>
      <c r="SSD186" s="430"/>
      <c r="SSE186" s="430"/>
      <c r="SSF186" s="430"/>
      <c r="SSG186" s="430"/>
      <c r="SSH186" s="430"/>
      <c r="SSI186" s="430"/>
      <c r="SSJ186" s="430"/>
      <c r="SSK186" s="430"/>
      <c r="SSL186" s="430"/>
      <c r="SSM186" s="430"/>
      <c r="SSN186" s="430"/>
      <c r="SSO186" s="430"/>
      <c r="SSP186" s="430"/>
      <c r="SSQ186" s="430"/>
      <c r="SSR186" s="430"/>
      <c r="SSS186" s="430"/>
      <c r="SST186" s="430"/>
      <c r="SSU186" s="430"/>
      <c r="SSV186" s="430"/>
      <c r="SSW186" s="430"/>
      <c r="SSX186" s="430"/>
      <c r="SSY186" s="430"/>
      <c r="SSZ186" s="430"/>
      <c r="STA186" s="430"/>
      <c r="STB186" s="430"/>
      <c r="STC186" s="430"/>
      <c r="STD186" s="430"/>
      <c r="STE186" s="430"/>
      <c r="STF186" s="430"/>
      <c r="STG186" s="430"/>
      <c r="STH186" s="430"/>
      <c r="STI186" s="430"/>
      <c r="STJ186" s="430"/>
      <c r="STK186" s="430"/>
      <c r="STL186" s="430"/>
      <c r="STM186" s="430"/>
      <c r="STN186" s="430"/>
      <c r="STO186" s="430"/>
      <c r="STP186" s="430"/>
      <c r="STQ186" s="430"/>
      <c r="STR186" s="430"/>
      <c r="STS186" s="430"/>
      <c r="STT186" s="430"/>
      <c r="STU186" s="430"/>
      <c r="STV186" s="430"/>
      <c r="STW186" s="430"/>
      <c r="STX186" s="430"/>
      <c r="STY186" s="430"/>
      <c r="STZ186" s="430"/>
      <c r="SUA186" s="430"/>
      <c r="SUB186" s="430"/>
      <c r="SUC186" s="430"/>
      <c r="SUD186" s="430"/>
      <c r="SUE186" s="430"/>
      <c r="SUF186" s="430"/>
      <c r="SUG186" s="430"/>
      <c r="SUH186" s="430"/>
      <c r="SUI186" s="430"/>
      <c r="SUJ186" s="430"/>
      <c r="SUK186" s="430"/>
      <c r="SUL186" s="430"/>
      <c r="SUM186" s="430"/>
      <c r="SUN186" s="430"/>
      <c r="SUO186" s="430"/>
      <c r="SUP186" s="430"/>
      <c r="SUQ186" s="430"/>
      <c r="SUR186" s="430"/>
      <c r="SUS186" s="430"/>
      <c r="SUT186" s="430"/>
      <c r="SUU186" s="430"/>
      <c r="SUV186" s="430"/>
      <c r="SUW186" s="430"/>
      <c r="SUX186" s="430"/>
      <c r="SUY186" s="430"/>
      <c r="SUZ186" s="430"/>
      <c r="SVA186" s="430"/>
      <c r="SVB186" s="430"/>
      <c r="SVC186" s="430"/>
      <c r="SVD186" s="430"/>
      <c r="SVE186" s="430"/>
      <c r="SVF186" s="430"/>
      <c r="SVG186" s="430"/>
      <c r="SVH186" s="430"/>
      <c r="SVI186" s="430"/>
      <c r="SVJ186" s="430"/>
      <c r="SVK186" s="430"/>
      <c r="SVL186" s="430"/>
      <c r="SVM186" s="430"/>
      <c r="SVN186" s="430"/>
      <c r="SVO186" s="430"/>
      <c r="SVP186" s="430"/>
      <c r="SVQ186" s="430"/>
      <c r="SVR186" s="430"/>
      <c r="SVS186" s="430"/>
      <c r="SVT186" s="430"/>
      <c r="SVU186" s="430"/>
      <c r="SVV186" s="430"/>
      <c r="SVW186" s="430"/>
      <c r="SVX186" s="430"/>
      <c r="SVY186" s="430"/>
      <c r="SVZ186" s="430"/>
      <c r="SWA186" s="430"/>
      <c r="SWB186" s="430"/>
      <c r="SWC186" s="430"/>
      <c r="SWD186" s="430"/>
      <c r="SWE186" s="430"/>
      <c r="SWF186" s="430"/>
      <c r="SWG186" s="430"/>
      <c r="SWH186" s="430"/>
      <c r="SWI186" s="430"/>
      <c r="SWJ186" s="430"/>
      <c r="SWK186" s="430"/>
      <c r="SWL186" s="430"/>
      <c r="SWM186" s="430"/>
      <c r="SWN186" s="430"/>
      <c r="SWO186" s="430"/>
      <c r="SWP186" s="430"/>
      <c r="SWQ186" s="430"/>
      <c r="SWR186" s="430"/>
      <c r="SWS186" s="430"/>
      <c r="SWT186" s="430"/>
      <c r="SWU186" s="430"/>
      <c r="SWV186" s="430"/>
      <c r="SWW186" s="430"/>
      <c r="SWX186" s="430"/>
      <c r="SWY186" s="430"/>
      <c r="SWZ186" s="430"/>
      <c r="SXA186" s="430"/>
      <c r="SXB186" s="430"/>
      <c r="SXC186" s="430"/>
      <c r="SXD186" s="430"/>
      <c r="SXE186" s="430"/>
      <c r="SXF186" s="430"/>
      <c r="SXG186" s="430"/>
      <c r="SXH186" s="430"/>
      <c r="SXI186" s="430"/>
      <c r="SXJ186" s="430"/>
      <c r="SXK186" s="430"/>
      <c r="SXL186" s="430"/>
      <c r="SXM186" s="430"/>
      <c r="SXN186" s="430"/>
      <c r="SXO186" s="430"/>
      <c r="SXP186" s="430"/>
      <c r="SXQ186" s="430"/>
      <c r="SXR186" s="430"/>
      <c r="SXS186" s="430"/>
      <c r="SXT186" s="430"/>
      <c r="SXU186" s="430"/>
      <c r="SXV186" s="430"/>
      <c r="SXW186" s="430"/>
      <c r="SXX186" s="430"/>
      <c r="SXY186" s="430"/>
      <c r="SXZ186" s="430"/>
      <c r="SYA186" s="430"/>
      <c r="SYB186" s="430"/>
      <c r="SYC186" s="430"/>
      <c r="SYD186" s="430"/>
      <c r="SYE186" s="430"/>
      <c r="SYF186" s="430"/>
      <c r="SYG186" s="430"/>
      <c r="SYH186" s="430"/>
      <c r="SYI186" s="430"/>
      <c r="SYJ186" s="430"/>
      <c r="SYK186" s="430"/>
      <c r="SYL186" s="430"/>
      <c r="SYM186" s="430"/>
      <c r="SYN186" s="430"/>
      <c r="SYO186" s="430"/>
      <c r="SYP186" s="430"/>
      <c r="SYQ186" s="430"/>
      <c r="SYR186" s="430"/>
      <c r="SYS186" s="430"/>
      <c r="SYT186" s="430"/>
      <c r="SYU186" s="430"/>
      <c r="SYV186" s="430"/>
      <c r="SYW186" s="430"/>
      <c r="SYX186" s="430"/>
      <c r="SYY186" s="430"/>
      <c r="SYZ186" s="430"/>
      <c r="SZA186" s="430"/>
      <c r="SZB186" s="430"/>
      <c r="SZC186" s="430"/>
      <c r="SZD186" s="430"/>
      <c r="SZE186" s="430"/>
      <c r="SZF186" s="430"/>
      <c r="SZG186" s="430"/>
      <c r="SZH186" s="430"/>
      <c r="SZI186" s="430"/>
      <c r="SZJ186" s="430"/>
      <c r="SZK186" s="430"/>
      <c r="SZL186" s="430"/>
      <c r="SZM186" s="430"/>
      <c r="SZN186" s="430"/>
      <c r="SZO186" s="430"/>
      <c r="SZP186" s="430"/>
      <c r="SZQ186" s="430"/>
      <c r="SZR186" s="430"/>
      <c r="SZS186" s="430"/>
      <c r="SZT186" s="430"/>
      <c r="SZU186" s="430"/>
      <c r="SZV186" s="430"/>
      <c r="SZW186" s="430"/>
      <c r="SZX186" s="430"/>
      <c r="SZY186" s="430"/>
      <c r="SZZ186" s="430"/>
      <c r="TAA186" s="430"/>
      <c r="TAB186" s="430"/>
      <c r="TAC186" s="430"/>
      <c r="TAD186" s="430"/>
      <c r="TAE186" s="430"/>
      <c r="TAF186" s="430"/>
      <c r="TAG186" s="430"/>
      <c r="TAH186" s="430"/>
      <c r="TAI186" s="430"/>
      <c r="TAJ186" s="430"/>
      <c r="TAK186" s="430"/>
      <c r="TAL186" s="430"/>
      <c r="TAM186" s="430"/>
      <c r="TAN186" s="430"/>
      <c r="TAO186" s="430"/>
      <c r="TAP186" s="430"/>
      <c r="TAQ186" s="430"/>
      <c r="TAR186" s="430"/>
      <c r="TAS186" s="430"/>
      <c r="TAT186" s="430"/>
      <c r="TAU186" s="430"/>
      <c r="TAV186" s="430"/>
      <c r="TAW186" s="430"/>
      <c r="TAX186" s="430"/>
      <c r="TAY186" s="430"/>
      <c r="TAZ186" s="430"/>
      <c r="TBA186" s="430"/>
      <c r="TBB186" s="430"/>
      <c r="TBC186" s="430"/>
      <c r="TBD186" s="430"/>
      <c r="TBE186" s="430"/>
      <c r="TBF186" s="430"/>
      <c r="TBG186" s="430"/>
      <c r="TBH186" s="430"/>
      <c r="TBI186" s="430"/>
      <c r="TBJ186" s="430"/>
      <c r="TBK186" s="430"/>
      <c r="TBL186" s="430"/>
      <c r="TBM186" s="430"/>
      <c r="TBN186" s="430"/>
      <c r="TBO186" s="430"/>
      <c r="TBP186" s="430"/>
      <c r="TBQ186" s="430"/>
      <c r="TBR186" s="430"/>
      <c r="TBS186" s="430"/>
      <c r="TBT186" s="430"/>
      <c r="TBU186" s="430"/>
      <c r="TBV186" s="430"/>
      <c r="TBW186" s="430"/>
      <c r="TBX186" s="430"/>
      <c r="TBY186" s="430"/>
      <c r="TBZ186" s="430"/>
      <c r="TCA186" s="430"/>
      <c r="TCB186" s="430"/>
      <c r="TCC186" s="430"/>
      <c r="TCD186" s="430"/>
      <c r="TCE186" s="430"/>
      <c r="TCF186" s="430"/>
      <c r="TCG186" s="430"/>
      <c r="TCH186" s="430"/>
      <c r="TCI186" s="430"/>
      <c r="TCJ186" s="430"/>
      <c r="TCK186" s="430"/>
      <c r="TCL186" s="430"/>
      <c r="TCM186" s="430"/>
      <c r="TCN186" s="430"/>
      <c r="TCO186" s="430"/>
      <c r="TCP186" s="430"/>
      <c r="TCQ186" s="430"/>
      <c r="TCR186" s="430"/>
      <c r="TCS186" s="430"/>
      <c r="TCT186" s="430"/>
      <c r="TCU186" s="430"/>
      <c r="TCV186" s="430"/>
      <c r="TCW186" s="430"/>
      <c r="TCX186" s="430"/>
      <c r="TCY186" s="430"/>
      <c r="TCZ186" s="430"/>
      <c r="TDA186" s="430"/>
      <c r="TDB186" s="430"/>
      <c r="TDC186" s="430"/>
      <c r="TDD186" s="430"/>
      <c r="TDE186" s="430"/>
      <c r="TDF186" s="430"/>
      <c r="TDG186" s="430"/>
      <c r="TDH186" s="430"/>
      <c r="TDI186" s="430"/>
      <c r="TDJ186" s="430"/>
      <c r="TDK186" s="430"/>
      <c r="TDL186" s="430"/>
      <c r="TDM186" s="430"/>
      <c r="TDN186" s="430"/>
      <c r="TDO186" s="430"/>
      <c r="TDP186" s="430"/>
      <c r="TDQ186" s="430"/>
      <c r="TDR186" s="430"/>
      <c r="TDS186" s="430"/>
      <c r="TDT186" s="430"/>
      <c r="TDU186" s="430"/>
      <c r="TDV186" s="430"/>
      <c r="TDW186" s="430"/>
      <c r="TDX186" s="430"/>
      <c r="TDY186" s="430"/>
      <c r="TDZ186" s="430"/>
      <c r="TEA186" s="430"/>
      <c r="TEB186" s="430"/>
      <c r="TEC186" s="430"/>
      <c r="TED186" s="430"/>
      <c r="TEE186" s="430"/>
      <c r="TEF186" s="430"/>
      <c r="TEG186" s="430"/>
      <c r="TEH186" s="430"/>
      <c r="TEI186" s="430"/>
      <c r="TEJ186" s="430"/>
      <c r="TEK186" s="430"/>
      <c r="TEL186" s="430"/>
      <c r="TEM186" s="430"/>
      <c r="TEN186" s="430"/>
      <c r="TEO186" s="430"/>
      <c r="TEP186" s="430"/>
      <c r="TEQ186" s="430"/>
      <c r="TER186" s="430"/>
      <c r="TES186" s="430"/>
      <c r="TET186" s="430"/>
      <c r="TEU186" s="430"/>
      <c r="TEV186" s="430"/>
      <c r="TEW186" s="430"/>
      <c r="TEX186" s="430"/>
      <c r="TEY186" s="430"/>
      <c r="TEZ186" s="430"/>
      <c r="TFA186" s="430"/>
      <c r="TFB186" s="430"/>
      <c r="TFC186" s="430"/>
      <c r="TFD186" s="430"/>
      <c r="TFE186" s="430"/>
      <c r="TFF186" s="430"/>
      <c r="TFG186" s="430"/>
      <c r="TFH186" s="430"/>
      <c r="TFI186" s="430"/>
      <c r="TFJ186" s="430"/>
      <c r="TFK186" s="430"/>
      <c r="TFL186" s="430"/>
      <c r="TFM186" s="430"/>
      <c r="TFN186" s="430"/>
      <c r="TFO186" s="430"/>
      <c r="TFP186" s="430"/>
      <c r="TFQ186" s="430"/>
      <c r="TFR186" s="430"/>
      <c r="TFS186" s="430"/>
      <c r="TFT186" s="430"/>
      <c r="TFU186" s="430"/>
      <c r="TFV186" s="430"/>
      <c r="TFW186" s="430"/>
      <c r="TFX186" s="430"/>
      <c r="TFY186" s="430"/>
      <c r="TFZ186" s="430"/>
      <c r="TGA186" s="430"/>
      <c r="TGB186" s="430"/>
      <c r="TGC186" s="430"/>
      <c r="TGD186" s="430"/>
      <c r="TGE186" s="430"/>
      <c r="TGF186" s="430"/>
      <c r="TGG186" s="430"/>
      <c r="TGH186" s="430"/>
      <c r="TGI186" s="430"/>
      <c r="TGJ186" s="430"/>
      <c r="TGK186" s="430"/>
      <c r="TGL186" s="430"/>
      <c r="TGM186" s="430"/>
      <c r="TGN186" s="430"/>
      <c r="TGO186" s="430"/>
      <c r="TGP186" s="430"/>
      <c r="TGQ186" s="430"/>
      <c r="TGR186" s="430"/>
      <c r="TGS186" s="430"/>
      <c r="TGT186" s="430"/>
      <c r="TGU186" s="430"/>
      <c r="TGV186" s="430"/>
      <c r="TGW186" s="430"/>
      <c r="TGX186" s="430"/>
      <c r="TGY186" s="430"/>
      <c r="TGZ186" s="430"/>
      <c r="THA186" s="430"/>
      <c r="THB186" s="430"/>
      <c r="THC186" s="430"/>
      <c r="THD186" s="430"/>
      <c r="THE186" s="430"/>
      <c r="THF186" s="430"/>
      <c r="THG186" s="430"/>
      <c r="THH186" s="430"/>
      <c r="THI186" s="430"/>
      <c r="THJ186" s="430"/>
      <c r="THK186" s="430"/>
      <c r="THL186" s="430"/>
      <c r="THM186" s="430"/>
      <c r="THN186" s="430"/>
      <c r="THO186" s="430"/>
      <c r="THP186" s="430"/>
      <c r="THQ186" s="430"/>
      <c r="THR186" s="430"/>
      <c r="THS186" s="430"/>
      <c r="THT186" s="430"/>
      <c r="THU186" s="430"/>
      <c r="THV186" s="430"/>
      <c r="THW186" s="430"/>
      <c r="THX186" s="430"/>
      <c r="THY186" s="430"/>
      <c r="THZ186" s="430"/>
      <c r="TIA186" s="430"/>
      <c r="TIB186" s="430"/>
      <c r="TIC186" s="430"/>
      <c r="TID186" s="430"/>
      <c r="TIE186" s="430"/>
      <c r="TIF186" s="430"/>
      <c r="TIG186" s="430"/>
      <c r="TIH186" s="430"/>
      <c r="TII186" s="430"/>
      <c r="TIJ186" s="430"/>
      <c r="TIK186" s="430"/>
      <c r="TIL186" s="430"/>
      <c r="TIM186" s="430"/>
      <c r="TIN186" s="430"/>
      <c r="TIO186" s="430"/>
      <c r="TIP186" s="430"/>
      <c r="TIQ186" s="430"/>
      <c r="TIR186" s="430"/>
      <c r="TIS186" s="430"/>
      <c r="TIT186" s="430"/>
      <c r="TIU186" s="430"/>
      <c r="TIV186" s="430"/>
      <c r="TIW186" s="430"/>
      <c r="TIX186" s="430"/>
      <c r="TIY186" s="430"/>
      <c r="TIZ186" s="430"/>
      <c r="TJA186" s="430"/>
      <c r="TJB186" s="430"/>
      <c r="TJC186" s="430"/>
      <c r="TJD186" s="430"/>
      <c r="TJE186" s="430"/>
      <c r="TJF186" s="430"/>
      <c r="TJG186" s="430"/>
      <c r="TJH186" s="430"/>
      <c r="TJI186" s="430"/>
      <c r="TJJ186" s="430"/>
      <c r="TJK186" s="430"/>
      <c r="TJL186" s="430"/>
      <c r="TJM186" s="430"/>
      <c r="TJN186" s="430"/>
      <c r="TJO186" s="430"/>
      <c r="TJP186" s="430"/>
      <c r="TJQ186" s="430"/>
      <c r="TJR186" s="430"/>
      <c r="TJS186" s="430"/>
      <c r="TJT186" s="430"/>
      <c r="TJU186" s="430"/>
      <c r="TJV186" s="430"/>
      <c r="TJW186" s="430"/>
      <c r="TJX186" s="430"/>
      <c r="TJY186" s="430"/>
      <c r="TJZ186" s="430"/>
      <c r="TKA186" s="430"/>
      <c r="TKB186" s="430"/>
      <c r="TKC186" s="430"/>
      <c r="TKD186" s="430"/>
      <c r="TKE186" s="430"/>
      <c r="TKF186" s="430"/>
      <c r="TKG186" s="430"/>
      <c r="TKH186" s="430"/>
      <c r="TKI186" s="430"/>
      <c r="TKJ186" s="430"/>
      <c r="TKK186" s="430"/>
      <c r="TKL186" s="430"/>
      <c r="TKM186" s="430"/>
      <c r="TKN186" s="430"/>
      <c r="TKO186" s="430"/>
      <c r="TKP186" s="430"/>
      <c r="TKQ186" s="430"/>
      <c r="TKR186" s="430"/>
      <c r="TKS186" s="430"/>
      <c r="TKT186" s="430"/>
      <c r="TKU186" s="430"/>
      <c r="TKV186" s="430"/>
      <c r="TKW186" s="430"/>
      <c r="TKX186" s="430"/>
      <c r="TKY186" s="430"/>
      <c r="TKZ186" s="430"/>
      <c r="TLA186" s="430"/>
      <c r="TLB186" s="430"/>
      <c r="TLC186" s="430"/>
      <c r="TLD186" s="430"/>
      <c r="TLE186" s="430"/>
      <c r="TLF186" s="430"/>
      <c r="TLG186" s="430"/>
      <c r="TLH186" s="430"/>
      <c r="TLI186" s="430"/>
      <c r="TLJ186" s="430"/>
      <c r="TLK186" s="430"/>
      <c r="TLL186" s="430"/>
      <c r="TLM186" s="430"/>
      <c r="TLN186" s="430"/>
      <c r="TLO186" s="430"/>
      <c r="TLP186" s="430"/>
      <c r="TLQ186" s="430"/>
      <c r="TLR186" s="430"/>
      <c r="TLS186" s="430"/>
      <c r="TLT186" s="430"/>
      <c r="TLU186" s="430"/>
      <c r="TLV186" s="430"/>
      <c r="TLW186" s="430"/>
      <c r="TLX186" s="430"/>
      <c r="TLY186" s="430"/>
      <c r="TLZ186" s="430"/>
      <c r="TMA186" s="430"/>
      <c r="TMB186" s="430"/>
      <c r="TMC186" s="430"/>
      <c r="TMD186" s="430"/>
      <c r="TME186" s="430"/>
      <c r="TMF186" s="430"/>
      <c r="TMG186" s="430"/>
      <c r="TMH186" s="430"/>
      <c r="TMI186" s="430"/>
      <c r="TMJ186" s="430"/>
      <c r="TMK186" s="430"/>
      <c r="TML186" s="430"/>
      <c r="TMM186" s="430"/>
      <c r="TMN186" s="430"/>
      <c r="TMO186" s="430"/>
      <c r="TMP186" s="430"/>
      <c r="TMQ186" s="430"/>
      <c r="TMR186" s="430"/>
      <c r="TMS186" s="430"/>
      <c r="TMT186" s="430"/>
      <c r="TMU186" s="430"/>
      <c r="TMV186" s="430"/>
      <c r="TMW186" s="430"/>
      <c r="TMX186" s="430"/>
      <c r="TMY186" s="430"/>
      <c r="TMZ186" s="430"/>
      <c r="TNA186" s="430"/>
      <c r="TNB186" s="430"/>
      <c r="TNC186" s="430"/>
      <c r="TND186" s="430"/>
      <c r="TNE186" s="430"/>
      <c r="TNF186" s="430"/>
      <c r="TNG186" s="430"/>
      <c r="TNH186" s="430"/>
      <c r="TNI186" s="430"/>
      <c r="TNJ186" s="430"/>
      <c r="TNK186" s="430"/>
      <c r="TNL186" s="430"/>
      <c r="TNM186" s="430"/>
      <c r="TNN186" s="430"/>
      <c r="TNO186" s="430"/>
      <c r="TNP186" s="430"/>
      <c r="TNQ186" s="430"/>
      <c r="TNR186" s="430"/>
      <c r="TNS186" s="430"/>
      <c r="TNT186" s="430"/>
      <c r="TNU186" s="430"/>
      <c r="TNV186" s="430"/>
      <c r="TNW186" s="430"/>
      <c r="TNX186" s="430"/>
      <c r="TNY186" s="430"/>
      <c r="TNZ186" s="430"/>
      <c r="TOA186" s="430"/>
      <c r="TOB186" s="430"/>
      <c r="TOC186" s="430"/>
      <c r="TOD186" s="430"/>
      <c r="TOE186" s="430"/>
      <c r="TOF186" s="430"/>
      <c r="TOG186" s="430"/>
      <c r="TOH186" s="430"/>
      <c r="TOI186" s="430"/>
      <c r="TOJ186" s="430"/>
      <c r="TOK186" s="430"/>
      <c r="TOL186" s="430"/>
      <c r="TOM186" s="430"/>
      <c r="TON186" s="430"/>
      <c r="TOO186" s="430"/>
      <c r="TOP186" s="430"/>
      <c r="TOQ186" s="430"/>
      <c r="TOR186" s="430"/>
      <c r="TOS186" s="430"/>
      <c r="TOT186" s="430"/>
      <c r="TOU186" s="430"/>
      <c r="TOV186" s="430"/>
      <c r="TOW186" s="430"/>
      <c r="TOX186" s="430"/>
      <c r="TOY186" s="430"/>
      <c r="TOZ186" s="430"/>
      <c r="TPA186" s="430"/>
      <c r="TPB186" s="430"/>
      <c r="TPC186" s="430"/>
      <c r="TPD186" s="430"/>
      <c r="TPE186" s="430"/>
      <c r="TPF186" s="430"/>
      <c r="TPG186" s="430"/>
      <c r="TPH186" s="430"/>
      <c r="TPI186" s="430"/>
      <c r="TPJ186" s="430"/>
      <c r="TPK186" s="430"/>
      <c r="TPL186" s="430"/>
      <c r="TPM186" s="430"/>
      <c r="TPN186" s="430"/>
      <c r="TPO186" s="430"/>
      <c r="TPP186" s="430"/>
      <c r="TPQ186" s="430"/>
      <c r="TPR186" s="430"/>
      <c r="TPS186" s="430"/>
      <c r="TPT186" s="430"/>
      <c r="TPU186" s="430"/>
      <c r="TPV186" s="430"/>
      <c r="TPW186" s="430"/>
      <c r="TPX186" s="430"/>
      <c r="TPY186" s="430"/>
      <c r="TPZ186" s="430"/>
      <c r="TQA186" s="430"/>
      <c r="TQB186" s="430"/>
      <c r="TQC186" s="430"/>
      <c r="TQD186" s="430"/>
      <c r="TQE186" s="430"/>
      <c r="TQF186" s="430"/>
      <c r="TQG186" s="430"/>
      <c r="TQH186" s="430"/>
      <c r="TQI186" s="430"/>
      <c r="TQJ186" s="430"/>
      <c r="TQK186" s="430"/>
      <c r="TQL186" s="430"/>
      <c r="TQM186" s="430"/>
      <c r="TQN186" s="430"/>
      <c r="TQO186" s="430"/>
      <c r="TQP186" s="430"/>
      <c r="TQQ186" s="430"/>
      <c r="TQR186" s="430"/>
      <c r="TQS186" s="430"/>
      <c r="TQT186" s="430"/>
      <c r="TQU186" s="430"/>
      <c r="TQV186" s="430"/>
      <c r="TQW186" s="430"/>
      <c r="TQX186" s="430"/>
      <c r="TQY186" s="430"/>
      <c r="TQZ186" s="430"/>
      <c r="TRA186" s="430"/>
      <c r="TRB186" s="430"/>
      <c r="TRC186" s="430"/>
      <c r="TRD186" s="430"/>
      <c r="TRE186" s="430"/>
      <c r="TRF186" s="430"/>
      <c r="TRG186" s="430"/>
      <c r="TRH186" s="430"/>
      <c r="TRI186" s="430"/>
      <c r="TRJ186" s="430"/>
      <c r="TRK186" s="430"/>
      <c r="TRL186" s="430"/>
      <c r="TRM186" s="430"/>
      <c r="TRN186" s="430"/>
      <c r="TRO186" s="430"/>
      <c r="TRP186" s="430"/>
      <c r="TRQ186" s="430"/>
      <c r="TRR186" s="430"/>
      <c r="TRS186" s="430"/>
      <c r="TRT186" s="430"/>
      <c r="TRU186" s="430"/>
      <c r="TRV186" s="430"/>
      <c r="TRW186" s="430"/>
      <c r="TRX186" s="430"/>
      <c r="TRY186" s="430"/>
      <c r="TRZ186" s="430"/>
      <c r="TSA186" s="430"/>
      <c r="TSB186" s="430"/>
      <c r="TSC186" s="430"/>
      <c r="TSD186" s="430"/>
      <c r="TSE186" s="430"/>
      <c r="TSF186" s="430"/>
      <c r="TSG186" s="430"/>
      <c r="TSH186" s="430"/>
      <c r="TSI186" s="430"/>
      <c r="TSJ186" s="430"/>
      <c r="TSK186" s="430"/>
      <c r="TSL186" s="430"/>
      <c r="TSM186" s="430"/>
      <c r="TSN186" s="430"/>
      <c r="TSO186" s="430"/>
      <c r="TSP186" s="430"/>
      <c r="TSQ186" s="430"/>
      <c r="TSR186" s="430"/>
      <c r="TSS186" s="430"/>
      <c r="TST186" s="430"/>
      <c r="TSU186" s="430"/>
      <c r="TSV186" s="430"/>
      <c r="TSW186" s="430"/>
      <c r="TSX186" s="430"/>
      <c r="TSY186" s="430"/>
      <c r="TSZ186" s="430"/>
      <c r="TTA186" s="430"/>
      <c r="TTB186" s="430"/>
      <c r="TTC186" s="430"/>
      <c r="TTD186" s="430"/>
      <c r="TTE186" s="430"/>
      <c r="TTF186" s="430"/>
      <c r="TTG186" s="430"/>
      <c r="TTH186" s="430"/>
      <c r="TTI186" s="430"/>
      <c r="TTJ186" s="430"/>
      <c r="TTK186" s="430"/>
      <c r="TTL186" s="430"/>
      <c r="TTM186" s="430"/>
      <c r="TTN186" s="430"/>
      <c r="TTO186" s="430"/>
      <c r="TTP186" s="430"/>
      <c r="TTQ186" s="430"/>
      <c r="TTR186" s="430"/>
      <c r="TTS186" s="430"/>
      <c r="TTT186" s="430"/>
      <c r="TTU186" s="430"/>
      <c r="TTV186" s="430"/>
      <c r="TTW186" s="430"/>
      <c r="TTX186" s="430"/>
      <c r="TTY186" s="430"/>
      <c r="TTZ186" s="430"/>
      <c r="TUA186" s="430"/>
      <c r="TUB186" s="430"/>
      <c r="TUC186" s="430"/>
      <c r="TUD186" s="430"/>
      <c r="TUE186" s="430"/>
      <c r="TUF186" s="430"/>
      <c r="TUG186" s="430"/>
      <c r="TUH186" s="430"/>
      <c r="TUI186" s="430"/>
      <c r="TUJ186" s="430"/>
      <c r="TUK186" s="430"/>
      <c r="TUL186" s="430"/>
      <c r="TUM186" s="430"/>
      <c r="TUN186" s="430"/>
      <c r="TUO186" s="430"/>
      <c r="TUP186" s="430"/>
      <c r="TUQ186" s="430"/>
      <c r="TUR186" s="430"/>
      <c r="TUS186" s="430"/>
      <c r="TUT186" s="430"/>
      <c r="TUU186" s="430"/>
      <c r="TUV186" s="430"/>
      <c r="TUW186" s="430"/>
      <c r="TUX186" s="430"/>
      <c r="TUY186" s="430"/>
      <c r="TUZ186" s="430"/>
      <c r="TVA186" s="430"/>
      <c r="TVB186" s="430"/>
      <c r="TVC186" s="430"/>
      <c r="TVD186" s="430"/>
      <c r="TVE186" s="430"/>
      <c r="TVF186" s="430"/>
      <c r="TVG186" s="430"/>
      <c r="TVH186" s="430"/>
      <c r="TVI186" s="430"/>
      <c r="TVJ186" s="430"/>
      <c r="TVK186" s="430"/>
      <c r="TVL186" s="430"/>
      <c r="TVM186" s="430"/>
      <c r="TVN186" s="430"/>
      <c r="TVO186" s="430"/>
      <c r="TVP186" s="430"/>
      <c r="TVQ186" s="430"/>
      <c r="TVR186" s="430"/>
      <c r="TVS186" s="430"/>
      <c r="TVT186" s="430"/>
      <c r="TVU186" s="430"/>
      <c r="TVV186" s="430"/>
      <c r="TVW186" s="430"/>
      <c r="TVX186" s="430"/>
      <c r="TVY186" s="430"/>
      <c r="TVZ186" s="430"/>
      <c r="TWA186" s="430"/>
      <c r="TWB186" s="430"/>
      <c r="TWC186" s="430"/>
      <c r="TWD186" s="430"/>
      <c r="TWE186" s="430"/>
      <c r="TWF186" s="430"/>
      <c r="TWG186" s="430"/>
      <c r="TWH186" s="430"/>
      <c r="TWI186" s="430"/>
      <c r="TWJ186" s="430"/>
      <c r="TWK186" s="430"/>
      <c r="TWL186" s="430"/>
      <c r="TWM186" s="430"/>
      <c r="TWN186" s="430"/>
      <c r="TWO186" s="430"/>
      <c r="TWP186" s="430"/>
      <c r="TWQ186" s="430"/>
      <c r="TWR186" s="430"/>
      <c r="TWS186" s="430"/>
      <c r="TWT186" s="430"/>
      <c r="TWU186" s="430"/>
      <c r="TWV186" s="430"/>
      <c r="TWW186" s="430"/>
      <c r="TWX186" s="430"/>
      <c r="TWY186" s="430"/>
      <c r="TWZ186" s="430"/>
      <c r="TXA186" s="430"/>
      <c r="TXB186" s="430"/>
      <c r="TXC186" s="430"/>
      <c r="TXD186" s="430"/>
      <c r="TXE186" s="430"/>
      <c r="TXF186" s="430"/>
      <c r="TXG186" s="430"/>
      <c r="TXH186" s="430"/>
      <c r="TXI186" s="430"/>
      <c r="TXJ186" s="430"/>
      <c r="TXK186" s="430"/>
      <c r="TXL186" s="430"/>
      <c r="TXM186" s="430"/>
      <c r="TXN186" s="430"/>
      <c r="TXO186" s="430"/>
      <c r="TXP186" s="430"/>
      <c r="TXQ186" s="430"/>
      <c r="TXR186" s="430"/>
      <c r="TXS186" s="430"/>
      <c r="TXT186" s="430"/>
      <c r="TXU186" s="430"/>
      <c r="TXV186" s="430"/>
      <c r="TXW186" s="430"/>
      <c r="TXX186" s="430"/>
      <c r="TXY186" s="430"/>
      <c r="TXZ186" s="430"/>
      <c r="TYA186" s="430"/>
      <c r="TYB186" s="430"/>
      <c r="TYC186" s="430"/>
      <c r="TYD186" s="430"/>
      <c r="TYE186" s="430"/>
      <c r="TYF186" s="430"/>
      <c r="TYG186" s="430"/>
      <c r="TYH186" s="430"/>
      <c r="TYI186" s="430"/>
      <c r="TYJ186" s="430"/>
      <c r="TYK186" s="430"/>
      <c r="TYL186" s="430"/>
      <c r="TYM186" s="430"/>
      <c r="TYN186" s="430"/>
      <c r="TYO186" s="430"/>
      <c r="TYP186" s="430"/>
      <c r="TYQ186" s="430"/>
      <c r="TYR186" s="430"/>
      <c r="TYS186" s="430"/>
      <c r="TYT186" s="430"/>
      <c r="TYU186" s="430"/>
      <c r="TYV186" s="430"/>
      <c r="TYW186" s="430"/>
      <c r="TYX186" s="430"/>
      <c r="TYY186" s="430"/>
      <c r="TYZ186" s="430"/>
      <c r="TZA186" s="430"/>
      <c r="TZB186" s="430"/>
      <c r="TZC186" s="430"/>
      <c r="TZD186" s="430"/>
      <c r="TZE186" s="430"/>
      <c r="TZF186" s="430"/>
      <c r="TZG186" s="430"/>
      <c r="TZH186" s="430"/>
      <c r="TZI186" s="430"/>
      <c r="TZJ186" s="430"/>
      <c r="TZK186" s="430"/>
      <c r="TZL186" s="430"/>
      <c r="TZM186" s="430"/>
      <c r="TZN186" s="430"/>
      <c r="TZO186" s="430"/>
      <c r="TZP186" s="430"/>
      <c r="TZQ186" s="430"/>
      <c r="TZR186" s="430"/>
      <c r="TZS186" s="430"/>
      <c r="TZT186" s="430"/>
      <c r="TZU186" s="430"/>
      <c r="TZV186" s="430"/>
      <c r="TZW186" s="430"/>
      <c r="TZX186" s="430"/>
      <c r="TZY186" s="430"/>
      <c r="TZZ186" s="430"/>
      <c r="UAA186" s="430"/>
      <c r="UAB186" s="430"/>
      <c r="UAC186" s="430"/>
      <c r="UAD186" s="430"/>
      <c r="UAE186" s="430"/>
      <c r="UAF186" s="430"/>
      <c r="UAG186" s="430"/>
      <c r="UAH186" s="430"/>
      <c r="UAI186" s="430"/>
      <c r="UAJ186" s="430"/>
      <c r="UAK186" s="430"/>
      <c r="UAL186" s="430"/>
      <c r="UAM186" s="430"/>
      <c r="UAN186" s="430"/>
      <c r="UAO186" s="430"/>
      <c r="UAP186" s="430"/>
      <c r="UAQ186" s="430"/>
      <c r="UAR186" s="430"/>
      <c r="UAS186" s="430"/>
      <c r="UAT186" s="430"/>
      <c r="UAU186" s="430"/>
      <c r="UAV186" s="430"/>
      <c r="UAW186" s="430"/>
      <c r="UAX186" s="430"/>
      <c r="UAY186" s="430"/>
      <c r="UAZ186" s="430"/>
      <c r="UBA186" s="430"/>
      <c r="UBB186" s="430"/>
      <c r="UBC186" s="430"/>
      <c r="UBD186" s="430"/>
      <c r="UBE186" s="430"/>
      <c r="UBF186" s="430"/>
      <c r="UBG186" s="430"/>
      <c r="UBH186" s="430"/>
      <c r="UBI186" s="430"/>
      <c r="UBJ186" s="430"/>
      <c r="UBK186" s="430"/>
      <c r="UBL186" s="430"/>
      <c r="UBM186" s="430"/>
      <c r="UBN186" s="430"/>
      <c r="UBO186" s="430"/>
      <c r="UBP186" s="430"/>
      <c r="UBQ186" s="430"/>
      <c r="UBR186" s="430"/>
      <c r="UBS186" s="430"/>
      <c r="UBT186" s="430"/>
      <c r="UBU186" s="430"/>
      <c r="UBV186" s="430"/>
      <c r="UBW186" s="430"/>
      <c r="UBX186" s="430"/>
      <c r="UBY186" s="430"/>
      <c r="UBZ186" s="430"/>
      <c r="UCA186" s="430"/>
      <c r="UCB186" s="430"/>
      <c r="UCC186" s="430"/>
      <c r="UCD186" s="430"/>
      <c r="UCE186" s="430"/>
      <c r="UCF186" s="430"/>
      <c r="UCG186" s="430"/>
      <c r="UCH186" s="430"/>
      <c r="UCI186" s="430"/>
      <c r="UCJ186" s="430"/>
      <c r="UCK186" s="430"/>
      <c r="UCL186" s="430"/>
      <c r="UCM186" s="430"/>
      <c r="UCN186" s="430"/>
      <c r="UCO186" s="430"/>
      <c r="UCP186" s="430"/>
      <c r="UCQ186" s="430"/>
      <c r="UCR186" s="430"/>
      <c r="UCS186" s="430"/>
      <c r="UCT186" s="430"/>
      <c r="UCU186" s="430"/>
      <c r="UCV186" s="430"/>
      <c r="UCW186" s="430"/>
      <c r="UCX186" s="430"/>
      <c r="UCY186" s="430"/>
      <c r="UCZ186" s="430"/>
      <c r="UDA186" s="430"/>
      <c r="UDB186" s="430"/>
      <c r="UDC186" s="430"/>
      <c r="UDD186" s="430"/>
      <c r="UDE186" s="430"/>
      <c r="UDF186" s="430"/>
      <c r="UDG186" s="430"/>
      <c r="UDH186" s="430"/>
      <c r="UDI186" s="430"/>
      <c r="UDJ186" s="430"/>
      <c r="UDK186" s="430"/>
      <c r="UDL186" s="430"/>
      <c r="UDM186" s="430"/>
      <c r="UDN186" s="430"/>
      <c r="UDO186" s="430"/>
      <c r="UDP186" s="430"/>
      <c r="UDQ186" s="430"/>
      <c r="UDR186" s="430"/>
      <c r="UDS186" s="430"/>
      <c r="UDT186" s="430"/>
      <c r="UDU186" s="430"/>
      <c r="UDV186" s="430"/>
      <c r="UDW186" s="430"/>
      <c r="UDX186" s="430"/>
      <c r="UDY186" s="430"/>
      <c r="UDZ186" s="430"/>
      <c r="UEA186" s="430"/>
      <c r="UEB186" s="430"/>
      <c r="UEC186" s="430"/>
      <c r="UED186" s="430"/>
      <c r="UEE186" s="430"/>
      <c r="UEF186" s="430"/>
      <c r="UEG186" s="430"/>
      <c r="UEH186" s="430"/>
      <c r="UEI186" s="430"/>
      <c r="UEJ186" s="430"/>
      <c r="UEK186" s="430"/>
      <c r="UEL186" s="430"/>
      <c r="UEM186" s="430"/>
      <c r="UEN186" s="430"/>
      <c r="UEO186" s="430"/>
      <c r="UEP186" s="430"/>
      <c r="UEQ186" s="430"/>
      <c r="UER186" s="430"/>
      <c r="UES186" s="430"/>
      <c r="UET186" s="430"/>
      <c r="UEU186" s="430"/>
      <c r="UEV186" s="430"/>
      <c r="UEW186" s="430"/>
      <c r="UEX186" s="430"/>
      <c r="UEY186" s="430"/>
      <c r="UEZ186" s="430"/>
      <c r="UFA186" s="430"/>
      <c r="UFB186" s="430"/>
      <c r="UFC186" s="430"/>
      <c r="UFD186" s="430"/>
      <c r="UFE186" s="430"/>
      <c r="UFF186" s="430"/>
      <c r="UFG186" s="430"/>
      <c r="UFH186" s="430"/>
      <c r="UFI186" s="430"/>
      <c r="UFJ186" s="430"/>
      <c r="UFK186" s="430"/>
      <c r="UFL186" s="430"/>
      <c r="UFM186" s="430"/>
      <c r="UFN186" s="430"/>
      <c r="UFO186" s="430"/>
      <c r="UFP186" s="430"/>
      <c r="UFQ186" s="430"/>
      <c r="UFR186" s="430"/>
      <c r="UFS186" s="430"/>
      <c r="UFT186" s="430"/>
      <c r="UFU186" s="430"/>
      <c r="UFV186" s="430"/>
      <c r="UFW186" s="430"/>
      <c r="UFX186" s="430"/>
      <c r="UFY186" s="430"/>
      <c r="UFZ186" s="430"/>
      <c r="UGA186" s="430"/>
      <c r="UGB186" s="430"/>
      <c r="UGC186" s="430"/>
      <c r="UGD186" s="430"/>
      <c r="UGE186" s="430"/>
      <c r="UGF186" s="430"/>
      <c r="UGG186" s="430"/>
      <c r="UGH186" s="430"/>
      <c r="UGI186" s="430"/>
      <c r="UGJ186" s="430"/>
      <c r="UGK186" s="430"/>
      <c r="UGL186" s="430"/>
      <c r="UGM186" s="430"/>
      <c r="UGN186" s="430"/>
      <c r="UGO186" s="430"/>
      <c r="UGP186" s="430"/>
      <c r="UGQ186" s="430"/>
      <c r="UGR186" s="430"/>
      <c r="UGS186" s="430"/>
      <c r="UGT186" s="430"/>
      <c r="UGU186" s="430"/>
      <c r="UGV186" s="430"/>
      <c r="UGW186" s="430"/>
      <c r="UGX186" s="430"/>
      <c r="UGY186" s="430"/>
      <c r="UGZ186" s="430"/>
      <c r="UHA186" s="430"/>
      <c r="UHB186" s="430"/>
      <c r="UHC186" s="430"/>
      <c r="UHD186" s="430"/>
      <c r="UHE186" s="430"/>
      <c r="UHF186" s="430"/>
      <c r="UHG186" s="430"/>
      <c r="UHH186" s="430"/>
      <c r="UHI186" s="430"/>
      <c r="UHJ186" s="430"/>
      <c r="UHK186" s="430"/>
      <c r="UHL186" s="430"/>
      <c r="UHM186" s="430"/>
      <c r="UHN186" s="430"/>
      <c r="UHO186" s="430"/>
      <c r="UHP186" s="430"/>
      <c r="UHQ186" s="430"/>
      <c r="UHR186" s="430"/>
      <c r="UHS186" s="430"/>
      <c r="UHT186" s="430"/>
      <c r="UHU186" s="430"/>
      <c r="UHV186" s="430"/>
      <c r="UHW186" s="430"/>
      <c r="UHX186" s="430"/>
      <c r="UHY186" s="430"/>
      <c r="UHZ186" s="430"/>
      <c r="UIA186" s="430"/>
      <c r="UIB186" s="430"/>
      <c r="UIC186" s="430"/>
      <c r="UID186" s="430"/>
      <c r="UIE186" s="430"/>
      <c r="UIF186" s="430"/>
      <c r="UIG186" s="430"/>
      <c r="UIH186" s="430"/>
      <c r="UII186" s="430"/>
      <c r="UIJ186" s="430"/>
      <c r="UIK186" s="430"/>
      <c r="UIL186" s="430"/>
      <c r="UIM186" s="430"/>
      <c r="UIN186" s="430"/>
      <c r="UIO186" s="430"/>
      <c r="UIP186" s="430"/>
      <c r="UIQ186" s="430"/>
      <c r="UIR186" s="430"/>
      <c r="UIS186" s="430"/>
      <c r="UIT186" s="430"/>
      <c r="UIU186" s="430"/>
      <c r="UIV186" s="430"/>
      <c r="UIW186" s="430"/>
      <c r="UIX186" s="430"/>
      <c r="UIY186" s="430"/>
      <c r="UIZ186" s="430"/>
      <c r="UJA186" s="430"/>
      <c r="UJB186" s="430"/>
      <c r="UJC186" s="430"/>
      <c r="UJD186" s="430"/>
      <c r="UJE186" s="430"/>
      <c r="UJF186" s="430"/>
      <c r="UJG186" s="430"/>
      <c r="UJH186" s="430"/>
      <c r="UJI186" s="430"/>
      <c r="UJJ186" s="430"/>
      <c r="UJK186" s="430"/>
      <c r="UJL186" s="430"/>
      <c r="UJM186" s="430"/>
      <c r="UJN186" s="430"/>
      <c r="UJO186" s="430"/>
      <c r="UJP186" s="430"/>
      <c r="UJQ186" s="430"/>
      <c r="UJR186" s="430"/>
      <c r="UJS186" s="430"/>
      <c r="UJT186" s="430"/>
      <c r="UJU186" s="430"/>
      <c r="UJV186" s="430"/>
      <c r="UJW186" s="430"/>
      <c r="UJX186" s="430"/>
      <c r="UJY186" s="430"/>
      <c r="UJZ186" s="430"/>
      <c r="UKA186" s="430"/>
      <c r="UKB186" s="430"/>
      <c r="UKC186" s="430"/>
      <c r="UKD186" s="430"/>
      <c r="UKE186" s="430"/>
      <c r="UKF186" s="430"/>
      <c r="UKG186" s="430"/>
      <c r="UKH186" s="430"/>
      <c r="UKI186" s="430"/>
      <c r="UKJ186" s="430"/>
      <c r="UKK186" s="430"/>
      <c r="UKL186" s="430"/>
      <c r="UKM186" s="430"/>
      <c r="UKN186" s="430"/>
      <c r="UKO186" s="430"/>
      <c r="UKP186" s="430"/>
      <c r="UKQ186" s="430"/>
      <c r="UKR186" s="430"/>
      <c r="UKS186" s="430"/>
      <c r="UKT186" s="430"/>
      <c r="UKU186" s="430"/>
      <c r="UKV186" s="430"/>
      <c r="UKW186" s="430"/>
      <c r="UKX186" s="430"/>
      <c r="UKY186" s="430"/>
      <c r="UKZ186" s="430"/>
      <c r="ULA186" s="430"/>
      <c r="ULB186" s="430"/>
      <c r="ULC186" s="430"/>
      <c r="ULD186" s="430"/>
      <c r="ULE186" s="430"/>
      <c r="ULF186" s="430"/>
      <c r="ULG186" s="430"/>
      <c r="ULH186" s="430"/>
      <c r="ULI186" s="430"/>
      <c r="ULJ186" s="430"/>
      <c r="ULK186" s="430"/>
      <c r="ULL186" s="430"/>
      <c r="ULM186" s="430"/>
      <c r="ULN186" s="430"/>
      <c r="ULO186" s="430"/>
      <c r="ULP186" s="430"/>
      <c r="ULQ186" s="430"/>
      <c r="ULR186" s="430"/>
      <c r="ULS186" s="430"/>
      <c r="ULT186" s="430"/>
      <c r="ULU186" s="430"/>
      <c r="ULV186" s="430"/>
      <c r="ULW186" s="430"/>
      <c r="ULX186" s="430"/>
      <c r="ULY186" s="430"/>
      <c r="ULZ186" s="430"/>
      <c r="UMA186" s="430"/>
      <c r="UMB186" s="430"/>
      <c r="UMC186" s="430"/>
      <c r="UMD186" s="430"/>
      <c r="UME186" s="430"/>
      <c r="UMF186" s="430"/>
      <c r="UMG186" s="430"/>
      <c r="UMH186" s="430"/>
      <c r="UMI186" s="430"/>
      <c r="UMJ186" s="430"/>
      <c r="UMK186" s="430"/>
      <c r="UML186" s="430"/>
      <c r="UMM186" s="430"/>
      <c r="UMN186" s="430"/>
      <c r="UMO186" s="430"/>
      <c r="UMP186" s="430"/>
      <c r="UMQ186" s="430"/>
      <c r="UMR186" s="430"/>
      <c r="UMS186" s="430"/>
      <c r="UMT186" s="430"/>
      <c r="UMU186" s="430"/>
      <c r="UMV186" s="430"/>
      <c r="UMW186" s="430"/>
      <c r="UMX186" s="430"/>
      <c r="UMY186" s="430"/>
      <c r="UMZ186" s="430"/>
      <c r="UNA186" s="430"/>
      <c r="UNB186" s="430"/>
      <c r="UNC186" s="430"/>
      <c r="UND186" s="430"/>
      <c r="UNE186" s="430"/>
      <c r="UNF186" s="430"/>
      <c r="UNG186" s="430"/>
      <c r="UNH186" s="430"/>
      <c r="UNI186" s="430"/>
      <c r="UNJ186" s="430"/>
      <c r="UNK186" s="430"/>
      <c r="UNL186" s="430"/>
      <c r="UNM186" s="430"/>
      <c r="UNN186" s="430"/>
      <c r="UNO186" s="430"/>
      <c r="UNP186" s="430"/>
      <c r="UNQ186" s="430"/>
      <c r="UNR186" s="430"/>
      <c r="UNS186" s="430"/>
      <c r="UNT186" s="430"/>
      <c r="UNU186" s="430"/>
      <c r="UNV186" s="430"/>
      <c r="UNW186" s="430"/>
      <c r="UNX186" s="430"/>
      <c r="UNY186" s="430"/>
      <c r="UNZ186" s="430"/>
      <c r="UOA186" s="430"/>
      <c r="UOB186" s="430"/>
      <c r="UOC186" s="430"/>
      <c r="UOD186" s="430"/>
      <c r="UOE186" s="430"/>
      <c r="UOF186" s="430"/>
      <c r="UOG186" s="430"/>
      <c r="UOH186" s="430"/>
      <c r="UOI186" s="430"/>
      <c r="UOJ186" s="430"/>
      <c r="UOK186" s="430"/>
      <c r="UOL186" s="430"/>
      <c r="UOM186" s="430"/>
      <c r="UON186" s="430"/>
      <c r="UOO186" s="430"/>
      <c r="UOP186" s="430"/>
      <c r="UOQ186" s="430"/>
      <c r="UOR186" s="430"/>
      <c r="UOS186" s="430"/>
      <c r="UOT186" s="430"/>
      <c r="UOU186" s="430"/>
      <c r="UOV186" s="430"/>
      <c r="UOW186" s="430"/>
      <c r="UOX186" s="430"/>
      <c r="UOY186" s="430"/>
      <c r="UOZ186" s="430"/>
      <c r="UPA186" s="430"/>
      <c r="UPB186" s="430"/>
      <c r="UPC186" s="430"/>
      <c r="UPD186" s="430"/>
      <c r="UPE186" s="430"/>
      <c r="UPF186" s="430"/>
      <c r="UPG186" s="430"/>
      <c r="UPH186" s="430"/>
      <c r="UPI186" s="430"/>
      <c r="UPJ186" s="430"/>
      <c r="UPK186" s="430"/>
      <c r="UPL186" s="430"/>
      <c r="UPM186" s="430"/>
      <c r="UPN186" s="430"/>
      <c r="UPO186" s="430"/>
      <c r="UPP186" s="430"/>
      <c r="UPQ186" s="430"/>
      <c r="UPR186" s="430"/>
      <c r="UPS186" s="430"/>
      <c r="UPT186" s="430"/>
      <c r="UPU186" s="430"/>
      <c r="UPV186" s="430"/>
      <c r="UPW186" s="430"/>
      <c r="UPX186" s="430"/>
      <c r="UPY186" s="430"/>
      <c r="UPZ186" s="430"/>
      <c r="UQA186" s="430"/>
      <c r="UQB186" s="430"/>
      <c r="UQC186" s="430"/>
      <c r="UQD186" s="430"/>
      <c r="UQE186" s="430"/>
      <c r="UQF186" s="430"/>
      <c r="UQG186" s="430"/>
      <c r="UQH186" s="430"/>
      <c r="UQI186" s="430"/>
      <c r="UQJ186" s="430"/>
      <c r="UQK186" s="430"/>
      <c r="UQL186" s="430"/>
      <c r="UQM186" s="430"/>
      <c r="UQN186" s="430"/>
      <c r="UQO186" s="430"/>
      <c r="UQP186" s="430"/>
      <c r="UQQ186" s="430"/>
      <c r="UQR186" s="430"/>
      <c r="UQS186" s="430"/>
      <c r="UQT186" s="430"/>
      <c r="UQU186" s="430"/>
      <c r="UQV186" s="430"/>
      <c r="UQW186" s="430"/>
      <c r="UQX186" s="430"/>
      <c r="UQY186" s="430"/>
      <c r="UQZ186" s="430"/>
      <c r="URA186" s="430"/>
      <c r="URB186" s="430"/>
      <c r="URC186" s="430"/>
      <c r="URD186" s="430"/>
      <c r="URE186" s="430"/>
      <c r="URF186" s="430"/>
      <c r="URG186" s="430"/>
      <c r="URH186" s="430"/>
      <c r="URI186" s="430"/>
      <c r="URJ186" s="430"/>
      <c r="URK186" s="430"/>
      <c r="URL186" s="430"/>
      <c r="URM186" s="430"/>
      <c r="URN186" s="430"/>
      <c r="URO186" s="430"/>
      <c r="URP186" s="430"/>
      <c r="URQ186" s="430"/>
      <c r="URR186" s="430"/>
      <c r="URS186" s="430"/>
      <c r="URT186" s="430"/>
      <c r="URU186" s="430"/>
      <c r="URV186" s="430"/>
      <c r="URW186" s="430"/>
      <c r="URX186" s="430"/>
      <c r="URY186" s="430"/>
      <c r="URZ186" s="430"/>
      <c r="USA186" s="430"/>
      <c r="USB186" s="430"/>
      <c r="USC186" s="430"/>
      <c r="USD186" s="430"/>
      <c r="USE186" s="430"/>
      <c r="USF186" s="430"/>
      <c r="USG186" s="430"/>
      <c r="USH186" s="430"/>
      <c r="USI186" s="430"/>
      <c r="USJ186" s="430"/>
      <c r="USK186" s="430"/>
      <c r="USL186" s="430"/>
      <c r="USM186" s="430"/>
      <c r="USN186" s="430"/>
      <c r="USO186" s="430"/>
      <c r="USP186" s="430"/>
      <c r="USQ186" s="430"/>
      <c r="USR186" s="430"/>
      <c r="USS186" s="430"/>
      <c r="UST186" s="430"/>
      <c r="USU186" s="430"/>
      <c r="USV186" s="430"/>
      <c r="USW186" s="430"/>
      <c r="USX186" s="430"/>
      <c r="USY186" s="430"/>
      <c r="USZ186" s="430"/>
      <c r="UTA186" s="430"/>
      <c r="UTB186" s="430"/>
      <c r="UTC186" s="430"/>
      <c r="UTD186" s="430"/>
      <c r="UTE186" s="430"/>
      <c r="UTF186" s="430"/>
      <c r="UTG186" s="430"/>
      <c r="UTH186" s="430"/>
      <c r="UTI186" s="430"/>
      <c r="UTJ186" s="430"/>
      <c r="UTK186" s="430"/>
      <c r="UTL186" s="430"/>
      <c r="UTM186" s="430"/>
      <c r="UTN186" s="430"/>
      <c r="UTO186" s="430"/>
      <c r="UTP186" s="430"/>
      <c r="UTQ186" s="430"/>
      <c r="UTR186" s="430"/>
      <c r="UTS186" s="430"/>
      <c r="UTT186" s="430"/>
      <c r="UTU186" s="430"/>
      <c r="UTV186" s="430"/>
      <c r="UTW186" s="430"/>
      <c r="UTX186" s="430"/>
      <c r="UTY186" s="430"/>
      <c r="UTZ186" s="430"/>
      <c r="UUA186" s="430"/>
      <c r="UUB186" s="430"/>
      <c r="UUC186" s="430"/>
      <c r="UUD186" s="430"/>
      <c r="UUE186" s="430"/>
      <c r="UUF186" s="430"/>
      <c r="UUG186" s="430"/>
      <c r="UUH186" s="430"/>
      <c r="UUI186" s="430"/>
      <c r="UUJ186" s="430"/>
      <c r="UUK186" s="430"/>
      <c r="UUL186" s="430"/>
      <c r="UUM186" s="430"/>
      <c r="UUN186" s="430"/>
      <c r="UUO186" s="430"/>
      <c r="UUP186" s="430"/>
      <c r="UUQ186" s="430"/>
      <c r="UUR186" s="430"/>
      <c r="UUS186" s="430"/>
      <c r="UUT186" s="430"/>
      <c r="UUU186" s="430"/>
      <c r="UUV186" s="430"/>
      <c r="UUW186" s="430"/>
      <c r="UUX186" s="430"/>
      <c r="UUY186" s="430"/>
      <c r="UUZ186" s="430"/>
      <c r="UVA186" s="430"/>
      <c r="UVB186" s="430"/>
      <c r="UVC186" s="430"/>
      <c r="UVD186" s="430"/>
      <c r="UVE186" s="430"/>
      <c r="UVF186" s="430"/>
      <c r="UVG186" s="430"/>
      <c r="UVH186" s="430"/>
      <c r="UVI186" s="430"/>
      <c r="UVJ186" s="430"/>
      <c r="UVK186" s="430"/>
      <c r="UVL186" s="430"/>
      <c r="UVM186" s="430"/>
      <c r="UVN186" s="430"/>
      <c r="UVO186" s="430"/>
      <c r="UVP186" s="430"/>
      <c r="UVQ186" s="430"/>
      <c r="UVR186" s="430"/>
      <c r="UVS186" s="430"/>
      <c r="UVT186" s="430"/>
      <c r="UVU186" s="430"/>
      <c r="UVV186" s="430"/>
      <c r="UVW186" s="430"/>
      <c r="UVX186" s="430"/>
      <c r="UVY186" s="430"/>
      <c r="UVZ186" s="430"/>
      <c r="UWA186" s="430"/>
      <c r="UWB186" s="430"/>
      <c r="UWC186" s="430"/>
      <c r="UWD186" s="430"/>
      <c r="UWE186" s="430"/>
      <c r="UWF186" s="430"/>
      <c r="UWG186" s="430"/>
      <c r="UWH186" s="430"/>
      <c r="UWI186" s="430"/>
      <c r="UWJ186" s="430"/>
      <c r="UWK186" s="430"/>
      <c r="UWL186" s="430"/>
      <c r="UWM186" s="430"/>
      <c r="UWN186" s="430"/>
      <c r="UWO186" s="430"/>
      <c r="UWP186" s="430"/>
      <c r="UWQ186" s="430"/>
      <c r="UWR186" s="430"/>
      <c r="UWS186" s="430"/>
      <c r="UWT186" s="430"/>
      <c r="UWU186" s="430"/>
      <c r="UWV186" s="430"/>
      <c r="UWW186" s="430"/>
      <c r="UWX186" s="430"/>
      <c r="UWY186" s="430"/>
      <c r="UWZ186" s="430"/>
      <c r="UXA186" s="430"/>
      <c r="UXB186" s="430"/>
      <c r="UXC186" s="430"/>
      <c r="UXD186" s="430"/>
      <c r="UXE186" s="430"/>
      <c r="UXF186" s="430"/>
      <c r="UXG186" s="430"/>
      <c r="UXH186" s="430"/>
      <c r="UXI186" s="430"/>
      <c r="UXJ186" s="430"/>
      <c r="UXK186" s="430"/>
      <c r="UXL186" s="430"/>
      <c r="UXM186" s="430"/>
      <c r="UXN186" s="430"/>
      <c r="UXO186" s="430"/>
      <c r="UXP186" s="430"/>
      <c r="UXQ186" s="430"/>
      <c r="UXR186" s="430"/>
      <c r="UXS186" s="430"/>
      <c r="UXT186" s="430"/>
      <c r="UXU186" s="430"/>
      <c r="UXV186" s="430"/>
      <c r="UXW186" s="430"/>
      <c r="UXX186" s="430"/>
      <c r="UXY186" s="430"/>
      <c r="UXZ186" s="430"/>
      <c r="UYA186" s="430"/>
      <c r="UYB186" s="430"/>
      <c r="UYC186" s="430"/>
      <c r="UYD186" s="430"/>
      <c r="UYE186" s="430"/>
      <c r="UYF186" s="430"/>
      <c r="UYG186" s="430"/>
      <c r="UYH186" s="430"/>
      <c r="UYI186" s="430"/>
      <c r="UYJ186" s="430"/>
      <c r="UYK186" s="430"/>
      <c r="UYL186" s="430"/>
      <c r="UYM186" s="430"/>
      <c r="UYN186" s="430"/>
      <c r="UYO186" s="430"/>
      <c r="UYP186" s="430"/>
      <c r="UYQ186" s="430"/>
      <c r="UYR186" s="430"/>
      <c r="UYS186" s="430"/>
      <c r="UYT186" s="430"/>
      <c r="UYU186" s="430"/>
      <c r="UYV186" s="430"/>
      <c r="UYW186" s="430"/>
      <c r="UYX186" s="430"/>
      <c r="UYY186" s="430"/>
      <c r="UYZ186" s="430"/>
      <c r="UZA186" s="430"/>
      <c r="UZB186" s="430"/>
      <c r="UZC186" s="430"/>
      <c r="UZD186" s="430"/>
      <c r="UZE186" s="430"/>
      <c r="UZF186" s="430"/>
      <c r="UZG186" s="430"/>
      <c r="UZH186" s="430"/>
      <c r="UZI186" s="430"/>
      <c r="UZJ186" s="430"/>
      <c r="UZK186" s="430"/>
      <c r="UZL186" s="430"/>
      <c r="UZM186" s="430"/>
      <c r="UZN186" s="430"/>
      <c r="UZO186" s="430"/>
      <c r="UZP186" s="430"/>
      <c r="UZQ186" s="430"/>
      <c r="UZR186" s="430"/>
      <c r="UZS186" s="430"/>
      <c r="UZT186" s="430"/>
      <c r="UZU186" s="430"/>
      <c r="UZV186" s="430"/>
      <c r="UZW186" s="430"/>
      <c r="UZX186" s="430"/>
      <c r="UZY186" s="430"/>
      <c r="UZZ186" s="430"/>
      <c r="VAA186" s="430"/>
      <c r="VAB186" s="430"/>
      <c r="VAC186" s="430"/>
      <c r="VAD186" s="430"/>
      <c r="VAE186" s="430"/>
      <c r="VAF186" s="430"/>
      <c r="VAG186" s="430"/>
      <c r="VAH186" s="430"/>
      <c r="VAI186" s="430"/>
      <c r="VAJ186" s="430"/>
      <c r="VAK186" s="430"/>
      <c r="VAL186" s="430"/>
      <c r="VAM186" s="430"/>
      <c r="VAN186" s="430"/>
      <c r="VAO186" s="430"/>
      <c r="VAP186" s="430"/>
      <c r="VAQ186" s="430"/>
      <c r="VAR186" s="430"/>
      <c r="VAS186" s="430"/>
      <c r="VAT186" s="430"/>
      <c r="VAU186" s="430"/>
      <c r="VAV186" s="430"/>
      <c r="VAW186" s="430"/>
      <c r="VAX186" s="430"/>
      <c r="VAY186" s="430"/>
      <c r="VAZ186" s="430"/>
      <c r="VBA186" s="430"/>
      <c r="VBB186" s="430"/>
      <c r="VBC186" s="430"/>
      <c r="VBD186" s="430"/>
      <c r="VBE186" s="430"/>
      <c r="VBF186" s="430"/>
      <c r="VBG186" s="430"/>
      <c r="VBH186" s="430"/>
      <c r="VBI186" s="430"/>
      <c r="VBJ186" s="430"/>
      <c r="VBK186" s="430"/>
      <c r="VBL186" s="430"/>
      <c r="VBM186" s="430"/>
      <c r="VBN186" s="430"/>
      <c r="VBO186" s="430"/>
      <c r="VBP186" s="430"/>
      <c r="VBQ186" s="430"/>
      <c r="VBR186" s="430"/>
      <c r="VBS186" s="430"/>
      <c r="VBT186" s="430"/>
      <c r="VBU186" s="430"/>
      <c r="VBV186" s="430"/>
      <c r="VBW186" s="430"/>
      <c r="VBX186" s="430"/>
      <c r="VBY186" s="430"/>
      <c r="VBZ186" s="430"/>
      <c r="VCA186" s="430"/>
      <c r="VCB186" s="430"/>
      <c r="VCC186" s="430"/>
      <c r="VCD186" s="430"/>
      <c r="VCE186" s="430"/>
      <c r="VCF186" s="430"/>
      <c r="VCG186" s="430"/>
      <c r="VCH186" s="430"/>
      <c r="VCI186" s="430"/>
      <c r="VCJ186" s="430"/>
      <c r="VCK186" s="430"/>
      <c r="VCL186" s="430"/>
      <c r="VCM186" s="430"/>
      <c r="VCN186" s="430"/>
      <c r="VCO186" s="430"/>
      <c r="VCP186" s="430"/>
      <c r="VCQ186" s="430"/>
      <c r="VCR186" s="430"/>
      <c r="VCS186" s="430"/>
      <c r="VCT186" s="430"/>
      <c r="VCU186" s="430"/>
      <c r="VCV186" s="430"/>
      <c r="VCW186" s="430"/>
      <c r="VCX186" s="430"/>
      <c r="VCY186" s="430"/>
      <c r="VCZ186" s="430"/>
      <c r="VDA186" s="430"/>
      <c r="VDB186" s="430"/>
      <c r="VDC186" s="430"/>
      <c r="VDD186" s="430"/>
      <c r="VDE186" s="430"/>
      <c r="VDF186" s="430"/>
      <c r="VDG186" s="430"/>
      <c r="VDH186" s="430"/>
      <c r="VDI186" s="430"/>
      <c r="VDJ186" s="430"/>
      <c r="VDK186" s="430"/>
      <c r="VDL186" s="430"/>
      <c r="VDM186" s="430"/>
      <c r="VDN186" s="430"/>
      <c r="VDO186" s="430"/>
      <c r="VDP186" s="430"/>
      <c r="VDQ186" s="430"/>
      <c r="VDR186" s="430"/>
      <c r="VDS186" s="430"/>
      <c r="VDT186" s="430"/>
      <c r="VDU186" s="430"/>
      <c r="VDV186" s="430"/>
      <c r="VDW186" s="430"/>
      <c r="VDX186" s="430"/>
      <c r="VDY186" s="430"/>
      <c r="VDZ186" s="430"/>
      <c r="VEA186" s="430"/>
      <c r="VEB186" s="430"/>
      <c r="VEC186" s="430"/>
      <c r="VED186" s="430"/>
      <c r="VEE186" s="430"/>
      <c r="VEF186" s="430"/>
      <c r="VEG186" s="430"/>
      <c r="VEH186" s="430"/>
      <c r="VEI186" s="430"/>
      <c r="VEJ186" s="430"/>
      <c r="VEK186" s="430"/>
      <c r="VEL186" s="430"/>
      <c r="VEM186" s="430"/>
      <c r="VEN186" s="430"/>
      <c r="VEO186" s="430"/>
      <c r="VEP186" s="430"/>
      <c r="VEQ186" s="430"/>
      <c r="VER186" s="430"/>
      <c r="VES186" s="430"/>
      <c r="VET186" s="430"/>
      <c r="VEU186" s="430"/>
      <c r="VEV186" s="430"/>
      <c r="VEW186" s="430"/>
      <c r="VEX186" s="430"/>
      <c r="VEY186" s="430"/>
      <c r="VEZ186" s="430"/>
      <c r="VFA186" s="430"/>
      <c r="VFB186" s="430"/>
      <c r="VFC186" s="430"/>
      <c r="VFD186" s="430"/>
      <c r="VFE186" s="430"/>
      <c r="VFF186" s="430"/>
      <c r="VFG186" s="430"/>
      <c r="VFH186" s="430"/>
      <c r="VFI186" s="430"/>
      <c r="VFJ186" s="430"/>
      <c r="VFK186" s="430"/>
      <c r="VFL186" s="430"/>
      <c r="VFM186" s="430"/>
      <c r="VFN186" s="430"/>
      <c r="VFO186" s="430"/>
      <c r="VFP186" s="430"/>
      <c r="VFQ186" s="430"/>
      <c r="VFR186" s="430"/>
      <c r="VFS186" s="430"/>
      <c r="VFT186" s="430"/>
      <c r="VFU186" s="430"/>
      <c r="VFV186" s="430"/>
      <c r="VFW186" s="430"/>
      <c r="VFX186" s="430"/>
      <c r="VFY186" s="430"/>
      <c r="VFZ186" s="430"/>
      <c r="VGA186" s="430"/>
      <c r="VGB186" s="430"/>
      <c r="VGC186" s="430"/>
      <c r="VGD186" s="430"/>
      <c r="VGE186" s="430"/>
      <c r="VGF186" s="430"/>
      <c r="VGG186" s="430"/>
      <c r="VGH186" s="430"/>
      <c r="VGI186" s="430"/>
      <c r="VGJ186" s="430"/>
      <c r="VGK186" s="430"/>
      <c r="VGL186" s="430"/>
      <c r="VGM186" s="430"/>
      <c r="VGN186" s="430"/>
      <c r="VGO186" s="430"/>
      <c r="VGP186" s="430"/>
      <c r="VGQ186" s="430"/>
      <c r="VGR186" s="430"/>
      <c r="VGS186" s="430"/>
      <c r="VGT186" s="430"/>
      <c r="VGU186" s="430"/>
      <c r="VGV186" s="430"/>
      <c r="VGW186" s="430"/>
      <c r="VGX186" s="430"/>
      <c r="VGY186" s="430"/>
      <c r="VGZ186" s="430"/>
      <c r="VHA186" s="430"/>
      <c r="VHB186" s="430"/>
      <c r="VHC186" s="430"/>
      <c r="VHD186" s="430"/>
      <c r="VHE186" s="430"/>
      <c r="VHF186" s="430"/>
      <c r="VHG186" s="430"/>
      <c r="VHH186" s="430"/>
      <c r="VHI186" s="430"/>
      <c r="VHJ186" s="430"/>
      <c r="VHK186" s="430"/>
      <c r="VHL186" s="430"/>
      <c r="VHM186" s="430"/>
      <c r="VHN186" s="430"/>
      <c r="VHO186" s="430"/>
      <c r="VHP186" s="430"/>
      <c r="VHQ186" s="430"/>
      <c r="VHR186" s="430"/>
      <c r="VHS186" s="430"/>
      <c r="VHT186" s="430"/>
      <c r="VHU186" s="430"/>
      <c r="VHV186" s="430"/>
      <c r="VHW186" s="430"/>
      <c r="VHX186" s="430"/>
      <c r="VHY186" s="430"/>
      <c r="VHZ186" s="430"/>
      <c r="VIA186" s="430"/>
      <c r="VIB186" s="430"/>
      <c r="VIC186" s="430"/>
      <c r="VID186" s="430"/>
      <c r="VIE186" s="430"/>
      <c r="VIF186" s="430"/>
      <c r="VIG186" s="430"/>
      <c r="VIH186" s="430"/>
      <c r="VII186" s="430"/>
      <c r="VIJ186" s="430"/>
      <c r="VIK186" s="430"/>
      <c r="VIL186" s="430"/>
      <c r="VIM186" s="430"/>
      <c r="VIN186" s="430"/>
      <c r="VIO186" s="430"/>
      <c r="VIP186" s="430"/>
      <c r="VIQ186" s="430"/>
      <c r="VIR186" s="430"/>
      <c r="VIS186" s="430"/>
      <c r="VIT186" s="430"/>
      <c r="VIU186" s="430"/>
      <c r="VIV186" s="430"/>
      <c r="VIW186" s="430"/>
      <c r="VIX186" s="430"/>
      <c r="VIY186" s="430"/>
      <c r="VIZ186" s="430"/>
      <c r="VJA186" s="430"/>
      <c r="VJB186" s="430"/>
      <c r="VJC186" s="430"/>
      <c r="VJD186" s="430"/>
      <c r="VJE186" s="430"/>
      <c r="VJF186" s="430"/>
      <c r="VJG186" s="430"/>
      <c r="VJH186" s="430"/>
      <c r="VJI186" s="430"/>
      <c r="VJJ186" s="430"/>
      <c r="VJK186" s="430"/>
      <c r="VJL186" s="430"/>
      <c r="VJM186" s="430"/>
      <c r="VJN186" s="430"/>
      <c r="VJO186" s="430"/>
      <c r="VJP186" s="430"/>
      <c r="VJQ186" s="430"/>
      <c r="VJR186" s="430"/>
      <c r="VJS186" s="430"/>
      <c r="VJT186" s="430"/>
      <c r="VJU186" s="430"/>
      <c r="VJV186" s="430"/>
      <c r="VJW186" s="430"/>
      <c r="VJX186" s="430"/>
      <c r="VJY186" s="430"/>
      <c r="VJZ186" s="430"/>
      <c r="VKA186" s="430"/>
      <c r="VKB186" s="430"/>
      <c r="VKC186" s="430"/>
      <c r="VKD186" s="430"/>
      <c r="VKE186" s="430"/>
      <c r="VKF186" s="430"/>
      <c r="VKG186" s="430"/>
      <c r="VKH186" s="430"/>
      <c r="VKI186" s="430"/>
      <c r="VKJ186" s="430"/>
      <c r="VKK186" s="430"/>
      <c r="VKL186" s="430"/>
      <c r="VKM186" s="430"/>
      <c r="VKN186" s="430"/>
      <c r="VKO186" s="430"/>
      <c r="VKP186" s="430"/>
      <c r="VKQ186" s="430"/>
      <c r="VKR186" s="430"/>
      <c r="VKS186" s="430"/>
      <c r="VKT186" s="430"/>
      <c r="VKU186" s="430"/>
      <c r="VKV186" s="430"/>
      <c r="VKW186" s="430"/>
      <c r="VKX186" s="430"/>
      <c r="VKY186" s="430"/>
      <c r="VKZ186" s="430"/>
      <c r="VLA186" s="430"/>
      <c r="VLB186" s="430"/>
      <c r="VLC186" s="430"/>
      <c r="VLD186" s="430"/>
      <c r="VLE186" s="430"/>
      <c r="VLF186" s="430"/>
      <c r="VLG186" s="430"/>
      <c r="VLH186" s="430"/>
      <c r="VLI186" s="430"/>
      <c r="VLJ186" s="430"/>
      <c r="VLK186" s="430"/>
      <c r="VLL186" s="430"/>
      <c r="VLM186" s="430"/>
      <c r="VLN186" s="430"/>
      <c r="VLO186" s="430"/>
      <c r="VLP186" s="430"/>
      <c r="VLQ186" s="430"/>
      <c r="VLR186" s="430"/>
      <c r="VLS186" s="430"/>
      <c r="VLT186" s="430"/>
      <c r="VLU186" s="430"/>
      <c r="VLV186" s="430"/>
      <c r="VLW186" s="430"/>
      <c r="VLX186" s="430"/>
      <c r="VLY186" s="430"/>
      <c r="VLZ186" s="430"/>
      <c r="VMA186" s="430"/>
      <c r="VMB186" s="430"/>
      <c r="VMC186" s="430"/>
      <c r="VMD186" s="430"/>
      <c r="VME186" s="430"/>
      <c r="VMF186" s="430"/>
      <c r="VMG186" s="430"/>
      <c r="VMH186" s="430"/>
      <c r="VMI186" s="430"/>
      <c r="VMJ186" s="430"/>
      <c r="VMK186" s="430"/>
      <c r="VML186" s="430"/>
      <c r="VMM186" s="430"/>
      <c r="VMN186" s="430"/>
      <c r="VMO186" s="430"/>
      <c r="VMP186" s="430"/>
      <c r="VMQ186" s="430"/>
      <c r="VMR186" s="430"/>
      <c r="VMS186" s="430"/>
      <c r="VMT186" s="430"/>
      <c r="VMU186" s="430"/>
      <c r="VMV186" s="430"/>
      <c r="VMW186" s="430"/>
      <c r="VMX186" s="430"/>
      <c r="VMY186" s="430"/>
      <c r="VMZ186" s="430"/>
      <c r="VNA186" s="430"/>
      <c r="VNB186" s="430"/>
      <c r="VNC186" s="430"/>
      <c r="VND186" s="430"/>
      <c r="VNE186" s="430"/>
      <c r="VNF186" s="430"/>
      <c r="VNG186" s="430"/>
      <c r="VNH186" s="430"/>
      <c r="VNI186" s="430"/>
      <c r="VNJ186" s="430"/>
      <c r="VNK186" s="430"/>
      <c r="VNL186" s="430"/>
      <c r="VNM186" s="430"/>
      <c r="VNN186" s="430"/>
      <c r="VNO186" s="430"/>
      <c r="VNP186" s="430"/>
      <c r="VNQ186" s="430"/>
      <c r="VNR186" s="430"/>
      <c r="VNS186" s="430"/>
      <c r="VNT186" s="430"/>
      <c r="VNU186" s="430"/>
      <c r="VNV186" s="430"/>
      <c r="VNW186" s="430"/>
      <c r="VNX186" s="430"/>
      <c r="VNY186" s="430"/>
      <c r="VNZ186" s="430"/>
      <c r="VOA186" s="430"/>
      <c r="VOB186" s="430"/>
      <c r="VOC186" s="430"/>
      <c r="VOD186" s="430"/>
      <c r="VOE186" s="430"/>
      <c r="VOF186" s="430"/>
      <c r="VOG186" s="430"/>
      <c r="VOH186" s="430"/>
      <c r="VOI186" s="430"/>
      <c r="VOJ186" s="430"/>
      <c r="VOK186" s="430"/>
      <c r="VOL186" s="430"/>
      <c r="VOM186" s="430"/>
      <c r="VON186" s="430"/>
      <c r="VOO186" s="430"/>
      <c r="VOP186" s="430"/>
      <c r="VOQ186" s="430"/>
      <c r="VOR186" s="430"/>
      <c r="VOS186" s="430"/>
      <c r="VOT186" s="430"/>
      <c r="VOU186" s="430"/>
      <c r="VOV186" s="430"/>
      <c r="VOW186" s="430"/>
      <c r="VOX186" s="430"/>
      <c r="VOY186" s="430"/>
      <c r="VOZ186" s="430"/>
      <c r="VPA186" s="430"/>
      <c r="VPB186" s="430"/>
      <c r="VPC186" s="430"/>
      <c r="VPD186" s="430"/>
      <c r="VPE186" s="430"/>
      <c r="VPF186" s="430"/>
      <c r="VPG186" s="430"/>
      <c r="VPH186" s="430"/>
      <c r="VPI186" s="430"/>
      <c r="VPJ186" s="430"/>
      <c r="VPK186" s="430"/>
      <c r="VPL186" s="430"/>
      <c r="VPM186" s="430"/>
      <c r="VPN186" s="430"/>
      <c r="VPO186" s="430"/>
      <c r="VPP186" s="430"/>
      <c r="VPQ186" s="430"/>
      <c r="VPR186" s="430"/>
      <c r="VPS186" s="430"/>
      <c r="VPT186" s="430"/>
      <c r="VPU186" s="430"/>
      <c r="VPV186" s="430"/>
      <c r="VPW186" s="430"/>
      <c r="VPX186" s="430"/>
      <c r="VPY186" s="430"/>
      <c r="VPZ186" s="430"/>
      <c r="VQA186" s="430"/>
      <c r="VQB186" s="430"/>
      <c r="VQC186" s="430"/>
      <c r="VQD186" s="430"/>
      <c r="VQE186" s="430"/>
      <c r="VQF186" s="430"/>
      <c r="VQG186" s="430"/>
      <c r="VQH186" s="430"/>
      <c r="VQI186" s="430"/>
      <c r="VQJ186" s="430"/>
      <c r="VQK186" s="430"/>
      <c r="VQL186" s="430"/>
      <c r="VQM186" s="430"/>
      <c r="VQN186" s="430"/>
      <c r="VQO186" s="430"/>
      <c r="VQP186" s="430"/>
      <c r="VQQ186" s="430"/>
      <c r="VQR186" s="430"/>
      <c r="VQS186" s="430"/>
      <c r="VQT186" s="430"/>
      <c r="VQU186" s="430"/>
      <c r="VQV186" s="430"/>
      <c r="VQW186" s="430"/>
      <c r="VQX186" s="430"/>
      <c r="VQY186" s="430"/>
      <c r="VQZ186" s="430"/>
      <c r="VRA186" s="430"/>
      <c r="VRB186" s="430"/>
      <c r="VRC186" s="430"/>
      <c r="VRD186" s="430"/>
      <c r="VRE186" s="430"/>
      <c r="VRF186" s="430"/>
      <c r="VRG186" s="430"/>
      <c r="VRH186" s="430"/>
      <c r="VRI186" s="430"/>
      <c r="VRJ186" s="430"/>
      <c r="VRK186" s="430"/>
      <c r="VRL186" s="430"/>
      <c r="VRM186" s="430"/>
      <c r="VRN186" s="430"/>
      <c r="VRO186" s="430"/>
      <c r="VRP186" s="430"/>
      <c r="VRQ186" s="430"/>
      <c r="VRR186" s="430"/>
      <c r="VRS186" s="430"/>
      <c r="VRT186" s="430"/>
      <c r="VRU186" s="430"/>
      <c r="VRV186" s="430"/>
      <c r="VRW186" s="430"/>
      <c r="VRX186" s="430"/>
      <c r="VRY186" s="430"/>
      <c r="VRZ186" s="430"/>
      <c r="VSA186" s="430"/>
      <c r="VSB186" s="430"/>
      <c r="VSC186" s="430"/>
      <c r="VSD186" s="430"/>
      <c r="VSE186" s="430"/>
      <c r="VSF186" s="430"/>
      <c r="VSG186" s="430"/>
      <c r="VSH186" s="430"/>
      <c r="VSI186" s="430"/>
      <c r="VSJ186" s="430"/>
      <c r="VSK186" s="430"/>
      <c r="VSL186" s="430"/>
      <c r="VSM186" s="430"/>
      <c r="VSN186" s="430"/>
      <c r="VSO186" s="430"/>
      <c r="VSP186" s="430"/>
      <c r="VSQ186" s="430"/>
      <c r="VSR186" s="430"/>
      <c r="VSS186" s="430"/>
      <c r="VST186" s="430"/>
      <c r="VSU186" s="430"/>
      <c r="VSV186" s="430"/>
      <c r="VSW186" s="430"/>
      <c r="VSX186" s="430"/>
      <c r="VSY186" s="430"/>
      <c r="VSZ186" s="430"/>
      <c r="VTA186" s="430"/>
      <c r="VTB186" s="430"/>
      <c r="VTC186" s="430"/>
      <c r="VTD186" s="430"/>
      <c r="VTE186" s="430"/>
      <c r="VTF186" s="430"/>
      <c r="VTG186" s="430"/>
      <c r="VTH186" s="430"/>
      <c r="VTI186" s="430"/>
      <c r="VTJ186" s="430"/>
      <c r="VTK186" s="430"/>
      <c r="VTL186" s="430"/>
      <c r="VTM186" s="430"/>
      <c r="VTN186" s="430"/>
      <c r="VTO186" s="430"/>
      <c r="VTP186" s="430"/>
      <c r="VTQ186" s="430"/>
      <c r="VTR186" s="430"/>
      <c r="VTS186" s="430"/>
      <c r="VTT186" s="430"/>
      <c r="VTU186" s="430"/>
      <c r="VTV186" s="430"/>
      <c r="VTW186" s="430"/>
      <c r="VTX186" s="430"/>
      <c r="VTY186" s="430"/>
      <c r="VTZ186" s="430"/>
      <c r="VUA186" s="430"/>
      <c r="VUB186" s="430"/>
      <c r="VUC186" s="430"/>
      <c r="VUD186" s="430"/>
      <c r="VUE186" s="430"/>
      <c r="VUF186" s="430"/>
      <c r="VUG186" s="430"/>
      <c r="VUH186" s="430"/>
      <c r="VUI186" s="430"/>
      <c r="VUJ186" s="430"/>
      <c r="VUK186" s="430"/>
      <c r="VUL186" s="430"/>
      <c r="VUM186" s="430"/>
      <c r="VUN186" s="430"/>
      <c r="VUO186" s="430"/>
      <c r="VUP186" s="430"/>
      <c r="VUQ186" s="430"/>
      <c r="VUR186" s="430"/>
      <c r="VUS186" s="430"/>
      <c r="VUT186" s="430"/>
      <c r="VUU186" s="430"/>
      <c r="VUV186" s="430"/>
      <c r="VUW186" s="430"/>
      <c r="VUX186" s="430"/>
      <c r="VUY186" s="430"/>
      <c r="VUZ186" s="430"/>
      <c r="VVA186" s="430"/>
      <c r="VVB186" s="430"/>
      <c r="VVC186" s="430"/>
      <c r="VVD186" s="430"/>
      <c r="VVE186" s="430"/>
      <c r="VVF186" s="430"/>
      <c r="VVG186" s="430"/>
      <c r="VVH186" s="430"/>
      <c r="VVI186" s="430"/>
      <c r="VVJ186" s="430"/>
      <c r="VVK186" s="430"/>
      <c r="VVL186" s="430"/>
      <c r="VVM186" s="430"/>
      <c r="VVN186" s="430"/>
      <c r="VVO186" s="430"/>
      <c r="VVP186" s="430"/>
      <c r="VVQ186" s="430"/>
      <c r="VVR186" s="430"/>
      <c r="VVS186" s="430"/>
      <c r="VVT186" s="430"/>
      <c r="VVU186" s="430"/>
      <c r="VVV186" s="430"/>
      <c r="VVW186" s="430"/>
      <c r="VVX186" s="430"/>
      <c r="VVY186" s="430"/>
      <c r="VVZ186" s="430"/>
      <c r="VWA186" s="430"/>
      <c r="VWB186" s="430"/>
      <c r="VWC186" s="430"/>
      <c r="VWD186" s="430"/>
      <c r="VWE186" s="430"/>
      <c r="VWF186" s="430"/>
      <c r="VWG186" s="430"/>
      <c r="VWH186" s="430"/>
      <c r="VWI186" s="430"/>
      <c r="VWJ186" s="430"/>
      <c r="VWK186" s="430"/>
      <c r="VWL186" s="430"/>
      <c r="VWM186" s="430"/>
      <c r="VWN186" s="430"/>
      <c r="VWO186" s="430"/>
      <c r="VWP186" s="430"/>
      <c r="VWQ186" s="430"/>
      <c r="VWR186" s="430"/>
      <c r="VWS186" s="430"/>
      <c r="VWT186" s="430"/>
      <c r="VWU186" s="430"/>
      <c r="VWV186" s="430"/>
      <c r="VWW186" s="430"/>
      <c r="VWX186" s="430"/>
      <c r="VWY186" s="430"/>
      <c r="VWZ186" s="430"/>
      <c r="VXA186" s="430"/>
      <c r="VXB186" s="430"/>
      <c r="VXC186" s="430"/>
      <c r="VXD186" s="430"/>
      <c r="VXE186" s="430"/>
      <c r="VXF186" s="430"/>
      <c r="VXG186" s="430"/>
      <c r="VXH186" s="430"/>
      <c r="VXI186" s="430"/>
      <c r="VXJ186" s="430"/>
      <c r="VXK186" s="430"/>
      <c r="VXL186" s="430"/>
      <c r="VXM186" s="430"/>
      <c r="VXN186" s="430"/>
      <c r="VXO186" s="430"/>
      <c r="VXP186" s="430"/>
      <c r="VXQ186" s="430"/>
      <c r="VXR186" s="430"/>
      <c r="VXS186" s="430"/>
      <c r="VXT186" s="430"/>
      <c r="VXU186" s="430"/>
      <c r="VXV186" s="430"/>
      <c r="VXW186" s="430"/>
      <c r="VXX186" s="430"/>
      <c r="VXY186" s="430"/>
      <c r="VXZ186" s="430"/>
      <c r="VYA186" s="430"/>
      <c r="VYB186" s="430"/>
      <c r="VYC186" s="430"/>
      <c r="VYD186" s="430"/>
      <c r="VYE186" s="430"/>
      <c r="VYF186" s="430"/>
      <c r="VYG186" s="430"/>
      <c r="VYH186" s="430"/>
      <c r="VYI186" s="430"/>
      <c r="VYJ186" s="430"/>
      <c r="VYK186" s="430"/>
      <c r="VYL186" s="430"/>
      <c r="VYM186" s="430"/>
      <c r="VYN186" s="430"/>
      <c r="VYO186" s="430"/>
      <c r="VYP186" s="430"/>
      <c r="VYQ186" s="430"/>
      <c r="VYR186" s="430"/>
      <c r="VYS186" s="430"/>
      <c r="VYT186" s="430"/>
      <c r="VYU186" s="430"/>
      <c r="VYV186" s="430"/>
      <c r="VYW186" s="430"/>
      <c r="VYX186" s="430"/>
      <c r="VYY186" s="430"/>
      <c r="VYZ186" s="430"/>
      <c r="VZA186" s="430"/>
      <c r="VZB186" s="430"/>
      <c r="VZC186" s="430"/>
      <c r="VZD186" s="430"/>
      <c r="VZE186" s="430"/>
      <c r="VZF186" s="430"/>
      <c r="VZG186" s="430"/>
      <c r="VZH186" s="430"/>
      <c r="VZI186" s="430"/>
      <c r="VZJ186" s="430"/>
      <c r="VZK186" s="430"/>
      <c r="VZL186" s="430"/>
      <c r="VZM186" s="430"/>
      <c r="VZN186" s="430"/>
      <c r="VZO186" s="430"/>
      <c r="VZP186" s="430"/>
      <c r="VZQ186" s="430"/>
      <c r="VZR186" s="430"/>
      <c r="VZS186" s="430"/>
      <c r="VZT186" s="430"/>
      <c r="VZU186" s="430"/>
      <c r="VZV186" s="430"/>
      <c r="VZW186" s="430"/>
      <c r="VZX186" s="430"/>
      <c r="VZY186" s="430"/>
      <c r="VZZ186" s="430"/>
      <c r="WAA186" s="430"/>
      <c r="WAB186" s="430"/>
      <c r="WAC186" s="430"/>
      <c r="WAD186" s="430"/>
      <c r="WAE186" s="430"/>
      <c r="WAF186" s="430"/>
      <c r="WAG186" s="430"/>
      <c r="WAH186" s="430"/>
      <c r="WAI186" s="430"/>
      <c r="WAJ186" s="430"/>
      <c r="WAK186" s="430"/>
      <c r="WAL186" s="430"/>
      <c r="WAM186" s="430"/>
      <c r="WAN186" s="430"/>
      <c r="WAO186" s="430"/>
      <c r="WAP186" s="430"/>
      <c r="WAQ186" s="430"/>
      <c r="WAR186" s="430"/>
      <c r="WAS186" s="430"/>
      <c r="WAT186" s="430"/>
      <c r="WAU186" s="430"/>
      <c r="WAV186" s="430"/>
      <c r="WAW186" s="430"/>
      <c r="WAX186" s="430"/>
      <c r="WAY186" s="430"/>
      <c r="WAZ186" s="430"/>
      <c r="WBA186" s="430"/>
      <c r="WBB186" s="430"/>
      <c r="WBC186" s="430"/>
      <c r="WBD186" s="430"/>
      <c r="WBE186" s="430"/>
      <c r="WBF186" s="430"/>
      <c r="WBG186" s="430"/>
      <c r="WBH186" s="430"/>
      <c r="WBI186" s="430"/>
      <c r="WBJ186" s="430"/>
      <c r="WBK186" s="430"/>
      <c r="WBL186" s="430"/>
      <c r="WBM186" s="430"/>
      <c r="WBN186" s="430"/>
      <c r="WBO186" s="430"/>
      <c r="WBP186" s="430"/>
      <c r="WBQ186" s="430"/>
      <c r="WBR186" s="430"/>
      <c r="WBS186" s="430"/>
      <c r="WBT186" s="430"/>
      <c r="WBU186" s="430"/>
      <c r="WBV186" s="430"/>
      <c r="WBW186" s="430"/>
      <c r="WBX186" s="430"/>
      <c r="WBY186" s="430"/>
      <c r="WBZ186" s="430"/>
      <c r="WCA186" s="430"/>
      <c r="WCB186" s="430"/>
      <c r="WCC186" s="430"/>
      <c r="WCD186" s="430"/>
      <c r="WCE186" s="430"/>
      <c r="WCF186" s="430"/>
      <c r="WCG186" s="430"/>
      <c r="WCH186" s="430"/>
      <c r="WCI186" s="430"/>
      <c r="WCJ186" s="430"/>
      <c r="WCK186" s="430"/>
      <c r="WCL186" s="430"/>
      <c r="WCM186" s="430"/>
      <c r="WCN186" s="430"/>
      <c r="WCO186" s="430"/>
      <c r="WCP186" s="430"/>
      <c r="WCQ186" s="430"/>
      <c r="WCR186" s="430"/>
      <c r="WCS186" s="430"/>
      <c r="WCT186" s="430"/>
      <c r="WCU186" s="430"/>
      <c r="WCV186" s="430"/>
      <c r="WCW186" s="430"/>
      <c r="WCX186" s="430"/>
      <c r="WCY186" s="430"/>
      <c r="WCZ186" s="430"/>
      <c r="WDA186" s="430"/>
      <c r="WDB186" s="430"/>
      <c r="WDC186" s="430"/>
      <c r="WDD186" s="430"/>
      <c r="WDE186" s="430"/>
      <c r="WDF186" s="430"/>
      <c r="WDG186" s="430"/>
      <c r="WDH186" s="430"/>
      <c r="WDI186" s="430"/>
      <c r="WDJ186" s="430"/>
      <c r="WDK186" s="430"/>
      <c r="WDL186" s="430"/>
      <c r="WDM186" s="430"/>
      <c r="WDN186" s="430"/>
      <c r="WDO186" s="430"/>
      <c r="WDP186" s="430"/>
      <c r="WDQ186" s="430"/>
      <c r="WDR186" s="430"/>
      <c r="WDS186" s="430"/>
      <c r="WDT186" s="430"/>
      <c r="WDU186" s="430"/>
      <c r="WDV186" s="430"/>
      <c r="WDW186" s="430"/>
      <c r="WDX186" s="430"/>
      <c r="WDY186" s="430"/>
      <c r="WDZ186" s="430"/>
      <c r="WEA186" s="430"/>
      <c r="WEB186" s="430"/>
      <c r="WEC186" s="430"/>
      <c r="WED186" s="430"/>
      <c r="WEE186" s="430"/>
      <c r="WEF186" s="430"/>
      <c r="WEG186" s="430"/>
      <c r="WEH186" s="430"/>
      <c r="WEI186" s="430"/>
      <c r="WEJ186" s="430"/>
      <c r="WEK186" s="430"/>
      <c r="WEL186" s="430"/>
      <c r="WEM186" s="430"/>
      <c r="WEN186" s="430"/>
      <c r="WEO186" s="430"/>
      <c r="WEP186" s="430"/>
      <c r="WEQ186" s="430"/>
      <c r="WER186" s="430"/>
      <c r="WES186" s="430"/>
      <c r="WET186" s="430"/>
      <c r="WEU186" s="430"/>
      <c r="WEV186" s="430"/>
      <c r="WEW186" s="430"/>
      <c r="WEX186" s="430"/>
      <c r="WEY186" s="430"/>
      <c r="WEZ186" s="430"/>
      <c r="WFA186" s="430"/>
      <c r="WFB186" s="430"/>
      <c r="WFC186" s="430"/>
      <c r="WFD186" s="430"/>
      <c r="WFE186" s="430"/>
      <c r="WFF186" s="430"/>
      <c r="WFG186" s="430"/>
      <c r="WFH186" s="430"/>
      <c r="WFI186" s="430"/>
      <c r="WFJ186" s="430"/>
      <c r="WFK186" s="430"/>
      <c r="WFL186" s="430"/>
      <c r="WFM186" s="430"/>
      <c r="WFN186" s="430"/>
      <c r="WFO186" s="430"/>
      <c r="WFP186" s="430"/>
      <c r="WFQ186" s="430"/>
      <c r="WFR186" s="430"/>
      <c r="WFS186" s="430"/>
      <c r="WFT186" s="430"/>
      <c r="WFU186" s="430"/>
      <c r="WFV186" s="430"/>
      <c r="WFW186" s="430"/>
      <c r="WFX186" s="430"/>
      <c r="WFY186" s="430"/>
      <c r="WFZ186" s="430"/>
      <c r="WGA186" s="430"/>
      <c r="WGB186" s="430"/>
      <c r="WGC186" s="430"/>
      <c r="WGD186" s="430"/>
      <c r="WGE186" s="430"/>
      <c r="WGF186" s="430"/>
      <c r="WGG186" s="430"/>
      <c r="WGH186" s="430"/>
      <c r="WGI186" s="430"/>
      <c r="WGJ186" s="430"/>
      <c r="WGK186" s="430"/>
      <c r="WGL186" s="430"/>
      <c r="WGM186" s="430"/>
      <c r="WGN186" s="430"/>
      <c r="WGO186" s="430"/>
      <c r="WGP186" s="430"/>
      <c r="WGQ186" s="430"/>
      <c r="WGR186" s="430"/>
      <c r="WGS186" s="430"/>
      <c r="WGT186" s="430"/>
      <c r="WGU186" s="430"/>
      <c r="WGV186" s="430"/>
      <c r="WGW186" s="430"/>
      <c r="WGX186" s="430"/>
      <c r="WGY186" s="430"/>
      <c r="WGZ186" s="430"/>
      <c r="WHA186" s="430"/>
      <c r="WHB186" s="430"/>
      <c r="WHC186" s="430"/>
      <c r="WHD186" s="430"/>
      <c r="WHE186" s="430"/>
      <c r="WHF186" s="430"/>
      <c r="WHG186" s="430"/>
      <c r="WHH186" s="430"/>
      <c r="WHI186" s="430"/>
      <c r="WHJ186" s="430"/>
      <c r="WHK186" s="430"/>
      <c r="WHL186" s="430"/>
      <c r="WHM186" s="430"/>
      <c r="WHN186" s="430"/>
      <c r="WHO186" s="430"/>
      <c r="WHP186" s="430"/>
      <c r="WHQ186" s="430"/>
      <c r="WHR186" s="430"/>
      <c r="WHS186" s="430"/>
      <c r="WHT186" s="430"/>
      <c r="WHU186" s="430"/>
      <c r="WHV186" s="430"/>
      <c r="WHW186" s="430"/>
      <c r="WHX186" s="430"/>
      <c r="WHY186" s="430"/>
      <c r="WHZ186" s="430"/>
      <c r="WIA186" s="430"/>
      <c r="WIB186" s="430"/>
      <c r="WIC186" s="430"/>
      <c r="WID186" s="430"/>
      <c r="WIE186" s="430"/>
      <c r="WIF186" s="430"/>
      <c r="WIG186" s="430"/>
      <c r="WIH186" s="430"/>
      <c r="WII186" s="430"/>
      <c r="WIJ186" s="430"/>
      <c r="WIK186" s="430"/>
      <c r="WIL186" s="430"/>
      <c r="WIM186" s="430"/>
      <c r="WIN186" s="430"/>
      <c r="WIO186" s="430"/>
      <c r="WIP186" s="430"/>
      <c r="WIQ186" s="430"/>
      <c r="WIR186" s="430"/>
      <c r="WIS186" s="430"/>
      <c r="WIT186" s="430"/>
      <c r="WIU186" s="430"/>
      <c r="WIV186" s="430"/>
      <c r="WIW186" s="430"/>
      <c r="WIX186" s="430"/>
      <c r="WIY186" s="430"/>
      <c r="WIZ186" s="430"/>
      <c r="WJA186" s="430"/>
      <c r="WJB186" s="430"/>
      <c r="WJC186" s="430"/>
      <c r="WJD186" s="430"/>
      <c r="WJE186" s="430"/>
      <c r="WJF186" s="430"/>
      <c r="WJG186" s="430"/>
      <c r="WJH186" s="430"/>
      <c r="WJI186" s="430"/>
      <c r="WJJ186" s="430"/>
      <c r="WJK186" s="430"/>
      <c r="WJL186" s="430"/>
      <c r="WJM186" s="430"/>
      <c r="WJN186" s="430"/>
      <c r="WJO186" s="430"/>
      <c r="WJP186" s="430"/>
      <c r="WJQ186" s="430"/>
      <c r="WJR186" s="430"/>
      <c r="WJS186" s="430"/>
      <c r="WJT186" s="430"/>
      <c r="WJU186" s="430"/>
      <c r="WJV186" s="430"/>
      <c r="WJW186" s="430"/>
      <c r="WJX186" s="430"/>
      <c r="WJY186" s="430"/>
      <c r="WJZ186" s="430"/>
      <c r="WKA186" s="430"/>
      <c r="WKB186" s="430"/>
      <c r="WKC186" s="430"/>
      <c r="WKD186" s="430"/>
      <c r="WKE186" s="430"/>
      <c r="WKF186" s="430"/>
      <c r="WKG186" s="430"/>
      <c r="WKH186" s="430"/>
      <c r="WKI186" s="430"/>
      <c r="WKJ186" s="430"/>
      <c r="WKK186" s="430"/>
      <c r="WKL186" s="430"/>
      <c r="WKM186" s="430"/>
      <c r="WKN186" s="430"/>
      <c r="WKO186" s="430"/>
      <c r="WKP186" s="430"/>
      <c r="WKQ186" s="430"/>
      <c r="WKR186" s="430"/>
      <c r="WKS186" s="430"/>
      <c r="WKT186" s="430"/>
      <c r="WKU186" s="430"/>
      <c r="WKV186" s="430"/>
      <c r="WKW186" s="430"/>
      <c r="WKX186" s="430"/>
      <c r="WKY186" s="430"/>
      <c r="WKZ186" s="430"/>
      <c r="WLA186" s="430"/>
      <c r="WLB186" s="430"/>
      <c r="WLC186" s="430"/>
      <c r="WLD186" s="430"/>
      <c r="WLE186" s="430"/>
      <c r="WLF186" s="430"/>
      <c r="WLG186" s="430"/>
      <c r="WLH186" s="430"/>
      <c r="WLI186" s="430"/>
      <c r="WLJ186" s="430"/>
      <c r="WLK186" s="430"/>
      <c r="WLL186" s="430"/>
      <c r="WLM186" s="430"/>
      <c r="WLN186" s="430"/>
      <c r="WLO186" s="430"/>
      <c r="WLP186" s="430"/>
      <c r="WLQ186" s="430"/>
      <c r="WLR186" s="430"/>
      <c r="WLS186" s="430"/>
      <c r="WLT186" s="430"/>
      <c r="WLU186" s="430"/>
      <c r="WLV186" s="430"/>
      <c r="WLW186" s="430"/>
      <c r="WLX186" s="430"/>
      <c r="WLY186" s="430"/>
      <c r="WLZ186" s="430"/>
      <c r="WMA186" s="430"/>
      <c r="WMB186" s="430"/>
      <c r="WMC186" s="430"/>
      <c r="WMD186" s="430"/>
      <c r="WME186" s="430"/>
      <c r="WMF186" s="430"/>
      <c r="WMG186" s="430"/>
      <c r="WMH186" s="430"/>
      <c r="WMI186" s="430"/>
      <c r="WMJ186" s="430"/>
      <c r="WMK186" s="430"/>
      <c r="WML186" s="430"/>
      <c r="WMM186" s="430"/>
      <c r="WMN186" s="430"/>
      <c r="WMO186" s="430"/>
      <c r="WMP186" s="430"/>
      <c r="WMQ186" s="430"/>
      <c r="WMR186" s="430"/>
      <c r="WMS186" s="430"/>
      <c r="WMT186" s="430"/>
      <c r="WMU186" s="430"/>
      <c r="WMV186" s="430"/>
      <c r="WMW186" s="430"/>
      <c r="WMX186" s="430"/>
      <c r="WMY186" s="430"/>
      <c r="WMZ186" s="430"/>
      <c r="WNA186" s="430"/>
      <c r="WNB186" s="430"/>
      <c r="WNC186" s="430"/>
      <c r="WND186" s="430"/>
      <c r="WNE186" s="430"/>
      <c r="WNF186" s="430"/>
      <c r="WNG186" s="430"/>
      <c r="WNH186" s="430"/>
      <c r="WNI186" s="430"/>
      <c r="WNJ186" s="430"/>
      <c r="WNK186" s="430"/>
      <c r="WNL186" s="430"/>
      <c r="WNM186" s="430"/>
      <c r="WNN186" s="430"/>
      <c r="WNO186" s="430"/>
      <c r="WNP186" s="430"/>
      <c r="WNQ186" s="430"/>
      <c r="WNR186" s="430"/>
      <c r="WNS186" s="430"/>
      <c r="WNT186" s="430"/>
      <c r="WNU186" s="430"/>
      <c r="WNV186" s="430"/>
      <c r="WNW186" s="430"/>
      <c r="WNX186" s="430"/>
      <c r="WNY186" s="430"/>
      <c r="WNZ186" s="430"/>
      <c r="WOA186" s="430"/>
      <c r="WOB186" s="430"/>
      <c r="WOC186" s="430"/>
      <c r="WOD186" s="430"/>
      <c r="WOE186" s="430"/>
      <c r="WOF186" s="430"/>
      <c r="WOG186" s="430"/>
      <c r="WOH186" s="430"/>
      <c r="WOI186" s="430"/>
      <c r="WOJ186" s="430"/>
      <c r="WOK186" s="430"/>
      <c r="WOL186" s="430"/>
      <c r="WOM186" s="430"/>
      <c r="WON186" s="430"/>
      <c r="WOO186" s="430"/>
      <c r="WOP186" s="430"/>
      <c r="WOQ186" s="430"/>
      <c r="WOR186" s="430"/>
      <c r="WOS186" s="430"/>
      <c r="WOT186" s="430"/>
      <c r="WOU186" s="430"/>
      <c r="WOV186" s="430"/>
      <c r="WOW186" s="430"/>
      <c r="WOX186" s="430"/>
      <c r="WOY186" s="430"/>
      <c r="WOZ186" s="430"/>
      <c r="WPA186" s="430"/>
      <c r="WPB186" s="430"/>
      <c r="WPC186" s="430"/>
      <c r="WPD186" s="430"/>
      <c r="WPE186" s="430"/>
      <c r="WPF186" s="430"/>
      <c r="WPG186" s="430"/>
      <c r="WPH186" s="430"/>
      <c r="WPI186" s="430"/>
      <c r="WPJ186" s="430"/>
      <c r="WPK186" s="430"/>
      <c r="WPL186" s="430"/>
      <c r="WPM186" s="430"/>
      <c r="WPN186" s="430"/>
      <c r="WPO186" s="430"/>
      <c r="WPP186" s="430"/>
      <c r="WPQ186" s="430"/>
      <c r="WPR186" s="430"/>
      <c r="WPS186" s="430"/>
      <c r="WPT186" s="430"/>
      <c r="WPU186" s="430"/>
      <c r="WPV186" s="430"/>
      <c r="WPW186" s="430"/>
      <c r="WPX186" s="430"/>
      <c r="WPY186" s="430"/>
      <c r="WPZ186" s="430"/>
      <c r="WQA186" s="430"/>
      <c r="WQB186" s="430"/>
      <c r="WQC186" s="430"/>
      <c r="WQD186" s="430"/>
      <c r="WQE186" s="430"/>
      <c r="WQF186" s="430"/>
      <c r="WQG186" s="430"/>
      <c r="WQH186" s="430"/>
      <c r="WQI186" s="430"/>
      <c r="WQJ186" s="430"/>
      <c r="WQK186" s="430"/>
      <c r="WQL186" s="430"/>
      <c r="WQM186" s="430"/>
      <c r="WQN186" s="430"/>
      <c r="WQO186" s="430"/>
      <c r="WQP186" s="430"/>
      <c r="WQQ186" s="430"/>
      <c r="WQR186" s="430"/>
      <c r="WQS186" s="430"/>
      <c r="WQT186" s="430"/>
      <c r="WQU186" s="430"/>
      <c r="WQV186" s="430"/>
      <c r="WQW186" s="430"/>
      <c r="WQX186" s="430"/>
      <c r="WQY186" s="430"/>
      <c r="WQZ186" s="430"/>
      <c r="WRA186" s="430"/>
      <c r="WRB186" s="430"/>
      <c r="WRC186" s="430"/>
      <c r="WRD186" s="430"/>
      <c r="WRE186" s="430"/>
      <c r="WRF186" s="430"/>
      <c r="WRG186" s="430"/>
      <c r="WRH186" s="430"/>
      <c r="WRI186" s="430"/>
      <c r="WRJ186" s="430"/>
      <c r="WRK186" s="430"/>
      <c r="WRL186" s="430"/>
      <c r="WRM186" s="430"/>
      <c r="WRN186" s="430"/>
      <c r="WRO186" s="430"/>
      <c r="WRP186" s="430"/>
      <c r="WRQ186" s="430"/>
      <c r="WRR186" s="430"/>
      <c r="WRS186" s="430"/>
      <c r="WRT186" s="430"/>
      <c r="WRU186" s="430"/>
      <c r="WRV186" s="430"/>
      <c r="WRW186" s="430"/>
      <c r="WRX186" s="430"/>
      <c r="WRY186" s="430"/>
      <c r="WRZ186" s="430"/>
      <c r="WSA186" s="430"/>
      <c r="WSB186" s="430"/>
      <c r="WSC186" s="430"/>
      <c r="WSD186" s="430"/>
      <c r="WSE186" s="430"/>
      <c r="WSF186" s="430"/>
      <c r="WSG186" s="430"/>
      <c r="WSH186" s="430"/>
      <c r="WSI186" s="430"/>
      <c r="WSJ186" s="430"/>
      <c r="WSK186" s="430"/>
      <c r="WSL186" s="430"/>
      <c r="WSM186" s="430"/>
      <c r="WSN186" s="430"/>
      <c r="WSO186" s="430"/>
      <c r="WSP186" s="430"/>
      <c r="WSQ186" s="430"/>
      <c r="WSR186" s="430"/>
      <c r="WSS186" s="430"/>
      <c r="WST186" s="430"/>
      <c r="WSU186" s="430"/>
      <c r="WSV186" s="430"/>
      <c r="WSW186" s="430"/>
      <c r="WSX186" s="430"/>
      <c r="WSY186" s="430"/>
      <c r="WSZ186" s="430"/>
      <c r="WTA186" s="430"/>
      <c r="WTB186" s="430"/>
      <c r="WTC186" s="430"/>
      <c r="WTD186" s="430"/>
      <c r="WTE186" s="430"/>
      <c r="WTF186" s="430"/>
      <c r="WTG186" s="430"/>
      <c r="WTH186" s="430"/>
      <c r="WTI186" s="430"/>
      <c r="WTJ186" s="430"/>
      <c r="WTK186" s="430"/>
      <c r="WTL186" s="430"/>
      <c r="WTM186" s="430"/>
      <c r="WTN186" s="430"/>
      <c r="WTO186" s="430"/>
      <c r="WTP186" s="430"/>
      <c r="WTQ186" s="430"/>
      <c r="WTR186" s="430"/>
      <c r="WTS186" s="430"/>
      <c r="WTT186" s="430"/>
      <c r="WTU186" s="430"/>
      <c r="WTV186" s="430"/>
      <c r="WTW186" s="430"/>
      <c r="WTX186" s="430"/>
      <c r="WTY186" s="430"/>
      <c r="WTZ186" s="430"/>
      <c r="WUA186" s="430"/>
      <c r="WUB186" s="430"/>
      <c r="WUC186" s="430"/>
      <c r="WUD186" s="430"/>
      <c r="WUE186" s="430"/>
      <c r="WUF186" s="430"/>
      <c r="WUG186" s="430"/>
      <c r="WUH186" s="430"/>
      <c r="WUI186" s="430"/>
      <c r="WUJ186" s="430"/>
      <c r="WUK186" s="430"/>
      <c r="WUL186" s="430"/>
      <c r="WUM186" s="430"/>
      <c r="WUN186" s="430"/>
      <c r="WUO186" s="430"/>
      <c r="WUP186" s="430"/>
      <c r="WUQ186" s="430"/>
      <c r="WUR186" s="430"/>
      <c r="WUS186" s="430"/>
      <c r="WUT186" s="430"/>
      <c r="WUU186" s="430"/>
      <c r="WUV186" s="430"/>
      <c r="WUW186" s="430"/>
      <c r="WUX186" s="430"/>
      <c r="WUY186" s="430"/>
      <c r="WUZ186" s="430"/>
      <c r="WVA186" s="430"/>
      <c r="WVB186" s="430"/>
      <c r="WVC186" s="430"/>
      <c r="WVD186" s="430"/>
      <c r="WVE186" s="430"/>
      <c r="WVF186" s="430"/>
      <c r="WVG186" s="430"/>
      <c r="WVH186" s="430"/>
      <c r="WVI186" s="430"/>
      <c r="WVJ186" s="430"/>
      <c r="WVK186" s="430"/>
      <c r="WVL186" s="430"/>
      <c r="WVM186" s="430"/>
      <c r="WVN186" s="430"/>
      <c r="WVO186" s="430"/>
    </row>
    <row r="187" spans="1:16135" customFormat="1" x14ac:dyDescent="0.25">
      <c r="A187" s="430"/>
      <c r="B187" s="430"/>
      <c r="C187" s="430"/>
      <c r="D187" s="430"/>
      <c r="E187" s="430"/>
      <c r="F187" s="465"/>
      <c r="G187" s="465"/>
      <c r="I187" s="385">
        <f>SUM(F184-G184)</f>
        <v>-435418.39000000013</v>
      </c>
      <c r="BY187" s="430"/>
      <c r="BZ187" s="430"/>
      <c r="CA187" s="430"/>
      <c r="CB187" s="430"/>
      <c r="CC187" s="430"/>
      <c r="CD187" s="430"/>
      <c r="CE187" s="430"/>
      <c r="CF187" s="430"/>
      <c r="CG187" s="430"/>
      <c r="CH187" s="430"/>
      <c r="CI187" s="430"/>
      <c r="CJ187" s="430"/>
      <c r="CK187" s="430"/>
      <c r="CL187" s="430"/>
      <c r="CM187" s="430"/>
      <c r="CN187" s="430"/>
      <c r="CO187" s="430"/>
      <c r="CP187" s="430"/>
      <c r="CQ187" s="430"/>
      <c r="CR187" s="430"/>
      <c r="CS187" s="430"/>
      <c r="CT187" s="430"/>
      <c r="CU187" s="430"/>
      <c r="CV187" s="430"/>
      <c r="CW187" s="430"/>
      <c r="CX187" s="430"/>
      <c r="CY187" s="430"/>
      <c r="CZ187" s="430"/>
      <c r="DA187" s="430"/>
      <c r="DB187" s="430"/>
      <c r="DC187" s="430"/>
      <c r="DD187" s="430"/>
      <c r="DE187" s="430"/>
      <c r="DF187" s="430"/>
      <c r="DG187" s="430"/>
      <c r="DH187" s="430"/>
      <c r="DI187" s="430"/>
      <c r="DJ187" s="430"/>
      <c r="DK187" s="430"/>
      <c r="DL187" s="430"/>
      <c r="DM187" s="430"/>
      <c r="DN187" s="430"/>
      <c r="DO187" s="430"/>
      <c r="DP187" s="430"/>
      <c r="DQ187" s="430"/>
      <c r="DR187" s="430"/>
      <c r="DS187" s="430"/>
      <c r="DT187" s="430"/>
      <c r="DU187" s="430"/>
      <c r="DV187" s="430"/>
      <c r="DW187" s="430"/>
      <c r="DX187" s="430"/>
      <c r="DY187" s="430"/>
      <c r="DZ187" s="430"/>
      <c r="EA187" s="430"/>
      <c r="EB187" s="430"/>
      <c r="EC187" s="430"/>
      <c r="ED187" s="430"/>
      <c r="EE187" s="430"/>
      <c r="EF187" s="430"/>
      <c r="EG187" s="430"/>
      <c r="EH187" s="430"/>
      <c r="EI187" s="430"/>
      <c r="EJ187" s="430"/>
      <c r="EK187" s="430"/>
      <c r="EL187" s="430"/>
      <c r="EM187" s="430"/>
      <c r="EN187" s="430"/>
      <c r="EO187" s="430"/>
      <c r="EP187" s="430"/>
      <c r="EQ187" s="430"/>
      <c r="ER187" s="430"/>
      <c r="ES187" s="430"/>
      <c r="ET187" s="430"/>
      <c r="EU187" s="430"/>
      <c r="EV187" s="430"/>
      <c r="EW187" s="430"/>
      <c r="EX187" s="430"/>
      <c r="EY187" s="430"/>
      <c r="EZ187" s="430"/>
      <c r="FA187" s="430"/>
      <c r="FB187" s="430"/>
      <c r="FC187" s="430"/>
      <c r="FD187" s="430"/>
      <c r="FE187" s="430"/>
      <c r="FF187" s="430"/>
      <c r="FG187" s="430"/>
      <c r="FH187" s="430"/>
      <c r="FI187" s="430"/>
      <c r="FJ187" s="430"/>
      <c r="FK187" s="430"/>
      <c r="FL187" s="430"/>
      <c r="FM187" s="430"/>
      <c r="FN187" s="430"/>
      <c r="FO187" s="430"/>
      <c r="FP187" s="430"/>
      <c r="FQ187" s="430"/>
      <c r="FR187" s="430"/>
      <c r="FS187" s="430"/>
      <c r="FT187" s="430"/>
      <c r="FU187" s="430"/>
      <c r="FV187" s="430"/>
      <c r="FW187" s="430"/>
      <c r="FX187" s="430"/>
      <c r="FY187" s="430"/>
      <c r="FZ187" s="430"/>
      <c r="GA187" s="430"/>
      <c r="GB187" s="430"/>
      <c r="GC187" s="430"/>
      <c r="GD187" s="430"/>
      <c r="GE187" s="430"/>
      <c r="GF187" s="430"/>
      <c r="GG187" s="430"/>
      <c r="GH187" s="430"/>
      <c r="GI187" s="430"/>
      <c r="GJ187" s="430"/>
      <c r="GK187" s="430"/>
      <c r="GL187" s="430"/>
      <c r="GM187" s="430"/>
      <c r="GN187" s="430"/>
      <c r="GO187" s="430"/>
      <c r="GP187" s="430"/>
      <c r="GQ187" s="430"/>
      <c r="GR187" s="430"/>
      <c r="GS187" s="430"/>
      <c r="GT187" s="430"/>
      <c r="GU187" s="430"/>
      <c r="GV187" s="430"/>
      <c r="GW187" s="430"/>
      <c r="GX187" s="430"/>
      <c r="GY187" s="430"/>
      <c r="GZ187" s="430"/>
      <c r="HA187" s="430"/>
      <c r="HB187" s="430"/>
      <c r="HC187" s="430"/>
      <c r="HD187" s="430"/>
      <c r="HE187" s="430"/>
      <c r="HF187" s="430"/>
      <c r="HG187" s="430"/>
      <c r="HH187" s="430"/>
      <c r="HI187" s="430"/>
      <c r="HJ187" s="430"/>
      <c r="HK187" s="430"/>
      <c r="HL187" s="430"/>
      <c r="HM187" s="430"/>
      <c r="HN187" s="430"/>
      <c r="HO187" s="430"/>
      <c r="HP187" s="430"/>
      <c r="HQ187" s="430"/>
      <c r="HR187" s="430"/>
      <c r="HS187" s="430"/>
      <c r="HT187" s="430"/>
      <c r="HU187" s="430"/>
      <c r="HV187" s="430"/>
      <c r="HW187" s="430"/>
      <c r="HX187" s="430"/>
      <c r="HY187" s="430"/>
      <c r="HZ187" s="430"/>
      <c r="IA187" s="430"/>
      <c r="IB187" s="430"/>
      <c r="IC187" s="430"/>
      <c r="ID187" s="430"/>
      <c r="IE187" s="430"/>
      <c r="IF187" s="430"/>
      <c r="IG187" s="430"/>
      <c r="IH187" s="430"/>
      <c r="II187" s="430"/>
      <c r="IJ187" s="430"/>
      <c r="IK187" s="430"/>
      <c r="IL187" s="430"/>
      <c r="IM187" s="430"/>
      <c r="IN187" s="430"/>
      <c r="IO187" s="430"/>
      <c r="IP187" s="430"/>
      <c r="IQ187" s="430"/>
      <c r="IR187" s="430"/>
      <c r="IS187" s="430"/>
      <c r="IT187" s="430"/>
      <c r="IU187" s="430"/>
      <c r="IV187" s="430"/>
      <c r="IW187" s="430"/>
      <c r="IX187" s="430"/>
      <c r="IY187" s="430"/>
      <c r="IZ187" s="430"/>
      <c r="JA187" s="430"/>
      <c r="JB187" s="430"/>
      <c r="JC187" s="430"/>
      <c r="JD187" s="430"/>
      <c r="JE187" s="430"/>
      <c r="JF187" s="430"/>
      <c r="JG187" s="430"/>
      <c r="JH187" s="430"/>
      <c r="JI187" s="430"/>
      <c r="JJ187" s="430"/>
      <c r="JK187" s="430"/>
      <c r="JL187" s="430"/>
      <c r="JM187" s="430"/>
      <c r="JN187" s="430"/>
      <c r="JO187" s="430"/>
      <c r="JP187" s="430"/>
      <c r="JQ187" s="430"/>
      <c r="JR187" s="430"/>
      <c r="JS187" s="430"/>
      <c r="JT187" s="430"/>
      <c r="JU187" s="430"/>
      <c r="JV187" s="430"/>
      <c r="JW187" s="430"/>
      <c r="JX187" s="430"/>
      <c r="JY187" s="430"/>
      <c r="JZ187" s="430"/>
      <c r="KA187" s="430"/>
      <c r="KB187" s="430"/>
      <c r="KC187" s="430"/>
      <c r="KD187" s="430"/>
      <c r="KE187" s="430"/>
      <c r="KF187" s="430"/>
      <c r="KG187" s="430"/>
      <c r="KH187" s="430"/>
      <c r="KI187" s="430"/>
      <c r="KJ187" s="430"/>
      <c r="KK187" s="430"/>
      <c r="KL187" s="430"/>
      <c r="KM187" s="430"/>
      <c r="KN187" s="430"/>
      <c r="KO187" s="430"/>
      <c r="KP187" s="430"/>
      <c r="KQ187" s="430"/>
      <c r="KR187" s="430"/>
      <c r="KS187" s="430"/>
      <c r="KT187" s="430"/>
      <c r="KU187" s="430"/>
      <c r="KV187" s="430"/>
      <c r="KW187" s="430"/>
      <c r="KX187" s="430"/>
      <c r="KY187" s="430"/>
      <c r="KZ187" s="430"/>
      <c r="LA187" s="430"/>
      <c r="LB187" s="430"/>
      <c r="LC187" s="430"/>
      <c r="LD187" s="430"/>
      <c r="LE187" s="430"/>
      <c r="LF187" s="430"/>
      <c r="LG187" s="430"/>
      <c r="LH187" s="430"/>
      <c r="LI187" s="430"/>
      <c r="LJ187" s="430"/>
      <c r="LK187" s="430"/>
      <c r="LL187" s="430"/>
      <c r="LM187" s="430"/>
      <c r="LN187" s="430"/>
      <c r="LO187" s="430"/>
      <c r="LP187" s="430"/>
      <c r="LQ187" s="430"/>
      <c r="LR187" s="430"/>
      <c r="LS187" s="430"/>
      <c r="LT187" s="430"/>
      <c r="LU187" s="430"/>
      <c r="LV187" s="430"/>
      <c r="LW187" s="430"/>
      <c r="LX187" s="430"/>
      <c r="LY187" s="430"/>
      <c r="LZ187" s="430"/>
      <c r="MA187" s="430"/>
      <c r="MB187" s="430"/>
      <c r="MC187" s="430"/>
      <c r="MD187" s="430"/>
      <c r="ME187" s="430"/>
      <c r="MF187" s="430"/>
      <c r="MG187" s="430"/>
      <c r="MH187" s="430"/>
      <c r="MI187" s="430"/>
      <c r="MJ187" s="430"/>
      <c r="MK187" s="430"/>
      <c r="ML187" s="430"/>
      <c r="MM187" s="430"/>
      <c r="MN187" s="430"/>
      <c r="MO187" s="430"/>
      <c r="MP187" s="430"/>
      <c r="MQ187" s="430"/>
      <c r="MR187" s="430"/>
      <c r="MS187" s="430"/>
      <c r="MT187" s="430"/>
      <c r="MU187" s="430"/>
      <c r="MV187" s="430"/>
      <c r="MW187" s="430"/>
      <c r="MX187" s="430"/>
      <c r="MY187" s="430"/>
      <c r="MZ187" s="430"/>
      <c r="NA187" s="430"/>
      <c r="NB187" s="430"/>
      <c r="NC187" s="430"/>
      <c r="ND187" s="430"/>
      <c r="NE187" s="430"/>
      <c r="NF187" s="430"/>
      <c r="NG187" s="430"/>
      <c r="NH187" s="430"/>
      <c r="NI187" s="430"/>
      <c r="NJ187" s="430"/>
      <c r="NK187" s="430"/>
      <c r="NL187" s="430"/>
      <c r="NM187" s="430"/>
      <c r="NN187" s="430"/>
      <c r="NO187" s="430"/>
      <c r="NP187" s="430"/>
      <c r="NQ187" s="430"/>
      <c r="NR187" s="430"/>
      <c r="NS187" s="430"/>
      <c r="NT187" s="430"/>
      <c r="NU187" s="430"/>
      <c r="NV187" s="430"/>
      <c r="NW187" s="430"/>
      <c r="NX187" s="430"/>
      <c r="NY187" s="430"/>
      <c r="NZ187" s="430"/>
      <c r="OA187" s="430"/>
      <c r="OB187" s="430"/>
      <c r="OC187" s="430"/>
      <c r="OD187" s="430"/>
      <c r="OE187" s="430"/>
      <c r="OF187" s="430"/>
      <c r="OG187" s="430"/>
      <c r="OH187" s="430"/>
      <c r="OI187" s="430"/>
      <c r="OJ187" s="430"/>
      <c r="OK187" s="430"/>
      <c r="OL187" s="430"/>
      <c r="OM187" s="430"/>
      <c r="ON187" s="430"/>
      <c r="OO187" s="430"/>
      <c r="OP187" s="430"/>
      <c r="OQ187" s="430"/>
      <c r="OR187" s="430"/>
      <c r="OS187" s="430"/>
      <c r="OT187" s="430"/>
      <c r="OU187" s="430"/>
      <c r="OV187" s="430"/>
      <c r="OW187" s="430"/>
      <c r="OX187" s="430"/>
      <c r="OY187" s="430"/>
      <c r="OZ187" s="430"/>
      <c r="PA187" s="430"/>
      <c r="PB187" s="430"/>
      <c r="PC187" s="430"/>
      <c r="PD187" s="430"/>
      <c r="PE187" s="430"/>
      <c r="PF187" s="430"/>
      <c r="PG187" s="430"/>
      <c r="PH187" s="430"/>
      <c r="PI187" s="430"/>
      <c r="PJ187" s="430"/>
      <c r="PK187" s="430"/>
      <c r="PL187" s="430"/>
      <c r="PM187" s="430"/>
      <c r="PN187" s="430"/>
      <c r="PO187" s="430"/>
      <c r="PP187" s="430"/>
      <c r="PQ187" s="430"/>
      <c r="PR187" s="430"/>
      <c r="PS187" s="430"/>
      <c r="PT187" s="430"/>
      <c r="PU187" s="430"/>
      <c r="PV187" s="430"/>
      <c r="PW187" s="430"/>
      <c r="PX187" s="430"/>
      <c r="PY187" s="430"/>
      <c r="PZ187" s="430"/>
      <c r="QA187" s="430"/>
      <c r="QB187" s="430"/>
      <c r="QC187" s="430"/>
      <c r="QD187" s="430"/>
      <c r="QE187" s="430"/>
      <c r="QF187" s="430"/>
      <c r="QG187" s="430"/>
      <c r="QH187" s="430"/>
      <c r="QI187" s="430"/>
      <c r="QJ187" s="430"/>
      <c r="QK187" s="430"/>
      <c r="QL187" s="430"/>
      <c r="QM187" s="430"/>
      <c r="QN187" s="430"/>
      <c r="QO187" s="430"/>
      <c r="QP187" s="430"/>
      <c r="QQ187" s="430"/>
      <c r="QR187" s="430"/>
      <c r="QS187" s="430"/>
      <c r="QT187" s="430"/>
      <c r="QU187" s="430"/>
      <c r="QV187" s="430"/>
      <c r="QW187" s="430"/>
      <c r="QX187" s="430"/>
      <c r="QY187" s="430"/>
      <c r="QZ187" s="430"/>
      <c r="RA187" s="430"/>
      <c r="RB187" s="430"/>
      <c r="RC187" s="430"/>
      <c r="RD187" s="430"/>
      <c r="RE187" s="430"/>
      <c r="RF187" s="430"/>
      <c r="RG187" s="430"/>
      <c r="RH187" s="430"/>
      <c r="RI187" s="430"/>
      <c r="RJ187" s="430"/>
      <c r="RK187" s="430"/>
      <c r="RL187" s="430"/>
      <c r="RM187" s="430"/>
      <c r="RN187" s="430"/>
      <c r="RO187" s="430"/>
      <c r="RP187" s="430"/>
      <c r="RQ187" s="430"/>
      <c r="RR187" s="430"/>
      <c r="RS187" s="430"/>
      <c r="RT187" s="430"/>
      <c r="RU187" s="430"/>
      <c r="RV187" s="430"/>
      <c r="RW187" s="430"/>
      <c r="RX187" s="430"/>
      <c r="RY187" s="430"/>
      <c r="RZ187" s="430"/>
      <c r="SA187" s="430"/>
      <c r="SB187" s="430"/>
      <c r="SC187" s="430"/>
      <c r="SD187" s="430"/>
      <c r="SE187" s="430"/>
      <c r="SF187" s="430"/>
      <c r="SG187" s="430"/>
      <c r="SH187" s="430"/>
      <c r="SI187" s="430"/>
      <c r="SJ187" s="430"/>
      <c r="SK187" s="430"/>
      <c r="SL187" s="430"/>
      <c r="SM187" s="430"/>
      <c r="SN187" s="430"/>
      <c r="SO187" s="430"/>
      <c r="SP187" s="430"/>
      <c r="SQ187" s="430"/>
      <c r="SR187" s="430"/>
      <c r="SS187" s="430"/>
      <c r="ST187" s="430"/>
      <c r="SU187" s="430"/>
      <c r="SV187" s="430"/>
      <c r="SW187" s="430"/>
      <c r="SX187" s="430"/>
      <c r="SY187" s="430"/>
      <c r="SZ187" s="430"/>
      <c r="TA187" s="430"/>
      <c r="TB187" s="430"/>
      <c r="TC187" s="430"/>
      <c r="TD187" s="430"/>
      <c r="TE187" s="430"/>
      <c r="TF187" s="430"/>
      <c r="TG187" s="430"/>
      <c r="TH187" s="430"/>
      <c r="TI187" s="430"/>
      <c r="TJ187" s="430"/>
      <c r="TK187" s="430"/>
      <c r="TL187" s="430"/>
      <c r="TM187" s="430"/>
      <c r="TN187" s="430"/>
      <c r="TO187" s="430"/>
      <c r="TP187" s="430"/>
      <c r="TQ187" s="430"/>
      <c r="TR187" s="430"/>
      <c r="TS187" s="430"/>
      <c r="TT187" s="430"/>
      <c r="TU187" s="430"/>
      <c r="TV187" s="430"/>
      <c r="TW187" s="430"/>
      <c r="TX187" s="430"/>
      <c r="TY187" s="430"/>
      <c r="TZ187" s="430"/>
      <c r="UA187" s="430"/>
      <c r="UB187" s="430"/>
      <c r="UC187" s="430"/>
      <c r="UD187" s="430"/>
      <c r="UE187" s="430"/>
      <c r="UF187" s="430"/>
      <c r="UG187" s="430"/>
      <c r="UH187" s="430"/>
      <c r="UI187" s="430"/>
      <c r="UJ187" s="430"/>
      <c r="UK187" s="430"/>
      <c r="UL187" s="430"/>
      <c r="UM187" s="430"/>
      <c r="UN187" s="430"/>
      <c r="UO187" s="430"/>
      <c r="UP187" s="430"/>
      <c r="UQ187" s="430"/>
      <c r="UR187" s="430"/>
      <c r="US187" s="430"/>
      <c r="UT187" s="430"/>
      <c r="UU187" s="430"/>
      <c r="UV187" s="430"/>
      <c r="UW187" s="430"/>
      <c r="UX187" s="430"/>
      <c r="UY187" s="430"/>
      <c r="UZ187" s="430"/>
      <c r="VA187" s="430"/>
      <c r="VB187" s="430"/>
      <c r="VC187" s="430"/>
      <c r="VD187" s="430"/>
      <c r="VE187" s="430"/>
      <c r="VF187" s="430"/>
      <c r="VG187" s="430"/>
      <c r="VH187" s="430"/>
      <c r="VI187" s="430"/>
      <c r="VJ187" s="430"/>
      <c r="VK187" s="430"/>
      <c r="VL187" s="430"/>
      <c r="VM187" s="430"/>
      <c r="VN187" s="430"/>
      <c r="VO187" s="430"/>
      <c r="VP187" s="430"/>
      <c r="VQ187" s="430"/>
      <c r="VR187" s="430"/>
      <c r="VS187" s="430"/>
      <c r="VT187" s="430"/>
      <c r="VU187" s="430"/>
      <c r="VV187" s="430"/>
      <c r="VW187" s="430"/>
      <c r="VX187" s="430"/>
      <c r="VY187" s="430"/>
      <c r="VZ187" s="430"/>
      <c r="WA187" s="430"/>
      <c r="WB187" s="430"/>
      <c r="WC187" s="430"/>
      <c r="WD187" s="430"/>
      <c r="WE187" s="430"/>
      <c r="WF187" s="430"/>
      <c r="WG187" s="430"/>
      <c r="WH187" s="430"/>
      <c r="WI187" s="430"/>
      <c r="WJ187" s="430"/>
      <c r="WK187" s="430"/>
      <c r="WL187" s="430"/>
      <c r="WM187" s="430"/>
      <c r="WN187" s="430"/>
      <c r="WO187" s="430"/>
      <c r="WP187" s="430"/>
      <c r="WQ187" s="430"/>
      <c r="WR187" s="430"/>
      <c r="WS187" s="430"/>
      <c r="WT187" s="430"/>
      <c r="WU187" s="430"/>
      <c r="WV187" s="430"/>
      <c r="WW187" s="430"/>
      <c r="WX187" s="430"/>
      <c r="WY187" s="430"/>
      <c r="WZ187" s="430"/>
      <c r="XA187" s="430"/>
      <c r="XB187" s="430"/>
      <c r="XC187" s="430"/>
      <c r="XD187" s="430"/>
      <c r="XE187" s="430"/>
      <c r="XF187" s="430"/>
      <c r="XG187" s="430"/>
      <c r="XH187" s="430"/>
      <c r="XI187" s="430"/>
      <c r="XJ187" s="430"/>
      <c r="XK187" s="430"/>
      <c r="XL187" s="430"/>
      <c r="XM187" s="430"/>
      <c r="XN187" s="430"/>
      <c r="XO187" s="430"/>
      <c r="XP187" s="430"/>
      <c r="XQ187" s="430"/>
      <c r="XR187" s="430"/>
      <c r="XS187" s="430"/>
      <c r="XT187" s="430"/>
      <c r="XU187" s="430"/>
      <c r="XV187" s="430"/>
      <c r="XW187" s="430"/>
      <c r="XX187" s="430"/>
      <c r="XY187" s="430"/>
      <c r="XZ187" s="430"/>
      <c r="YA187" s="430"/>
      <c r="YB187" s="430"/>
      <c r="YC187" s="430"/>
      <c r="YD187" s="430"/>
      <c r="YE187" s="430"/>
      <c r="YF187" s="430"/>
      <c r="YG187" s="430"/>
      <c r="YH187" s="430"/>
      <c r="YI187" s="430"/>
      <c r="YJ187" s="430"/>
      <c r="YK187" s="430"/>
      <c r="YL187" s="430"/>
      <c r="YM187" s="430"/>
      <c r="YN187" s="430"/>
      <c r="YO187" s="430"/>
      <c r="YP187" s="430"/>
      <c r="YQ187" s="430"/>
      <c r="YR187" s="430"/>
      <c r="YS187" s="430"/>
      <c r="YT187" s="430"/>
      <c r="YU187" s="430"/>
      <c r="YV187" s="430"/>
      <c r="YW187" s="430"/>
      <c r="YX187" s="430"/>
      <c r="YY187" s="430"/>
      <c r="YZ187" s="430"/>
      <c r="ZA187" s="430"/>
      <c r="ZB187" s="430"/>
      <c r="ZC187" s="430"/>
      <c r="ZD187" s="430"/>
      <c r="ZE187" s="430"/>
      <c r="ZF187" s="430"/>
      <c r="ZG187" s="430"/>
      <c r="ZH187" s="430"/>
      <c r="ZI187" s="430"/>
      <c r="ZJ187" s="430"/>
      <c r="ZK187" s="430"/>
      <c r="ZL187" s="430"/>
      <c r="ZM187" s="430"/>
      <c r="ZN187" s="430"/>
      <c r="ZO187" s="430"/>
      <c r="ZP187" s="430"/>
      <c r="ZQ187" s="430"/>
      <c r="ZR187" s="430"/>
      <c r="ZS187" s="430"/>
      <c r="ZT187" s="430"/>
      <c r="ZU187" s="430"/>
      <c r="ZV187" s="430"/>
      <c r="ZW187" s="430"/>
      <c r="ZX187" s="430"/>
      <c r="ZY187" s="430"/>
      <c r="ZZ187" s="430"/>
      <c r="AAA187" s="430"/>
      <c r="AAB187" s="430"/>
      <c r="AAC187" s="430"/>
      <c r="AAD187" s="430"/>
      <c r="AAE187" s="430"/>
      <c r="AAF187" s="430"/>
      <c r="AAG187" s="430"/>
      <c r="AAH187" s="430"/>
      <c r="AAI187" s="430"/>
      <c r="AAJ187" s="430"/>
      <c r="AAK187" s="430"/>
      <c r="AAL187" s="430"/>
      <c r="AAM187" s="430"/>
      <c r="AAN187" s="430"/>
      <c r="AAO187" s="430"/>
      <c r="AAP187" s="430"/>
      <c r="AAQ187" s="430"/>
      <c r="AAR187" s="430"/>
      <c r="AAS187" s="430"/>
      <c r="AAT187" s="430"/>
      <c r="AAU187" s="430"/>
      <c r="AAV187" s="430"/>
      <c r="AAW187" s="430"/>
      <c r="AAX187" s="430"/>
      <c r="AAY187" s="430"/>
      <c r="AAZ187" s="430"/>
      <c r="ABA187" s="430"/>
      <c r="ABB187" s="430"/>
      <c r="ABC187" s="430"/>
      <c r="ABD187" s="430"/>
      <c r="ABE187" s="430"/>
      <c r="ABF187" s="430"/>
      <c r="ABG187" s="430"/>
      <c r="ABH187" s="430"/>
      <c r="ABI187" s="430"/>
      <c r="ABJ187" s="430"/>
      <c r="ABK187" s="430"/>
      <c r="ABL187" s="430"/>
      <c r="ABM187" s="430"/>
      <c r="ABN187" s="430"/>
      <c r="ABO187" s="430"/>
      <c r="ABP187" s="430"/>
      <c r="ABQ187" s="430"/>
      <c r="ABR187" s="430"/>
      <c r="ABS187" s="430"/>
      <c r="ABT187" s="430"/>
      <c r="ABU187" s="430"/>
      <c r="ABV187" s="430"/>
      <c r="ABW187" s="430"/>
      <c r="ABX187" s="430"/>
      <c r="ABY187" s="430"/>
      <c r="ABZ187" s="430"/>
      <c r="ACA187" s="430"/>
      <c r="ACB187" s="430"/>
      <c r="ACC187" s="430"/>
      <c r="ACD187" s="430"/>
      <c r="ACE187" s="430"/>
      <c r="ACF187" s="430"/>
      <c r="ACG187" s="430"/>
      <c r="ACH187" s="430"/>
      <c r="ACI187" s="430"/>
      <c r="ACJ187" s="430"/>
      <c r="ACK187" s="430"/>
      <c r="ACL187" s="430"/>
      <c r="ACM187" s="430"/>
      <c r="ACN187" s="430"/>
      <c r="ACO187" s="430"/>
      <c r="ACP187" s="430"/>
      <c r="ACQ187" s="430"/>
      <c r="ACR187" s="430"/>
      <c r="ACS187" s="430"/>
      <c r="ACT187" s="430"/>
      <c r="ACU187" s="430"/>
      <c r="ACV187" s="430"/>
      <c r="ACW187" s="430"/>
      <c r="ACX187" s="430"/>
      <c r="ACY187" s="430"/>
      <c r="ACZ187" s="430"/>
      <c r="ADA187" s="430"/>
      <c r="ADB187" s="430"/>
      <c r="ADC187" s="430"/>
      <c r="ADD187" s="430"/>
      <c r="ADE187" s="430"/>
      <c r="ADF187" s="430"/>
      <c r="ADG187" s="430"/>
      <c r="ADH187" s="430"/>
      <c r="ADI187" s="430"/>
      <c r="ADJ187" s="430"/>
      <c r="ADK187" s="430"/>
      <c r="ADL187" s="430"/>
      <c r="ADM187" s="430"/>
      <c r="ADN187" s="430"/>
      <c r="ADO187" s="430"/>
      <c r="ADP187" s="430"/>
      <c r="ADQ187" s="430"/>
      <c r="ADR187" s="430"/>
      <c r="ADS187" s="430"/>
      <c r="ADT187" s="430"/>
      <c r="ADU187" s="430"/>
      <c r="ADV187" s="430"/>
      <c r="ADW187" s="430"/>
      <c r="ADX187" s="430"/>
      <c r="ADY187" s="430"/>
      <c r="ADZ187" s="430"/>
      <c r="AEA187" s="430"/>
      <c r="AEB187" s="430"/>
      <c r="AEC187" s="430"/>
      <c r="AED187" s="430"/>
      <c r="AEE187" s="430"/>
      <c r="AEF187" s="430"/>
      <c r="AEG187" s="430"/>
      <c r="AEH187" s="430"/>
      <c r="AEI187" s="430"/>
      <c r="AEJ187" s="430"/>
      <c r="AEK187" s="430"/>
      <c r="AEL187" s="430"/>
      <c r="AEM187" s="430"/>
      <c r="AEN187" s="430"/>
      <c r="AEO187" s="430"/>
      <c r="AEP187" s="430"/>
      <c r="AEQ187" s="430"/>
      <c r="AER187" s="430"/>
      <c r="AES187" s="430"/>
      <c r="AET187" s="430"/>
      <c r="AEU187" s="430"/>
      <c r="AEV187" s="430"/>
      <c r="AEW187" s="430"/>
      <c r="AEX187" s="430"/>
      <c r="AEY187" s="430"/>
      <c r="AEZ187" s="430"/>
      <c r="AFA187" s="430"/>
      <c r="AFB187" s="430"/>
      <c r="AFC187" s="430"/>
      <c r="AFD187" s="430"/>
      <c r="AFE187" s="430"/>
      <c r="AFF187" s="430"/>
      <c r="AFG187" s="430"/>
      <c r="AFH187" s="430"/>
      <c r="AFI187" s="430"/>
      <c r="AFJ187" s="430"/>
      <c r="AFK187" s="430"/>
      <c r="AFL187" s="430"/>
      <c r="AFM187" s="430"/>
      <c r="AFN187" s="430"/>
      <c r="AFO187" s="430"/>
      <c r="AFP187" s="430"/>
      <c r="AFQ187" s="430"/>
      <c r="AFR187" s="430"/>
      <c r="AFS187" s="430"/>
      <c r="AFT187" s="430"/>
      <c r="AFU187" s="430"/>
      <c r="AFV187" s="430"/>
      <c r="AFW187" s="430"/>
      <c r="AFX187" s="430"/>
      <c r="AFY187" s="430"/>
      <c r="AFZ187" s="430"/>
      <c r="AGA187" s="430"/>
      <c r="AGB187" s="430"/>
      <c r="AGC187" s="430"/>
      <c r="AGD187" s="430"/>
      <c r="AGE187" s="430"/>
      <c r="AGF187" s="430"/>
      <c r="AGG187" s="430"/>
      <c r="AGH187" s="430"/>
      <c r="AGI187" s="430"/>
      <c r="AGJ187" s="430"/>
      <c r="AGK187" s="430"/>
      <c r="AGL187" s="430"/>
      <c r="AGM187" s="430"/>
      <c r="AGN187" s="430"/>
      <c r="AGO187" s="430"/>
      <c r="AGP187" s="430"/>
      <c r="AGQ187" s="430"/>
      <c r="AGR187" s="430"/>
      <c r="AGS187" s="430"/>
      <c r="AGT187" s="430"/>
      <c r="AGU187" s="430"/>
      <c r="AGV187" s="430"/>
      <c r="AGW187" s="430"/>
      <c r="AGX187" s="430"/>
      <c r="AGY187" s="430"/>
      <c r="AGZ187" s="430"/>
      <c r="AHA187" s="430"/>
      <c r="AHB187" s="430"/>
      <c r="AHC187" s="430"/>
      <c r="AHD187" s="430"/>
      <c r="AHE187" s="430"/>
      <c r="AHF187" s="430"/>
      <c r="AHG187" s="430"/>
      <c r="AHH187" s="430"/>
      <c r="AHI187" s="430"/>
      <c r="AHJ187" s="430"/>
      <c r="AHK187" s="430"/>
      <c r="AHL187" s="430"/>
      <c r="AHM187" s="430"/>
      <c r="AHN187" s="430"/>
      <c r="AHO187" s="430"/>
      <c r="AHP187" s="430"/>
      <c r="AHQ187" s="430"/>
      <c r="AHR187" s="430"/>
      <c r="AHS187" s="430"/>
      <c r="AHT187" s="430"/>
      <c r="AHU187" s="430"/>
      <c r="AHV187" s="430"/>
      <c r="AHW187" s="430"/>
      <c r="AHX187" s="430"/>
      <c r="AHY187" s="430"/>
      <c r="AHZ187" s="430"/>
      <c r="AIA187" s="430"/>
      <c r="AIB187" s="430"/>
      <c r="AIC187" s="430"/>
      <c r="AID187" s="430"/>
      <c r="AIE187" s="430"/>
      <c r="AIF187" s="430"/>
      <c r="AIG187" s="430"/>
      <c r="AIH187" s="430"/>
      <c r="AII187" s="430"/>
      <c r="AIJ187" s="430"/>
      <c r="AIK187" s="430"/>
      <c r="AIL187" s="430"/>
      <c r="AIM187" s="430"/>
      <c r="AIN187" s="430"/>
      <c r="AIO187" s="430"/>
      <c r="AIP187" s="430"/>
      <c r="AIQ187" s="430"/>
      <c r="AIR187" s="430"/>
      <c r="AIS187" s="430"/>
      <c r="AIT187" s="430"/>
      <c r="AIU187" s="430"/>
      <c r="AIV187" s="430"/>
      <c r="AIW187" s="430"/>
      <c r="AIX187" s="430"/>
      <c r="AIY187" s="430"/>
      <c r="AIZ187" s="430"/>
      <c r="AJA187" s="430"/>
      <c r="AJB187" s="430"/>
      <c r="AJC187" s="430"/>
      <c r="AJD187" s="430"/>
      <c r="AJE187" s="430"/>
      <c r="AJF187" s="430"/>
      <c r="AJG187" s="430"/>
      <c r="AJH187" s="430"/>
      <c r="AJI187" s="430"/>
      <c r="AJJ187" s="430"/>
      <c r="AJK187" s="430"/>
      <c r="AJL187" s="430"/>
      <c r="AJM187" s="430"/>
      <c r="AJN187" s="430"/>
      <c r="AJO187" s="430"/>
      <c r="AJP187" s="430"/>
      <c r="AJQ187" s="430"/>
      <c r="AJR187" s="430"/>
      <c r="AJS187" s="430"/>
      <c r="AJT187" s="430"/>
      <c r="AJU187" s="430"/>
      <c r="AJV187" s="430"/>
      <c r="AJW187" s="430"/>
      <c r="AJX187" s="430"/>
      <c r="AJY187" s="430"/>
      <c r="AJZ187" s="430"/>
      <c r="AKA187" s="430"/>
      <c r="AKB187" s="430"/>
      <c r="AKC187" s="430"/>
      <c r="AKD187" s="430"/>
      <c r="AKE187" s="430"/>
      <c r="AKF187" s="430"/>
      <c r="AKG187" s="430"/>
      <c r="AKH187" s="430"/>
      <c r="AKI187" s="430"/>
      <c r="AKJ187" s="430"/>
      <c r="AKK187" s="430"/>
      <c r="AKL187" s="430"/>
      <c r="AKM187" s="430"/>
      <c r="AKN187" s="430"/>
      <c r="AKO187" s="430"/>
      <c r="AKP187" s="430"/>
      <c r="AKQ187" s="430"/>
      <c r="AKR187" s="430"/>
      <c r="AKS187" s="430"/>
      <c r="AKT187" s="430"/>
      <c r="AKU187" s="430"/>
      <c r="AKV187" s="430"/>
      <c r="AKW187" s="430"/>
      <c r="AKX187" s="430"/>
      <c r="AKY187" s="430"/>
      <c r="AKZ187" s="430"/>
      <c r="ALA187" s="430"/>
      <c r="ALB187" s="430"/>
      <c r="ALC187" s="430"/>
      <c r="ALD187" s="430"/>
      <c r="ALE187" s="430"/>
      <c r="ALF187" s="430"/>
      <c r="ALG187" s="430"/>
      <c r="ALH187" s="430"/>
      <c r="ALI187" s="430"/>
      <c r="ALJ187" s="430"/>
      <c r="ALK187" s="430"/>
      <c r="ALL187" s="430"/>
      <c r="ALM187" s="430"/>
      <c r="ALN187" s="430"/>
      <c r="ALO187" s="430"/>
      <c r="ALP187" s="430"/>
      <c r="ALQ187" s="430"/>
      <c r="ALR187" s="430"/>
      <c r="ALS187" s="430"/>
      <c r="ALT187" s="430"/>
      <c r="ALU187" s="430"/>
      <c r="ALV187" s="430"/>
      <c r="ALW187" s="430"/>
      <c r="ALX187" s="430"/>
      <c r="ALY187" s="430"/>
      <c r="ALZ187" s="430"/>
      <c r="AMA187" s="430"/>
      <c r="AMB187" s="430"/>
      <c r="AMC187" s="430"/>
      <c r="AMD187" s="430"/>
      <c r="AME187" s="430"/>
      <c r="AMF187" s="430"/>
      <c r="AMG187" s="430"/>
      <c r="AMH187" s="430"/>
      <c r="AMI187" s="430"/>
      <c r="AMJ187" s="430"/>
      <c r="AMK187" s="430"/>
      <c r="AML187" s="430"/>
      <c r="AMM187" s="430"/>
      <c r="AMN187" s="430"/>
      <c r="AMO187" s="430"/>
      <c r="AMP187" s="430"/>
      <c r="AMQ187" s="430"/>
      <c r="AMR187" s="430"/>
      <c r="AMS187" s="430"/>
      <c r="AMT187" s="430"/>
      <c r="AMU187" s="430"/>
      <c r="AMV187" s="430"/>
      <c r="AMW187" s="430"/>
      <c r="AMX187" s="430"/>
      <c r="AMY187" s="430"/>
      <c r="AMZ187" s="430"/>
      <c r="ANA187" s="430"/>
      <c r="ANB187" s="430"/>
      <c r="ANC187" s="430"/>
      <c r="AND187" s="430"/>
      <c r="ANE187" s="430"/>
      <c r="ANF187" s="430"/>
      <c r="ANG187" s="430"/>
      <c r="ANH187" s="430"/>
      <c r="ANI187" s="430"/>
      <c r="ANJ187" s="430"/>
      <c r="ANK187" s="430"/>
      <c r="ANL187" s="430"/>
      <c r="ANM187" s="430"/>
      <c r="ANN187" s="430"/>
      <c r="ANO187" s="430"/>
      <c r="ANP187" s="430"/>
      <c r="ANQ187" s="430"/>
      <c r="ANR187" s="430"/>
      <c r="ANS187" s="430"/>
      <c r="ANT187" s="430"/>
      <c r="ANU187" s="430"/>
      <c r="ANV187" s="430"/>
      <c r="ANW187" s="430"/>
      <c r="ANX187" s="430"/>
      <c r="ANY187" s="430"/>
      <c r="ANZ187" s="430"/>
      <c r="AOA187" s="430"/>
      <c r="AOB187" s="430"/>
      <c r="AOC187" s="430"/>
      <c r="AOD187" s="430"/>
      <c r="AOE187" s="430"/>
      <c r="AOF187" s="430"/>
      <c r="AOG187" s="430"/>
      <c r="AOH187" s="430"/>
      <c r="AOI187" s="430"/>
      <c r="AOJ187" s="430"/>
      <c r="AOK187" s="430"/>
      <c r="AOL187" s="430"/>
      <c r="AOM187" s="430"/>
      <c r="AON187" s="430"/>
      <c r="AOO187" s="430"/>
      <c r="AOP187" s="430"/>
      <c r="AOQ187" s="430"/>
      <c r="AOR187" s="430"/>
      <c r="AOS187" s="430"/>
      <c r="AOT187" s="430"/>
      <c r="AOU187" s="430"/>
      <c r="AOV187" s="430"/>
      <c r="AOW187" s="430"/>
      <c r="AOX187" s="430"/>
      <c r="AOY187" s="430"/>
      <c r="AOZ187" s="430"/>
      <c r="APA187" s="430"/>
      <c r="APB187" s="430"/>
      <c r="APC187" s="430"/>
      <c r="APD187" s="430"/>
      <c r="APE187" s="430"/>
      <c r="APF187" s="430"/>
      <c r="APG187" s="430"/>
      <c r="APH187" s="430"/>
      <c r="API187" s="430"/>
      <c r="APJ187" s="430"/>
      <c r="APK187" s="430"/>
      <c r="APL187" s="430"/>
      <c r="APM187" s="430"/>
      <c r="APN187" s="430"/>
      <c r="APO187" s="430"/>
      <c r="APP187" s="430"/>
      <c r="APQ187" s="430"/>
      <c r="APR187" s="430"/>
      <c r="APS187" s="430"/>
      <c r="APT187" s="430"/>
      <c r="APU187" s="430"/>
      <c r="APV187" s="430"/>
      <c r="APW187" s="430"/>
      <c r="APX187" s="430"/>
      <c r="APY187" s="430"/>
      <c r="APZ187" s="430"/>
      <c r="AQA187" s="430"/>
      <c r="AQB187" s="430"/>
      <c r="AQC187" s="430"/>
      <c r="AQD187" s="430"/>
      <c r="AQE187" s="430"/>
      <c r="AQF187" s="430"/>
      <c r="AQG187" s="430"/>
      <c r="AQH187" s="430"/>
      <c r="AQI187" s="430"/>
      <c r="AQJ187" s="430"/>
      <c r="AQK187" s="430"/>
      <c r="AQL187" s="430"/>
      <c r="AQM187" s="430"/>
      <c r="AQN187" s="430"/>
      <c r="AQO187" s="430"/>
      <c r="AQP187" s="430"/>
      <c r="AQQ187" s="430"/>
      <c r="AQR187" s="430"/>
      <c r="AQS187" s="430"/>
      <c r="AQT187" s="430"/>
      <c r="AQU187" s="430"/>
      <c r="AQV187" s="430"/>
      <c r="AQW187" s="430"/>
      <c r="AQX187" s="430"/>
      <c r="AQY187" s="430"/>
      <c r="AQZ187" s="430"/>
      <c r="ARA187" s="430"/>
      <c r="ARB187" s="430"/>
      <c r="ARC187" s="430"/>
      <c r="ARD187" s="430"/>
      <c r="ARE187" s="430"/>
      <c r="ARF187" s="430"/>
      <c r="ARG187" s="430"/>
      <c r="ARH187" s="430"/>
      <c r="ARI187" s="430"/>
      <c r="ARJ187" s="430"/>
      <c r="ARK187" s="430"/>
      <c r="ARL187" s="430"/>
      <c r="ARM187" s="430"/>
      <c r="ARN187" s="430"/>
      <c r="ARO187" s="430"/>
      <c r="ARP187" s="430"/>
      <c r="ARQ187" s="430"/>
      <c r="ARR187" s="430"/>
      <c r="ARS187" s="430"/>
      <c r="ART187" s="430"/>
      <c r="ARU187" s="430"/>
      <c r="ARV187" s="430"/>
      <c r="ARW187" s="430"/>
      <c r="ARX187" s="430"/>
      <c r="ARY187" s="430"/>
      <c r="ARZ187" s="430"/>
      <c r="ASA187" s="430"/>
      <c r="ASB187" s="430"/>
      <c r="ASC187" s="430"/>
      <c r="ASD187" s="430"/>
      <c r="ASE187" s="430"/>
      <c r="ASF187" s="430"/>
      <c r="ASG187" s="430"/>
      <c r="ASH187" s="430"/>
      <c r="ASI187" s="430"/>
      <c r="ASJ187" s="430"/>
      <c r="ASK187" s="430"/>
      <c r="ASL187" s="430"/>
      <c r="ASM187" s="430"/>
      <c r="ASN187" s="430"/>
      <c r="ASO187" s="430"/>
      <c r="ASP187" s="430"/>
      <c r="ASQ187" s="430"/>
      <c r="ASR187" s="430"/>
      <c r="ASS187" s="430"/>
      <c r="AST187" s="430"/>
      <c r="ASU187" s="430"/>
      <c r="ASV187" s="430"/>
      <c r="ASW187" s="430"/>
      <c r="ASX187" s="430"/>
      <c r="ASY187" s="430"/>
      <c r="ASZ187" s="430"/>
      <c r="ATA187" s="430"/>
      <c r="ATB187" s="430"/>
      <c r="ATC187" s="430"/>
      <c r="ATD187" s="430"/>
      <c r="ATE187" s="430"/>
      <c r="ATF187" s="430"/>
      <c r="ATG187" s="430"/>
      <c r="ATH187" s="430"/>
      <c r="ATI187" s="430"/>
      <c r="ATJ187" s="430"/>
      <c r="ATK187" s="430"/>
      <c r="ATL187" s="430"/>
      <c r="ATM187" s="430"/>
      <c r="ATN187" s="430"/>
      <c r="ATO187" s="430"/>
      <c r="ATP187" s="430"/>
      <c r="ATQ187" s="430"/>
      <c r="ATR187" s="430"/>
      <c r="ATS187" s="430"/>
      <c r="ATT187" s="430"/>
      <c r="ATU187" s="430"/>
      <c r="ATV187" s="430"/>
      <c r="ATW187" s="430"/>
      <c r="ATX187" s="430"/>
      <c r="ATY187" s="430"/>
      <c r="ATZ187" s="430"/>
      <c r="AUA187" s="430"/>
      <c r="AUB187" s="430"/>
      <c r="AUC187" s="430"/>
      <c r="AUD187" s="430"/>
      <c r="AUE187" s="430"/>
      <c r="AUF187" s="430"/>
      <c r="AUG187" s="430"/>
      <c r="AUH187" s="430"/>
      <c r="AUI187" s="430"/>
      <c r="AUJ187" s="430"/>
      <c r="AUK187" s="430"/>
      <c r="AUL187" s="430"/>
      <c r="AUM187" s="430"/>
      <c r="AUN187" s="430"/>
      <c r="AUO187" s="430"/>
      <c r="AUP187" s="430"/>
      <c r="AUQ187" s="430"/>
      <c r="AUR187" s="430"/>
      <c r="AUS187" s="430"/>
      <c r="AUT187" s="430"/>
      <c r="AUU187" s="430"/>
      <c r="AUV187" s="430"/>
      <c r="AUW187" s="430"/>
      <c r="AUX187" s="430"/>
      <c r="AUY187" s="430"/>
      <c r="AUZ187" s="430"/>
      <c r="AVA187" s="430"/>
      <c r="AVB187" s="430"/>
      <c r="AVC187" s="430"/>
      <c r="AVD187" s="430"/>
      <c r="AVE187" s="430"/>
      <c r="AVF187" s="430"/>
      <c r="AVG187" s="430"/>
      <c r="AVH187" s="430"/>
      <c r="AVI187" s="430"/>
      <c r="AVJ187" s="430"/>
      <c r="AVK187" s="430"/>
      <c r="AVL187" s="430"/>
      <c r="AVM187" s="430"/>
      <c r="AVN187" s="430"/>
      <c r="AVO187" s="430"/>
      <c r="AVP187" s="430"/>
      <c r="AVQ187" s="430"/>
      <c r="AVR187" s="430"/>
      <c r="AVS187" s="430"/>
      <c r="AVT187" s="430"/>
      <c r="AVU187" s="430"/>
      <c r="AVV187" s="430"/>
      <c r="AVW187" s="430"/>
      <c r="AVX187" s="430"/>
      <c r="AVY187" s="430"/>
      <c r="AVZ187" s="430"/>
      <c r="AWA187" s="430"/>
      <c r="AWB187" s="430"/>
      <c r="AWC187" s="430"/>
      <c r="AWD187" s="430"/>
      <c r="AWE187" s="430"/>
      <c r="AWF187" s="430"/>
      <c r="AWG187" s="430"/>
      <c r="AWH187" s="430"/>
      <c r="AWI187" s="430"/>
      <c r="AWJ187" s="430"/>
      <c r="AWK187" s="430"/>
      <c r="AWL187" s="430"/>
      <c r="AWM187" s="430"/>
      <c r="AWN187" s="430"/>
      <c r="AWO187" s="430"/>
      <c r="AWP187" s="430"/>
      <c r="AWQ187" s="430"/>
      <c r="AWR187" s="430"/>
      <c r="AWS187" s="430"/>
      <c r="AWT187" s="430"/>
      <c r="AWU187" s="430"/>
      <c r="AWV187" s="430"/>
      <c r="AWW187" s="430"/>
      <c r="AWX187" s="430"/>
      <c r="AWY187" s="430"/>
      <c r="AWZ187" s="430"/>
      <c r="AXA187" s="430"/>
      <c r="AXB187" s="430"/>
      <c r="AXC187" s="430"/>
      <c r="AXD187" s="430"/>
      <c r="AXE187" s="430"/>
      <c r="AXF187" s="430"/>
      <c r="AXG187" s="430"/>
      <c r="AXH187" s="430"/>
      <c r="AXI187" s="430"/>
      <c r="AXJ187" s="430"/>
      <c r="AXK187" s="430"/>
      <c r="AXL187" s="430"/>
      <c r="AXM187" s="430"/>
      <c r="AXN187" s="430"/>
      <c r="AXO187" s="430"/>
      <c r="AXP187" s="430"/>
      <c r="AXQ187" s="430"/>
      <c r="AXR187" s="430"/>
      <c r="AXS187" s="430"/>
      <c r="AXT187" s="430"/>
      <c r="AXU187" s="430"/>
      <c r="AXV187" s="430"/>
      <c r="AXW187" s="430"/>
      <c r="AXX187" s="430"/>
      <c r="AXY187" s="430"/>
      <c r="AXZ187" s="430"/>
      <c r="AYA187" s="430"/>
      <c r="AYB187" s="430"/>
      <c r="AYC187" s="430"/>
      <c r="AYD187" s="430"/>
      <c r="AYE187" s="430"/>
      <c r="AYF187" s="430"/>
      <c r="AYG187" s="430"/>
      <c r="AYH187" s="430"/>
      <c r="AYI187" s="430"/>
      <c r="AYJ187" s="430"/>
      <c r="AYK187" s="430"/>
      <c r="AYL187" s="430"/>
      <c r="AYM187" s="430"/>
      <c r="AYN187" s="430"/>
      <c r="AYO187" s="430"/>
      <c r="AYP187" s="430"/>
      <c r="AYQ187" s="430"/>
      <c r="AYR187" s="430"/>
      <c r="AYS187" s="430"/>
      <c r="AYT187" s="430"/>
      <c r="AYU187" s="430"/>
      <c r="AYV187" s="430"/>
      <c r="AYW187" s="430"/>
      <c r="AYX187" s="430"/>
      <c r="AYY187" s="430"/>
      <c r="AYZ187" s="430"/>
      <c r="AZA187" s="430"/>
      <c r="AZB187" s="430"/>
      <c r="AZC187" s="430"/>
      <c r="AZD187" s="430"/>
      <c r="AZE187" s="430"/>
      <c r="AZF187" s="430"/>
      <c r="AZG187" s="430"/>
      <c r="AZH187" s="430"/>
      <c r="AZI187" s="430"/>
      <c r="AZJ187" s="430"/>
      <c r="AZK187" s="430"/>
      <c r="AZL187" s="430"/>
      <c r="AZM187" s="430"/>
      <c r="AZN187" s="430"/>
      <c r="AZO187" s="430"/>
      <c r="AZP187" s="430"/>
      <c r="AZQ187" s="430"/>
      <c r="AZR187" s="430"/>
      <c r="AZS187" s="430"/>
      <c r="AZT187" s="430"/>
      <c r="AZU187" s="430"/>
      <c r="AZV187" s="430"/>
      <c r="AZW187" s="430"/>
      <c r="AZX187" s="430"/>
      <c r="AZY187" s="430"/>
      <c r="AZZ187" s="430"/>
      <c r="BAA187" s="430"/>
      <c r="BAB187" s="430"/>
      <c r="BAC187" s="430"/>
      <c r="BAD187" s="430"/>
      <c r="BAE187" s="430"/>
      <c r="BAF187" s="430"/>
      <c r="BAG187" s="430"/>
      <c r="BAH187" s="430"/>
      <c r="BAI187" s="430"/>
      <c r="BAJ187" s="430"/>
      <c r="BAK187" s="430"/>
      <c r="BAL187" s="430"/>
      <c r="BAM187" s="430"/>
      <c r="BAN187" s="430"/>
      <c r="BAO187" s="430"/>
      <c r="BAP187" s="430"/>
      <c r="BAQ187" s="430"/>
      <c r="BAR187" s="430"/>
      <c r="BAS187" s="430"/>
      <c r="BAT187" s="430"/>
      <c r="BAU187" s="430"/>
      <c r="BAV187" s="430"/>
      <c r="BAW187" s="430"/>
      <c r="BAX187" s="430"/>
      <c r="BAY187" s="430"/>
      <c r="BAZ187" s="430"/>
      <c r="BBA187" s="430"/>
      <c r="BBB187" s="430"/>
      <c r="BBC187" s="430"/>
      <c r="BBD187" s="430"/>
      <c r="BBE187" s="430"/>
      <c r="BBF187" s="430"/>
      <c r="BBG187" s="430"/>
      <c r="BBH187" s="430"/>
      <c r="BBI187" s="430"/>
      <c r="BBJ187" s="430"/>
      <c r="BBK187" s="430"/>
      <c r="BBL187" s="430"/>
      <c r="BBM187" s="430"/>
      <c r="BBN187" s="430"/>
      <c r="BBO187" s="430"/>
      <c r="BBP187" s="430"/>
      <c r="BBQ187" s="430"/>
      <c r="BBR187" s="430"/>
      <c r="BBS187" s="430"/>
      <c r="BBT187" s="430"/>
      <c r="BBU187" s="430"/>
      <c r="BBV187" s="430"/>
      <c r="BBW187" s="430"/>
      <c r="BBX187" s="430"/>
      <c r="BBY187" s="430"/>
      <c r="BBZ187" s="430"/>
      <c r="BCA187" s="430"/>
      <c r="BCB187" s="430"/>
      <c r="BCC187" s="430"/>
      <c r="BCD187" s="430"/>
      <c r="BCE187" s="430"/>
      <c r="BCF187" s="430"/>
      <c r="BCG187" s="430"/>
      <c r="BCH187" s="430"/>
      <c r="BCI187" s="430"/>
      <c r="BCJ187" s="430"/>
      <c r="BCK187" s="430"/>
      <c r="BCL187" s="430"/>
      <c r="BCM187" s="430"/>
      <c r="BCN187" s="430"/>
      <c r="BCO187" s="430"/>
      <c r="BCP187" s="430"/>
      <c r="BCQ187" s="430"/>
      <c r="BCR187" s="430"/>
      <c r="BCS187" s="430"/>
      <c r="BCT187" s="430"/>
      <c r="BCU187" s="430"/>
      <c r="BCV187" s="430"/>
      <c r="BCW187" s="430"/>
      <c r="BCX187" s="430"/>
      <c r="BCY187" s="430"/>
      <c r="BCZ187" s="430"/>
      <c r="BDA187" s="430"/>
      <c r="BDB187" s="430"/>
      <c r="BDC187" s="430"/>
      <c r="BDD187" s="430"/>
      <c r="BDE187" s="430"/>
      <c r="BDF187" s="430"/>
      <c r="BDG187" s="430"/>
      <c r="BDH187" s="430"/>
      <c r="BDI187" s="430"/>
      <c r="BDJ187" s="430"/>
      <c r="BDK187" s="430"/>
      <c r="BDL187" s="430"/>
      <c r="BDM187" s="430"/>
      <c r="BDN187" s="430"/>
      <c r="BDO187" s="430"/>
      <c r="BDP187" s="430"/>
      <c r="BDQ187" s="430"/>
      <c r="BDR187" s="430"/>
      <c r="BDS187" s="430"/>
      <c r="BDT187" s="430"/>
      <c r="BDU187" s="430"/>
      <c r="BDV187" s="430"/>
      <c r="BDW187" s="430"/>
      <c r="BDX187" s="430"/>
      <c r="BDY187" s="430"/>
      <c r="BDZ187" s="430"/>
      <c r="BEA187" s="430"/>
      <c r="BEB187" s="430"/>
      <c r="BEC187" s="430"/>
      <c r="BED187" s="430"/>
      <c r="BEE187" s="430"/>
      <c r="BEF187" s="430"/>
      <c r="BEG187" s="430"/>
      <c r="BEH187" s="430"/>
      <c r="BEI187" s="430"/>
      <c r="BEJ187" s="430"/>
      <c r="BEK187" s="430"/>
      <c r="BEL187" s="430"/>
      <c r="BEM187" s="430"/>
      <c r="BEN187" s="430"/>
      <c r="BEO187" s="430"/>
      <c r="BEP187" s="430"/>
      <c r="BEQ187" s="430"/>
      <c r="BER187" s="430"/>
      <c r="BES187" s="430"/>
      <c r="BET187" s="430"/>
      <c r="BEU187" s="430"/>
      <c r="BEV187" s="430"/>
      <c r="BEW187" s="430"/>
      <c r="BEX187" s="430"/>
      <c r="BEY187" s="430"/>
      <c r="BEZ187" s="430"/>
      <c r="BFA187" s="430"/>
      <c r="BFB187" s="430"/>
      <c r="BFC187" s="430"/>
      <c r="BFD187" s="430"/>
      <c r="BFE187" s="430"/>
      <c r="BFF187" s="430"/>
      <c r="BFG187" s="430"/>
      <c r="BFH187" s="430"/>
      <c r="BFI187" s="430"/>
      <c r="BFJ187" s="430"/>
      <c r="BFK187" s="430"/>
      <c r="BFL187" s="430"/>
      <c r="BFM187" s="430"/>
      <c r="BFN187" s="430"/>
      <c r="BFO187" s="430"/>
      <c r="BFP187" s="430"/>
      <c r="BFQ187" s="430"/>
      <c r="BFR187" s="430"/>
      <c r="BFS187" s="430"/>
      <c r="BFT187" s="430"/>
      <c r="BFU187" s="430"/>
      <c r="BFV187" s="430"/>
      <c r="BFW187" s="430"/>
      <c r="BFX187" s="430"/>
      <c r="BFY187" s="430"/>
      <c r="BFZ187" s="430"/>
      <c r="BGA187" s="430"/>
      <c r="BGB187" s="430"/>
      <c r="BGC187" s="430"/>
      <c r="BGD187" s="430"/>
      <c r="BGE187" s="430"/>
      <c r="BGF187" s="430"/>
      <c r="BGG187" s="430"/>
      <c r="BGH187" s="430"/>
      <c r="BGI187" s="430"/>
      <c r="BGJ187" s="430"/>
      <c r="BGK187" s="430"/>
      <c r="BGL187" s="430"/>
      <c r="BGM187" s="430"/>
      <c r="BGN187" s="430"/>
      <c r="BGO187" s="430"/>
      <c r="BGP187" s="430"/>
      <c r="BGQ187" s="430"/>
      <c r="BGR187" s="430"/>
      <c r="BGS187" s="430"/>
      <c r="BGT187" s="430"/>
      <c r="BGU187" s="430"/>
      <c r="BGV187" s="430"/>
      <c r="BGW187" s="430"/>
      <c r="BGX187" s="430"/>
      <c r="BGY187" s="430"/>
      <c r="BGZ187" s="430"/>
      <c r="BHA187" s="430"/>
      <c r="BHB187" s="430"/>
      <c r="BHC187" s="430"/>
      <c r="BHD187" s="430"/>
      <c r="BHE187" s="430"/>
      <c r="BHF187" s="430"/>
      <c r="BHG187" s="430"/>
      <c r="BHH187" s="430"/>
      <c r="BHI187" s="430"/>
      <c r="BHJ187" s="430"/>
      <c r="BHK187" s="430"/>
      <c r="BHL187" s="430"/>
      <c r="BHM187" s="430"/>
      <c r="BHN187" s="430"/>
      <c r="BHO187" s="430"/>
      <c r="BHP187" s="430"/>
      <c r="BHQ187" s="430"/>
      <c r="BHR187" s="430"/>
      <c r="BHS187" s="430"/>
      <c r="BHT187" s="430"/>
      <c r="BHU187" s="430"/>
      <c r="BHV187" s="430"/>
      <c r="BHW187" s="430"/>
      <c r="BHX187" s="430"/>
      <c r="BHY187" s="430"/>
      <c r="BHZ187" s="430"/>
      <c r="BIA187" s="430"/>
      <c r="BIB187" s="430"/>
      <c r="BIC187" s="430"/>
      <c r="BID187" s="430"/>
      <c r="BIE187" s="430"/>
      <c r="BIF187" s="430"/>
      <c r="BIG187" s="430"/>
      <c r="BIH187" s="430"/>
      <c r="BII187" s="430"/>
      <c r="BIJ187" s="430"/>
      <c r="BIK187" s="430"/>
      <c r="BIL187" s="430"/>
      <c r="BIM187" s="430"/>
      <c r="BIN187" s="430"/>
      <c r="BIO187" s="430"/>
      <c r="BIP187" s="430"/>
      <c r="BIQ187" s="430"/>
      <c r="BIR187" s="430"/>
      <c r="BIS187" s="430"/>
      <c r="BIT187" s="430"/>
      <c r="BIU187" s="430"/>
      <c r="BIV187" s="430"/>
      <c r="BIW187" s="430"/>
      <c r="BIX187" s="430"/>
      <c r="BIY187" s="430"/>
      <c r="BIZ187" s="430"/>
      <c r="BJA187" s="430"/>
      <c r="BJB187" s="430"/>
      <c r="BJC187" s="430"/>
      <c r="BJD187" s="430"/>
      <c r="BJE187" s="430"/>
      <c r="BJF187" s="430"/>
      <c r="BJG187" s="430"/>
      <c r="BJH187" s="430"/>
      <c r="BJI187" s="430"/>
      <c r="BJJ187" s="430"/>
      <c r="BJK187" s="430"/>
      <c r="BJL187" s="430"/>
      <c r="BJM187" s="430"/>
      <c r="BJN187" s="430"/>
      <c r="BJO187" s="430"/>
      <c r="BJP187" s="430"/>
      <c r="BJQ187" s="430"/>
      <c r="BJR187" s="430"/>
      <c r="BJS187" s="430"/>
      <c r="BJT187" s="430"/>
      <c r="BJU187" s="430"/>
      <c r="BJV187" s="430"/>
      <c r="BJW187" s="430"/>
      <c r="BJX187" s="430"/>
      <c r="BJY187" s="430"/>
      <c r="BJZ187" s="430"/>
      <c r="BKA187" s="430"/>
      <c r="BKB187" s="430"/>
      <c r="BKC187" s="430"/>
      <c r="BKD187" s="430"/>
      <c r="BKE187" s="430"/>
      <c r="BKF187" s="430"/>
      <c r="BKG187" s="430"/>
      <c r="BKH187" s="430"/>
      <c r="BKI187" s="430"/>
      <c r="BKJ187" s="430"/>
      <c r="BKK187" s="430"/>
      <c r="BKL187" s="430"/>
      <c r="BKM187" s="430"/>
      <c r="BKN187" s="430"/>
      <c r="BKO187" s="430"/>
      <c r="BKP187" s="430"/>
      <c r="BKQ187" s="430"/>
      <c r="BKR187" s="430"/>
      <c r="BKS187" s="430"/>
      <c r="BKT187" s="430"/>
      <c r="BKU187" s="430"/>
      <c r="BKV187" s="430"/>
      <c r="BKW187" s="430"/>
      <c r="BKX187" s="430"/>
      <c r="BKY187" s="430"/>
      <c r="BKZ187" s="430"/>
      <c r="BLA187" s="430"/>
      <c r="BLB187" s="430"/>
      <c r="BLC187" s="430"/>
      <c r="BLD187" s="430"/>
      <c r="BLE187" s="430"/>
      <c r="BLF187" s="430"/>
      <c r="BLG187" s="430"/>
      <c r="BLH187" s="430"/>
      <c r="BLI187" s="430"/>
      <c r="BLJ187" s="430"/>
      <c r="BLK187" s="430"/>
      <c r="BLL187" s="430"/>
      <c r="BLM187" s="430"/>
      <c r="BLN187" s="430"/>
      <c r="BLO187" s="430"/>
      <c r="BLP187" s="430"/>
      <c r="BLQ187" s="430"/>
      <c r="BLR187" s="430"/>
      <c r="BLS187" s="430"/>
      <c r="BLT187" s="430"/>
      <c r="BLU187" s="430"/>
      <c r="BLV187" s="430"/>
      <c r="BLW187" s="430"/>
      <c r="BLX187" s="430"/>
      <c r="BLY187" s="430"/>
      <c r="BLZ187" s="430"/>
      <c r="BMA187" s="430"/>
      <c r="BMB187" s="430"/>
      <c r="BMC187" s="430"/>
      <c r="BMD187" s="430"/>
      <c r="BME187" s="430"/>
      <c r="BMF187" s="430"/>
      <c r="BMG187" s="430"/>
      <c r="BMH187" s="430"/>
      <c r="BMI187" s="430"/>
      <c r="BMJ187" s="430"/>
      <c r="BMK187" s="430"/>
      <c r="BML187" s="430"/>
      <c r="BMM187" s="430"/>
      <c r="BMN187" s="430"/>
      <c r="BMO187" s="430"/>
      <c r="BMP187" s="430"/>
      <c r="BMQ187" s="430"/>
      <c r="BMR187" s="430"/>
      <c r="BMS187" s="430"/>
      <c r="BMT187" s="430"/>
      <c r="BMU187" s="430"/>
      <c r="BMV187" s="430"/>
      <c r="BMW187" s="430"/>
      <c r="BMX187" s="430"/>
      <c r="BMY187" s="430"/>
      <c r="BMZ187" s="430"/>
      <c r="BNA187" s="430"/>
      <c r="BNB187" s="430"/>
      <c r="BNC187" s="430"/>
      <c r="BND187" s="430"/>
      <c r="BNE187" s="430"/>
      <c r="BNF187" s="430"/>
      <c r="BNG187" s="430"/>
      <c r="BNH187" s="430"/>
      <c r="BNI187" s="430"/>
      <c r="BNJ187" s="430"/>
      <c r="BNK187" s="430"/>
      <c r="BNL187" s="430"/>
      <c r="BNM187" s="430"/>
      <c r="BNN187" s="430"/>
      <c r="BNO187" s="430"/>
      <c r="BNP187" s="430"/>
      <c r="BNQ187" s="430"/>
      <c r="BNR187" s="430"/>
      <c r="BNS187" s="430"/>
      <c r="BNT187" s="430"/>
      <c r="BNU187" s="430"/>
      <c r="BNV187" s="430"/>
      <c r="BNW187" s="430"/>
      <c r="BNX187" s="430"/>
      <c r="BNY187" s="430"/>
      <c r="BNZ187" s="430"/>
      <c r="BOA187" s="430"/>
      <c r="BOB187" s="430"/>
      <c r="BOC187" s="430"/>
      <c r="BOD187" s="430"/>
      <c r="BOE187" s="430"/>
      <c r="BOF187" s="430"/>
      <c r="BOG187" s="430"/>
      <c r="BOH187" s="430"/>
      <c r="BOI187" s="430"/>
      <c r="BOJ187" s="430"/>
      <c r="BOK187" s="430"/>
      <c r="BOL187" s="430"/>
      <c r="BOM187" s="430"/>
      <c r="BON187" s="430"/>
      <c r="BOO187" s="430"/>
      <c r="BOP187" s="430"/>
      <c r="BOQ187" s="430"/>
      <c r="BOR187" s="430"/>
      <c r="BOS187" s="430"/>
      <c r="BOT187" s="430"/>
      <c r="BOU187" s="430"/>
      <c r="BOV187" s="430"/>
      <c r="BOW187" s="430"/>
      <c r="BOX187" s="430"/>
      <c r="BOY187" s="430"/>
      <c r="BOZ187" s="430"/>
      <c r="BPA187" s="430"/>
      <c r="BPB187" s="430"/>
      <c r="BPC187" s="430"/>
      <c r="BPD187" s="430"/>
      <c r="BPE187" s="430"/>
      <c r="BPF187" s="430"/>
      <c r="BPG187" s="430"/>
      <c r="BPH187" s="430"/>
      <c r="BPI187" s="430"/>
      <c r="BPJ187" s="430"/>
      <c r="BPK187" s="430"/>
      <c r="BPL187" s="430"/>
      <c r="BPM187" s="430"/>
      <c r="BPN187" s="430"/>
      <c r="BPO187" s="430"/>
      <c r="BPP187" s="430"/>
      <c r="BPQ187" s="430"/>
      <c r="BPR187" s="430"/>
      <c r="BPS187" s="430"/>
      <c r="BPT187" s="430"/>
      <c r="BPU187" s="430"/>
      <c r="BPV187" s="430"/>
      <c r="BPW187" s="430"/>
      <c r="BPX187" s="430"/>
      <c r="BPY187" s="430"/>
      <c r="BPZ187" s="430"/>
      <c r="BQA187" s="430"/>
      <c r="BQB187" s="430"/>
      <c r="BQC187" s="430"/>
      <c r="BQD187" s="430"/>
      <c r="BQE187" s="430"/>
      <c r="BQF187" s="430"/>
      <c r="BQG187" s="430"/>
      <c r="BQH187" s="430"/>
      <c r="BQI187" s="430"/>
      <c r="BQJ187" s="430"/>
      <c r="BQK187" s="430"/>
      <c r="BQL187" s="430"/>
      <c r="BQM187" s="430"/>
      <c r="BQN187" s="430"/>
      <c r="BQO187" s="430"/>
      <c r="BQP187" s="430"/>
      <c r="BQQ187" s="430"/>
      <c r="BQR187" s="430"/>
      <c r="BQS187" s="430"/>
      <c r="BQT187" s="430"/>
      <c r="BQU187" s="430"/>
      <c r="BQV187" s="430"/>
      <c r="BQW187" s="430"/>
      <c r="BQX187" s="430"/>
      <c r="BQY187" s="430"/>
      <c r="BQZ187" s="430"/>
      <c r="BRA187" s="430"/>
      <c r="BRB187" s="430"/>
      <c r="BRC187" s="430"/>
      <c r="BRD187" s="430"/>
      <c r="BRE187" s="430"/>
      <c r="BRF187" s="430"/>
      <c r="BRG187" s="430"/>
      <c r="BRH187" s="430"/>
      <c r="BRI187" s="430"/>
      <c r="BRJ187" s="430"/>
      <c r="BRK187" s="430"/>
      <c r="BRL187" s="430"/>
      <c r="BRM187" s="430"/>
      <c r="BRN187" s="430"/>
      <c r="BRO187" s="430"/>
      <c r="BRP187" s="430"/>
      <c r="BRQ187" s="430"/>
      <c r="BRR187" s="430"/>
      <c r="BRS187" s="430"/>
      <c r="BRT187" s="430"/>
      <c r="BRU187" s="430"/>
      <c r="BRV187" s="430"/>
      <c r="BRW187" s="430"/>
      <c r="BRX187" s="430"/>
      <c r="BRY187" s="430"/>
      <c r="BRZ187" s="430"/>
      <c r="BSA187" s="430"/>
      <c r="BSB187" s="430"/>
      <c r="BSC187" s="430"/>
      <c r="BSD187" s="430"/>
      <c r="BSE187" s="430"/>
      <c r="BSF187" s="430"/>
      <c r="BSG187" s="430"/>
      <c r="BSH187" s="430"/>
      <c r="BSI187" s="430"/>
      <c r="BSJ187" s="430"/>
      <c r="BSK187" s="430"/>
      <c r="BSL187" s="430"/>
      <c r="BSM187" s="430"/>
      <c r="BSN187" s="430"/>
      <c r="BSO187" s="430"/>
      <c r="BSP187" s="430"/>
      <c r="BSQ187" s="430"/>
      <c r="BSR187" s="430"/>
      <c r="BSS187" s="430"/>
      <c r="BST187" s="430"/>
      <c r="BSU187" s="430"/>
      <c r="BSV187" s="430"/>
      <c r="BSW187" s="430"/>
      <c r="BSX187" s="430"/>
      <c r="BSY187" s="430"/>
      <c r="BSZ187" s="430"/>
      <c r="BTA187" s="430"/>
      <c r="BTB187" s="430"/>
      <c r="BTC187" s="430"/>
      <c r="BTD187" s="430"/>
      <c r="BTE187" s="430"/>
      <c r="BTF187" s="430"/>
      <c r="BTG187" s="430"/>
      <c r="BTH187" s="430"/>
      <c r="BTI187" s="430"/>
      <c r="BTJ187" s="430"/>
      <c r="BTK187" s="430"/>
      <c r="BTL187" s="430"/>
      <c r="BTM187" s="430"/>
      <c r="BTN187" s="430"/>
      <c r="BTO187" s="430"/>
      <c r="BTP187" s="430"/>
      <c r="BTQ187" s="430"/>
      <c r="BTR187" s="430"/>
      <c r="BTS187" s="430"/>
      <c r="BTT187" s="430"/>
      <c r="BTU187" s="430"/>
      <c r="BTV187" s="430"/>
      <c r="BTW187" s="430"/>
      <c r="BTX187" s="430"/>
      <c r="BTY187" s="430"/>
      <c r="BTZ187" s="430"/>
      <c r="BUA187" s="430"/>
      <c r="BUB187" s="430"/>
      <c r="BUC187" s="430"/>
      <c r="BUD187" s="430"/>
      <c r="BUE187" s="430"/>
      <c r="BUF187" s="430"/>
      <c r="BUG187" s="430"/>
      <c r="BUH187" s="430"/>
      <c r="BUI187" s="430"/>
      <c r="BUJ187" s="430"/>
      <c r="BUK187" s="430"/>
      <c r="BUL187" s="430"/>
      <c r="BUM187" s="430"/>
      <c r="BUN187" s="430"/>
      <c r="BUO187" s="430"/>
      <c r="BUP187" s="430"/>
      <c r="BUQ187" s="430"/>
      <c r="BUR187" s="430"/>
      <c r="BUS187" s="430"/>
      <c r="BUT187" s="430"/>
      <c r="BUU187" s="430"/>
      <c r="BUV187" s="430"/>
      <c r="BUW187" s="430"/>
      <c r="BUX187" s="430"/>
      <c r="BUY187" s="430"/>
      <c r="BUZ187" s="430"/>
      <c r="BVA187" s="430"/>
      <c r="BVB187" s="430"/>
      <c r="BVC187" s="430"/>
      <c r="BVD187" s="430"/>
      <c r="BVE187" s="430"/>
      <c r="BVF187" s="430"/>
      <c r="BVG187" s="430"/>
      <c r="BVH187" s="430"/>
      <c r="BVI187" s="430"/>
      <c r="BVJ187" s="430"/>
      <c r="BVK187" s="430"/>
      <c r="BVL187" s="430"/>
      <c r="BVM187" s="430"/>
      <c r="BVN187" s="430"/>
      <c r="BVO187" s="430"/>
      <c r="BVP187" s="430"/>
      <c r="BVQ187" s="430"/>
      <c r="BVR187" s="430"/>
      <c r="BVS187" s="430"/>
      <c r="BVT187" s="430"/>
      <c r="BVU187" s="430"/>
      <c r="BVV187" s="430"/>
      <c r="BVW187" s="430"/>
      <c r="BVX187" s="430"/>
      <c r="BVY187" s="430"/>
      <c r="BVZ187" s="430"/>
      <c r="BWA187" s="430"/>
      <c r="BWB187" s="430"/>
      <c r="BWC187" s="430"/>
      <c r="BWD187" s="430"/>
      <c r="BWE187" s="430"/>
      <c r="BWF187" s="430"/>
      <c r="BWG187" s="430"/>
      <c r="BWH187" s="430"/>
      <c r="BWI187" s="430"/>
      <c r="BWJ187" s="430"/>
      <c r="BWK187" s="430"/>
      <c r="BWL187" s="430"/>
      <c r="BWM187" s="430"/>
      <c r="BWN187" s="430"/>
      <c r="BWO187" s="430"/>
      <c r="BWP187" s="430"/>
      <c r="BWQ187" s="430"/>
      <c r="BWR187" s="430"/>
      <c r="BWS187" s="430"/>
      <c r="BWT187" s="430"/>
      <c r="BWU187" s="430"/>
      <c r="BWV187" s="430"/>
      <c r="BWW187" s="430"/>
      <c r="BWX187" s="430"/>
      <c r="BWY187" s="430"/>
      <c r="BWZ187" s="430"/>
      <c r="BXA187" s="430"/>
      <c r="BXB187" s="430"/>
      <c r="BXC187" s="430"/>
      <c r="BXD187" s="430"/>
      <c r="BXE187" s="430"/>
      <c r="BXF187" s="430"/>
      <c r="BXG187" s="430"/>
      <c r="BXH187" s="430"/>
      <c r="BXI187" s="430"/>
      <c r="BXJ187" s="430"/>
      <c r="BXK187" s="430"/>
      <c r="BXL187" s="430"/>
      <c r="BXM187" s="430"/>
      <c r="BXN187" s="430"/>
      <c r="BXO187" s="430"/>
      <c r="BXP187" s="430"/>
      <c r="BXQ187" s="430"/>
      <c r="BXR187" s="430"/>
      <c r="BXS187" s="430"/>
      <c r="BXT187" s="430"/>
      <c r="BXU187" s="430"/>
      <c r="BXV187" s="430"/>
      <c r="BXW187" s="430"/>
      <c r="BXX187" s="430"/>
      <c r="BXY187" s="430"/>
      <c r="BXZ187" s="430"/>
      <c r="BYA187" s="430"/>
      <c r="BYB187" s="430"/>
      <c r="BYC187" s="430"/>
      <c r="BYD187" s="430"/>
      <c r="BYE187" s="430"/>
      <c r="BYF187" s="430"/>
      <c r="BYG187" s="430"/>
      <c r="BYH187" s="430"/>
      <c r="BYI187" s="430"/>
      <c r="BYJ187" s="430"/>
      <c r="BYK187" s="430"/>
      <c r="BYL187" s="430"/>
      <c r="BYM187" s="430"/>
      <c r="BYN187" s="430"/>
      <c r="BYO187" s="430"/>
      <c r="BYP187" s="430"/>
      <c r="BYQ187" s="430"/>
      <c r="BYR187" s="430"/>
      <c r="BYS187" s="430"/>
      <c r="BYT187" s="430"/>
      <c r="BYU187" s="430"/>
      <c r="BYV187" s="430"/>
      <c r="BYW187" s="430"/>
      <c r="BYX187" s="430"/>
      <c r="BYY187" s="430"/>
      <c r="BYZ187" s="430"/>
      <c r="BZA187" s="430"/>
      <c r="BZB187" s="430"/>
      <c r="BZC187" s="430"/>
      <c r="BZD187" s="430"/>
      <c r="BZE187" s="430"/>
      <c r="BZF187" s="430"/>
      <c r="BZG187" s="430"/>
      <c r="BZH187" s="430"/>
      <c r="BZI187" s="430"/>
      <c r="BZJ187" s="430"/>
      <c r="BZK187" s="430"/>
      <c r="BZL187" s="430"/>
      <c r="BZM187" s="430"/>
      <c r="BZN187" s="430"/>
      <c r="BZO187" s="430"/>
      <c r="BZP187" s="430"/>
      <c r="BZQ187" s="430"/>
      <c r="BZR187" s="430"/>
      <c r="BZS187" s="430"/>
      <c r="BZT187" s="430"/>
      <c r="BZU187" s="430"/>
      <c r="BZV187" s="430"/>
      <c r="BZW187" s="430"/>
      <c r="BZX187" s="430"/>
      <c r="BZY187" s="430"/>
      <c r="BZZ187" s="430"/>
      <c r="CAA187" s="430"/>
      <c r="CAB187" s="430"/>
      <c r="CAC187" s="430"/>
      <c r="CAD187" s="430"/>
      <c r="CAE187" s="430"/>
      <c r="CAF187" s="430"/>
      <c r="CAG187" s="430"/>
      <c r="CAH187" s="430"/>
      <c r="CAI187" s="430"/>
      <c r="CAJ187" s="430"/>
      <c r="CAK187" s="430"/>
      <c r="CAL187" s="430"/>
      <c r="CAM187" s="430"/>
      <c r="CAN187" s="430"/>
      <c r="CAO187" s="430"/>
      <c r="CAP187" s="430"/>
      <c r="CAQ187" s="430"/>
      <c r="CAR187" s="430"/>
      <c r="CAS187" s="430"/>
      <c r="CAT187" s="430"/>
      <c r="CAU187" s="430"/>
      <c r="CAV187" s="430"/>
      <c r="CAW187" s="430"/>
      <c r="CAX187" s="430"/>
      <c r="CAY187" s="430"/>
      <c r="CAZ187" s="430"/>
      <c r="CBA187" s="430"/>
      <c r="CBB187" s="430"/>
      <c r="CBC187" s="430"/>
      <c r="CBD187" s="430"/>
      <c r="CBE187" s="430"/>
      <c r="CBF187" s="430"/>
      <c r="CBG187" s="430"/>
      <c r="CBH187" s="430"/>
      <c r="CBI187" s="430"/>
      <c r="CBJ187" s="430"/>
      <c r="CBK187" s="430"/>
      <c r="CBL187" s="430"/>
      <c r="CBM187" s="430"/>
      <c r="CBN187" s="430"/>
      <c r="CBO187" s="430"/>
      <c r="CBP187" s="430"/>
      <c r="CBQ187" s="430"/>
      <c r="CBR187" s="430"/>
      <c r="CBS187" s="430"/>
      <c r="CBT187" s="430"/>
      <c r="CBU187" s="430"/>
      <c r="CBV187" s="430"/>
      <c r="CBW187" s="430"/>
      <c r="CBX187" s="430"/>
      <c r="CBY187" s="430"/>
      <c r="CBZ187" s="430"/>
      <c r="CCA187" s="430"/>
      <c r="CCB187" s="430"/>
      <c r="CCC187" s="430"/>
      <c r="CCD187" s="430"/>
      <c r="CCE187" s="430"/>
      <c r="CCF187" s="430"/>
      <c r="CCG187" s="430"/>
      <c r="CCH187" s="430"/>
      <c r="CCI187" s="430"/>
      <c r="CCJ187" s="430"/>
      <c r="CCK187" s="430"/>
      <c r="CCL187" s="430"/>
      <c r="CCM187" s="430"/>
      <c r="CCN187" s="430"/>
      <c r="CCO187" s="430"/>
      <c r="CCP187" s="430"/>
      <c r="CCQ187" s="430"/>
      <c r="CCR187" s="430"/>
      <c r="CCS187" s="430"/>
      <c r="CCT187" s="430"/>
      <c r="CCU187" s="430"/>
      <c r="CCV187" s="430"/>
      <c r="CCW187" s="430"/>
      <c r="CCX187" s="430"/>
      <c r="CCY187" s="430"/>
      <c r="CCZ187" s="430"/>
      <c r="CDA187" s="430"/>
      <c r="CDB187" s="430"/>
      <c r="CDC187" s="430"/>
      <c r="CDD187" s="430"/>
      <c r="CDE187" s="430"/>
      <c r="CDF187" s="430"/>
      <c r="CDG187" s="430"/>
      <c r="CDH187" s="430"/>
      <c r="CDI187" s="430"/>
      <c r="CDJ187" s="430"/>
      <c r="CDK187" s="430"/>
      <c r="CDL187" s="430"/>
      <c r="CDM187" s="430"/>
      <c r="CDN187" s="430"/>
      <c r="CDO187" s="430"/>
      <c r="CDP187" s="430"/>
      <c r="CDQ187" s="430"/>
      <c r="CDR187" s="430"/>
      <c r="CDS187" s="430"/>
      <c r="CDT187" s="430"/>
      <c r="CDU187" s="430"/>
      <c r="CDV187" s="430"/>
      <c r="CDW187" s="430"/>
      <c r="CDX187" s="430"/>
      <c r="CDY187" s="430"/>
      <c r="CDZ187" s="430"/>
      <c r="CEA187" s="430"/>
      <c r="CEB187" s="430"/>
      <c r="CEC187" s="430"/>
      <c r="CED187" s="430"/>
      <c r="CEE187" s="430"/>
      <c r="CEF187" s="430"/>
      <c r="CEG187" s="430"/>
      <c r="CEH187" s="430"/>
      <c r="CEI187" s="430"/>
      <c r="CEJ187" s="430"/>
      <c r="CEK187" s="430"/>
      <c r="CEL187" s="430"/>
      <c r="CEM187" s="430"/>
      <c r="CEN187" s="430"/>
      <c r="CEO187" s="430"/>
      <c r="CEP187" s="430"/>
      <c r="CEQ187" s="430"/>
      <c r="CER187" s="430"/>
      <c r="CES187" s="430"/>
      <c r="CET187" s="430"/>
      <c r="CEU187" s="430"/>
      <c r="CEV187" s="430"/>
      <c r="CEW187" s="430"/>
      <c r="CEX187" s="430"/>
      <c r="CEY187" s="430"/>
      <c r="CEZ187" s="430"/>
      <c r="CFA187" s="430"/>
      <c r="CFB187" s="430"/>
      <c r="CFC187" s="430"/>
      <c r="CFD187" s="430"/>
      <c r="CFE187" s="430"/>
      <c r="CFF187" s="430"/>
      <c r="CFG187" s="430"/>
      <c r="CFH187" s="430"/>
      <c r="CFI187" s="430"/>
      <c r="CFJ187" s="430"/>
      <c r="CFK187" s="430"/>
      <c r="CFL187" s="430"/>
      <c r="CFM187" s="430"/>
      <c r="CFN187" s="430"/>
      <c r="CFO187" s="430"/>
      <c r="CFP187" s="430"/>
      <c r="CFQ187" s="430"/>
      <c r="CFR187" s="430"/>
      <c r="CFS187" s="430"/>
      <c r="CFT187" s="430"/>
      <c r="CFU187" s="430"/>
      <c r="CFV187" s="430"/>
      <c r="CFW187" s="430"/>
      <c r="CFX187" s="430"/>
      <c r="CFY187" s="430"/>
      <c r="CFZ187" s="430"/>
      <c r="CGA187" s="430"/>
      <c r="CGB187" s="430"/>
      <c r="CGC187" s="430"/>
      <c r="CGD187" s="430"/>
      <c r="CGE187" s="430"/>
      <c r="CGF187" s="430"/>
      <c r="CGG187" s="430"/>
      <c r="CGH187" s="430"/>
      <c r="CGI187" s="430"/>
      <c r="CGJ187" s="430"/>
      <c r="CGK187" s="430"/>
      <c r="CGL187" s="430"/>
      <c r="CGM187" s="430"/>
      <c r="CGN187" s="430"/>
      <c r="CGO187" s="430"/>
      <c r="CGP187" s="430"/>
      <c r="CGQ187" s="430"/>
      <c r="CGR187" s="430"/>
      <c r="CGS187" s="430"/>
      <c r="CGT187" s="430"/>
      <c r="CGU187" s="430"/>
      <c r="CGV187" s="430"/>
      <c r="CGW187" s="430"/>
      <c r="CGX187" s="430"/>
      <c r="CGY187" s="430"/>
      <c r="CGZ187" s="430"/>
      <c r="CHA187" s="430"/>
      <c r="CHB187" s="430"/>
      <c r="CHC187" s="430"/>
      <c r="CHD187" s="430"/>
      <c r="CHE187" s="430"/>
      <c r="CHF187" s="430"/>
      <c r="CHG187" s="430"/>
      <c r="CHH187" s="430"/>
      <c r="CHI187" s="430"/>
      <c r="CHJ187" s="430"/>
      <c r="CHK187" s="430"/>
      <c r="CHL187" s="430"/>
      <c r="CHM187" s="430"/>
      <c r="CHN187" s="430"/>
      <c r="CHO187" s="430"/>
      <c r="CHP187" s="430"/>
      <c r="CHQ187" s="430"/>
      <c r="CHR187" s="430"/>
      <c r="CHS187" s="430"/>
      <c r="CHT187" s="430"/>
      <c r="CHU187" s="430"/>
      <c r="CHV187" s="430"/>
      <c r="CHW187" s="430"/>
      <c r="CHX187" s="430"/>
      <c r="CHY187" s="430"/>
      <c r="CHZ187" s="430"/>
      <c r="CIA187" s="430"/>
      <c r="CIB187" s="430"/>
      <c r="CIC187" s="430"/>
      <c r="CID187" s="430"/>
      <c r="CIE187" s="430"/>
      <c r="CIF187" s="430"/>
      <c r="CIG187" s="430"/>
      <c r="CIH187" s="430"/>
      <c r="CII187" s="430"/>
      <c r="CIJ187" s="430"/>
      <c r="CIK187" s="430"/>
      <c r="CIL187" s="430"/>
      <c r="CIM187" s="430"/>
      <c r="CIN187" s="430"/>
      <c r="CIO187" s="430"/>
      <c r="CIP187" s="430"/>
      <c r="CIQ187" s="430"/>
      <c r="CIR187" s="430"/>
      <c r="CIS187" s="430"/>
      <c r="CIT187" s="430"/>
      <c r="CIU187" s="430"/>
      <c r="CIV187" s="430"/>
      <c r="CIW187" s="430"/>
      <c r="CIX187" s="430"/>
      <c r="CIY187" s="430"/>
      <c r="CIZ187" s="430"/>
      <c r="CJA187" s="430"/>
      <c r="CJB187" s="430"/>
      <c r="CJC187" s="430"/>
      <c r="CJD187" s="430"/>
      <c r="CJE187" s="430"/>
      <c r="CJF187" s="430"/>
      <c r="CJG187" s="430"/>
      <c r="CJH187" s="430"/>
      <c r="CJI187" s="430"/>
      <c r="CJJ187" s="430"/>
      <c r="CJK187" s="430"/>
      <c r="CJL187" s="430"/>
      <c r="CJM187" s="430"/>
      <c r="CJN187" s="430"/>
      <c r="CJO187" s="430"/>
      <c r="CJP187" s="430"/>
      <c r="CJQ187" s="430"/>
      <c r="CJR187" s="430"/>
      <c r="CJS187" s="430"/>
      <c r="CJT187" s="430"/>
      <c r="CJU187" s="430"/>
      <c r="CJV187" s="430"/>
      <c r="CJW187" s="430"/>
      <c r="CJX187" s="430"/>
      <c r="CJY187" s="430"/>
      <c r="CJZ187" s="430"/>
      <c r="CKA187" s="430"/>
      <c r="CKB187" s="430"/>
      <c r="CKC187" s="430"/>
      <c r="CKD187" s="430"/>
      <c r="CKE187" s="430"/>
      <c r="CKF187" s="430"/>
      <c r="CKG187" s="430"/>
      <c r="CKH187" s="430"/>
      <c r="CKI187" s="430"/>
      <c r="CKJ187" s="430"/>
      <c r="CKK187" s="430"/>
      <c r="CKL187" s="430"/>
      <c r="CKM187" s="430"/>
      <c r="CKN187" s="430"/>
      <c r="CKO187" s="430"/>
      <c r="CKP187" s="430"/>
      <c r="CKQ187" s="430"/>
      <c r="CKR187" s="430"/>
      <c r="CKS187" s="430"/>
      <c r="CKT187" s="430"/>
      <c r="CKU187" s="430"/>
      <c r="CKV187" s="430"/>
      <c r="CKW187" s="430"/>
      <c r="CKX187" s="430"/>
      <c r="CKY187" s="430"/>
      <c r="CKZ187" s="430"/>
      <c r="CLA187" s="430"/>
      <c r="CLB187" s="430"/>
      <c r="CLC187" s="430"/>
      <c r="CLD187" s="430"/>
      <c r="CLE187" s="430"/>
      <c r="CLF187" s="430"/>
      <c r="CLG187" s="430"/>
      <c r="CLH187" s="430"/>
      <c r="CLI187" s="430"/>
      <c r="CLJ187" s="430"/>
      <c r="CLK187" s="430"/>
      <c r="CLL187" s="430"/>
      <c r="CLM187" s="430"/>
      <c r="CLN187" s="430"/>
      <c r="CLO187" s="430"/>
      <c r="CLP187" s="430"/>
      <c r="CLQ187" s="430"/>
      <c r="CLR187" s="430"/>
      <c r="CLS187" s="430"/>
      <c r="CLT187" s="430"/>
      <c r="CLU187" s="430"/>
      <c r="CLV187" s="430"/>
      <c r="CLW187" s="430"/>
      <c r="CLX187" s="430"/>
      <c r="CLY187" s="430"/>
      <c r="CLZ187" s="430"/>
      <c r="CMA187" s="430"/>
      <c r="CMB187" s="430"/>
      <c r="CMC187" s="430"/>
      <c r="CMD187" s="430"/>
      <c r="CME187" s="430"/>
      <c r="CMF187" s="430"/>
      <c r="CMG187" s="430"/>
      <c r="CMH187" s="430"/>
      <c r="CMI187" s="430"/>
      <c r="CMJ187" s="430"/>
      <c r="CMK187" s="430"/>
      <c r="CML187" s="430"/>
      <c r="CMM187" s="430"/>
      <c r="CMN187" s="430"/>
      <c r="CMO187" s="430"/>
      <c r="CMP187" s="430"/>
      <c r="CMQ187" s="430"/>
      <c r="CMR187" s="430"/>
      <c r="CMS187" s="430"/>
      <c r="CMT187" s="430"/>
      <c r="CMU187" s="430"/>
      <c r="CMV187" s="430"/>
      <c r="CMW187" s="430"/>
      <c r="CMX187" s="430"/>
      <c r="CMY187" s="430"/>
      <c r="CMZ187" s="430"/>
      <c r="CNA187" s="430"/>
      <c r="CNB187" s="430"/>
      <c r="CNC187" s="430"/>
      <c r="CND187" s="430"/>
      <c r="CNE187" s="430"/>
      <c r="CNF187" s="430"/>
      <c r="CNG187" s="430"/>
      <c r="CNH187" s="430"/>
      <c r="CNI187" s="430"/>
      <c r="CNJ187" s="430"/>
      <c r="CNK187" s="430"/>
      <c r="CNL187" s="430"/>
      <c r="CNM187" s="430"/>
      <c r="CNN187" s="430"/>
      <c r="CNO187" s="430"/>
      <c r="CNP187" s="430"/>
      <c r="CNQ187" s="430"/>
      <c r="CNR187" s="430"/>
      <c r="CNS187" s="430"/>
      <c r="CNT187" s="430"/>
      <c r="CNU187" s="430"/>
      <c r="CNV187" s="430"/>
      <c r="CNW187" s="430"/>
      <c r="CNX187" s="430"/>
      <c r="CNY187" s="430"/>
      <c r="CNZ187" s="430"/>
      <c r="COA187" s="430"/>
      <c r="COB187" s="430"/>
      <c r="COC187" s="430"/>
      <c r="COD187" s="430"/>
      <c r="COE187" s="430"/>
      <c r="COF187" s="430"/>
      <c r="COG187" s="430"/>
      <c r="COH187" s="430"/>
      <c r="COI187" s="430"/>
      <c r="COJ187" s="430"/>
      <c r="COK187" s="430"/>
      <c r="COL187" s="430"/>
      <c r="COM187" s="430"/>
      <c r="CON187" s="430"/>
      <c r="COO187" s="430"/>
      <c r="COP187" s="430"/>
      <c r="COQ187" s="430"/>
      <c r="COR187" s="430"/>
      <c r="COS187" s="430"/>
      <c r="COT187" s="430"/>
      <c r="COU187" s="430"/>
      <c r="COV187" s="430"/>
      <c r="COW187" s="430"/>
      <c r="COX187" s="430"/>
      <c r="COY187" s="430"/>
      <c r="COZ187" s="430"/>
      <c r="CPA187" s="430"/>
      <c r="CPB187" s="430"/>
      <c r="CPC187" s="430"/>
      <c r="CPD187" s="430"/>
      <c r="CPE187" s="430"/>
      <c r="CPF187" s="430"/>
      <c r="CPG187" s="430"/>
      <c r="CPH187" s="430"/>
      <c r="CPI187" s="430"/>
      <c r="CPJ187" s="430"/>
      <c r="CPK187" s="430"/>
      <c r="CPL187" s="430"/>
      <c r="CPM187" s="430"/>
      <c r="CPN187" s="430"/>
      <c r="CPO187" s="430"/>
      <c r="CPP187" s="430"/>
      <c r="CPQ187" s="430"/>
      <c r="CPR187" s="430"/>
      <c r="CPS187" s="430"/>
      <c r="CPT187" s="430"/>
      <c r="CPU187" s="430"/>
      <c r="CPV187" s="430"/>
      <c r="CPW187" s="430"/>
      <c r="CPX187" s="430"/>
      <c r="CPY187" s="430"/>
      <c r="CPZ187" s="430"/>
      <c r="CQA187" s="430"/>
      <c r="CQB187" s="430"/>
      <c r="CQC187" s="430"/>
      <c r="CQD187" s="430"/>
      <c r="CQE187" s="430"/>
      <c r="CQF187" s="430"/>
      <c r="CQG187" s="430"/>
      <c r="CQH187" s="430"/>
      <c r="CQI187" s="430"/>
      <c r="CQJ187" s="430"/>
      <c r="CQK187" s="430"/>
      <c r="CQL187" s="430"/>
      <c r="CQM187" s="430"/>
      <c r="CQN187" s="430"/>
      <c r="CQO187" s="430"/>
      <c r="CQP187" s="430"/>
      <c r="CQQ187" s="430"/>
      <c r="CQR187" s="430"/>
      <c r="CQS187" s="430"/>
      <c r="CQT187" s="430"/>
      <c r="CQU187" s="430"/>
      <c r="CQV187" s="430"/>
      <c r="CQW187" s="430"/>
      <c r="CQX187" s="430"/>
      <c r="CQY187" s="430"/>
      <c r="CQZ187" s="430"/>
      <c r="CRA187" s="430"/>
      <c r="CRB187" s="430"/>
      <c r="CRC187" s="430"/>
      <c r="CRD187" s="430"/>
      <c r="CRE187" s="430"/>
      <c r="CRF187" s="430"/>
      <c r="CRG187" s="430"/>
      <c r="CRH187" s="430"/>
      <c r="CRI187" s="430"/>
      <c r="CRJ187" s="430"/>
      <c r="CRK187" s="430"/>
      <c r="CRL187" s="430"/>
      <c r="CRM187" s="430"/>
      <c r="CRN187" s="430"/>
      <c r="CRO187" s="430"/>
      <c r="CRP187" s="430"/>
      <c r="CRQ187" s="430"/>
      <c r="CRR187" s="430"/>
      <c r="CRS187" s="430"/>
      <c r="CRT187" s="430"/>
      <c r="CRU187" s="430"/>
      <c r="CRV187" s="430"/>
      <c r="CRW187" s="430"/>
      <c r="CRX187" s="430"/>
      <c r="CRY187" s="430"/>
      <c r="CRZ187" s="430"/>
      <c r="CSA187" s="430"/>
      <c r="CSB187" s="430"/>
      <c r="CSC187" s="430"/>
      <c r="CSD187" s="430"/>
      <c r="CSE187" s="430"/>
      <c r="CSF187" s="430"/>
      <c r="CSG187" s="430"/>
      <c r="CSH187" s="430"/>
      <c r="CSI187" s="430"/>
      <c r="CSJ187" s="430"/>
      <c r="CSK187" s="430"/>
      <c r="CSL187" s="430"/>
      <c r="CSM187" s="430"/>
      <c r="CSN187" s="430"/>
      <c r="CSO187" s="430"/>
      <c r="CSP187" s="430"/>
      <c r="CSQ187" s="430"/>
      <c r="CSR187" s="430"/>
      <c r="CSS187" s="430"/>
      <c r="CST187" s="430"/>
      <c r="CSU187" s="430"/>
      <c r="CSV187" s="430"/>
      <c r="CSW187" s="430"/>
      <c r="CSX187" s="430"/>
      <c r="CSY187" s="430"/>
      <c r="CSZ187" s="430"/>
      <c r="CTA187" s="430"/>
      <c r="CTB187" s="430"/>
      <c r="CTC187" s="430"/>
      <c r="CTD187" s="430"/>
      <c r="CTE187" s="430"/>
      <c r="CTF187" s="430"/>
      <c r="CTG187" s="430"/>
      <c r="CTH187" s="430"/>
      <c r="CTI187" s="430"/>
      <c r="CTJ187" s="430"/>
      <c r="CTK187" s="430"/>
      <c r="CTL187" s="430"/>
      <c r="CTM187" s="430"/>
      <c r="CTN187" s="430"/>
      <c r="CTO187" s="430"/>
      <c r="CTP187" s="430"/>
      <c r="CTQ187" s="430"/>
      <c r="CTR187" s="430"/>
      <c r="CTS187" s="430"/>
      <c r="CTT187" s="430"/>
      <c r="CTU187" s="430"/>
      <c r="CTV187" s="430"/>
      <c r="CTW187" s="430"/>
      <c r="CTX187" s="430"/>
      <c r="CTY187" s="430"/>
      <c r="CTZ187" s="430"/>
      <c r="CUA187" s="430"/>
      <c r="CUB187" s="430"/>
      <c r="CUC187" s="430"/>
      <c r="CUD187" s="430"/>
      <c r="CUE187" s="430"/>
      <c r="CUF187" s="430"/>
      <c r="CUG187" s="430"/>
      <c r="CUH187" s="430"/>
      <c r="CUI187" s="430"/>
      <c r="CUJ187" s="430"/>
      <c r="CUK187" s="430"/>
      <c r="CUL187" s="430"/>
      <c r="CUM187" s="430"/>
      <c r="CUN187" s="430"/>
      <c r="CUO187" s="430"/>
      <c r="CUP187" s="430"/>
      <c r="CUQ187" s="430"/>
      <c r="CUR187" s="430"/>
      <c r="CUS187" s="430"/>
      <c r="CUT187" s="430"/>
      <c r="CUU187" s="430"/>
      <c r="CUV187" s="430"/>
      <c r="CUW187" s="430"/>
      <c r="CUX187" s="430"/>
      <c r="CUY187" s="430"/>
      <c r="CUZ187" s="430"/>
      <c r="CVA187" s="430"/>
      <c r="CVB187" s="430"/>
      <c r="CVC187" s="430"/>
      <c r="CVD187" s="430"/>
      <c r="CVE187" s="430"/>
      <c r="CVF187" s="430"/>
      <c r="CVG187" s="430"/>
      <c r="CVH187" s="430"/>
      <c r="CVI187" s="430"/>
      <c r="CVJ187" s="430"/>
      <c r="CVK187" s="430"/>
      <c r="CVL187" s="430"/>
      <c r="CVM187" s="430"/>
      <c r="CVN187" s="430"/>
      <c r="CVO187" s="430"/>
      <c r="CVP187" s="430"/>
      <c r="CVQ187" s="430"/>
      <c r="CVR187" s="430"/>
      <c r="CVS187" s="430"/>
      <c r="CVT187" s="430"/>
      <c r="CVU187" s="430"/>
      <c r="CVV187" s="430"/>
      <c r="CVW187" s="430"/>
      <c r="CVX187" s="430"/>
      <c r="CVY187" s="430"/>
      <c r="CVZ187" s="430"/>
      <c r="CWA187" s="430"/>
      <c r="CWB187" s="430"/>
      <c r="CWC187" s="430"/>
      <c r="CWD187" s="430"/>
      <c r="CWE187" s="430"/>
      <c r="CWF187" s="430"/>
      <c r="CWG187" s="430"/>
      <c r="CWH187" s="430"/>
      <c r="CWI187" s="430"/>
      <c r="CWJ187" s="430"/>
      <c r="CWK187" s="430"/>
      <c r="CWL187" s="430"/>
      <c r="CWM187" s="430"/>
      <c r="CWN187" s="430"/>
      <c r="CWO187" s="430"/>
      <c r="CWP187" s="430"/>
      <c r="CWQ187" s="430"/>
      <c r="CWR187" s="430"/>
      <c r="CWS187" s="430"/>
      <c r="CWT187" s="430"/>
      <c r="CWU187" s="430"/>
      <c r="CWV187" s="430"/>
      <c r="CWW187" s="430"/>
      <c r="CWX187" s="430"/>
      <c r="CWY187" s="430"/>
      <c r="CWZ187" s="430"/>
      <c r="CXA187" s="430"/>
      <c r="CXB187" s="430"/>
      <c r="CXC187" s="430"/>
      <c r="CXD187" s="430"/>
      <c r="CXE187" s="430"/>
      <c r="CXF187" s="430"/>
      <c r="CXG187" s="430"/>
      <c r="CXH187" s="430"/>
      <c r="CXI187" s="430"/>
      <c r="CXJ187" s="430"/>
      <c r="CXK187" s="430"/>
      <c r="CXL187" s="430"/>
      <c r="CXM187" s="430"/>
      <c r="CXN187" s="430"/>
      <c r="CXO187" s="430"/>
      <c r="CXP187" s="430"/>
      <c r="CXQ187" s="430"/>
      <c r="CXR187" s="430"/>
      <c r="CXS187" s="430"/>
      <c r="CXT187" s="430"/>
      <c r="CXU187" s="430"/>
      <c r="CXV187" s="430"/>
      <c r="CXW187" s="430"/>
      <c r="CXX187" s="430"/>
      <c r="CXY187" s="430"/>
      <c r="CXZ187" s="430"/>
      <c r="CYA187" s="430"/>
      <c r="CYB187" s="430"/>
      <c r="CYC187" s="430"/>
      <c r="CYD187" s="430"/>
      <c r="CYE187" s="430"/>
      <c r="CYF187" s="430"/>
      <c r="CYG187" s="430"/>
      <c r="CYH187" s="430"/>
      <c r="CYI187" s="430"/>
      <c r="CYJ187" s="430"/>
      <c r="CYK187" s="430"/>
      <c r="CYL187" s="430"/>
      <c r="CYM187" s="430"/>
      <c r="CYN187" s="430"/>
      <c r="CYO187" s="430"/>
      <c r="CYP187" s="430"/>
      <c r="CYQ187" s="430"/>
      <c r="CYR187" s="430"/>
      <c r="CYS187" s="430"/>
      <c r="CYT187" s="430"/>
      <c r="CYU187" s="430"/>
      <c r="CYV187" s="430"/>
      <c r="CYW187" s="430"/>
      <c r="CYX187" s="430"/>
      <c r="CYY187" s="430"/>
      <c r="CYZ187" s="430"/>
      <c r="CZA187" s="430"/>
      <c r="CZB187" s="430"/>
      <c r="CZC187" s="430"/>
      <c r="CZD187" s="430"/>
      <c r="CZE187" s="430"/>
      <c r="CZF187" s="430"/>
      <c r="CZG187" s="430"/>
      <c r="CZH187" s="430"/>
      <c r="CZI187" s="430"/>
      <c r="CZJ187" s="430"/>
      <c r="CZK187" s="430"/>
      <c r="CZL187" s="430"/>
      <c r="CZM187" s="430"/>
      <c r="CZN187" s="430"/>
      <c r="CZO187" s="430"/>
      <c r="CZP187" s="430"/>
      <c r="CZQ187" s="430"/>
      <c r="CZR187" s="430"/>
      <c r="CZS187" s="430"/>
      <c r="CZT187" s="430"/>
      <c r="CZU187" s="430"/>
      <c r="CZV187" s="430"/>
      <c r="CZW187" s="430"/>
      <c r="CZX187" s="430"/>
      <c r="CZY187" s="430"/>
      <c r="CZZ187" s="430"/>
      <c r="DAA187" s="430"/>
      <c r="DAB187" s="430"/>
      <c r="DAC187" s="430"/>
      <c r="DAD187" s="430"/>
      <c r="DAE187" s="430"/>
      <c r="DAF187" s="430"/>
      <c r="DAG187" s="430"/>
      <c r="DAH187" s="430"/>
      <c r="DAI187" s="430"/>
      <c r="DAJ187" s="430"/>
      <c r="DAK187" s="430"/>
      <c r="DAL187" s="430"/>
      <c r="DAM187" s="430"/>
      <c r="DAN187" s="430"/>
      <c r="DAO187" s="430"/>
      <c r="DAP187" s="430"/>
      <c r="DAQ187" s="430"/>
      <c r="DAR187" s="430"/>
      <c r="DAS187" s="430"/>
      <c r="DAT187" s="430"/>
      <c r="DAU187" s="430"/>
      <c r="DAV187" s="430"/>
      <c r="DAW187" s="430"/>
      <c r="DAX187" s="430"/>
      <c r="DAY187" s="430"/>
      <c r="DAZ187" s="430"/>
      <c r="DBA187" s="430"/>
      <c r="DBB187" s="430"/>
      <c r="DBC187" s="430"/>
      <c r="DBD187" s="430"/>
      <c r="DBE187" s="430"/>
      <c r="DBF187" s="430"/>
      <c r="DBG187" s="430"/>
      <c r="DBH187" s="430"/>
      <c r="DBI187" s="430"/>
      <c r="DBJ187" s="430"/>
      <c r="DBK187" s="430"/>
      <c r="DBL187" s="430"/>
      <c r="DBM187" s="430"/>
      <c r="DBN187" s="430"/>
      <c r="DBO187" s="430"/>
      <c r="DBP187" s="430"/>
      <c r="DBQ187" s="430"/>
      <c r="DBR187" s="430"/>
      <c r="DBS187" s="430"/>
      <c r="DBT187" s="430"/>
      <c r="DBU187" s="430"/>
      <c r="DBV187" s="430"/>
      <c r="DBW187" s="430"/>
      <c r="DBX187" s="430"/>
      <c r="DBY187" s="430"/>
      <c r="DBZ187" s="430"/>
      <c r="DCA187" s="430"/>
      <c r="DCB187" s="430"/>
      <c r="DCC187" s="430"/>
      <c r="DCD187" s="430"/>
      <c r="DCE187" s="430"/>
      <c r="DCF187" s="430"/>
      <c r="DCG187" s="430"/>
      <c r="DCH187" s="430"/>
      <c r="DCI187" s="430"/>
      <c r="DCJ187" s="430"/>
      <c r="DCK187" s="430"/>
      <c r="DCL187" s="430"/>
      <c r="DCM187" s="430"/>
      <c r="DCN187" s="430"/>
      <c r="DCO187" s="430"/>
      <c r="DCP187" s="430"/>
      <c r="DCQ187" s="430"/>
      <c r="DCR187" s="430"/>
      <c r="DCS187" s="430"/>
      <c r="DCT187" s="430"/>
      <c r="DCU187" s="430"/>
      <c r="DCV187" s="430"/>
      <c r="DCW187" s="430"/>
      <c r="DCX187" s="430"/>
      <c r="DCY187" s="430"/>
      <c r="DCZ187" s="430"/>
      <c r="DDA187" s="430"/>
      <c r="DDB187" s="430"/>
      <c r="DDC187" s="430"/>
      <c r="DDD187" s="430"/>
      <c r="DDE187" s="430"/>
      <c r="DDF187" s="430"/>
      <c r="DDG187" s="430"/>
      <c r="DDH187" s="430"/>
      <c r="DDI187" s="430"/>
      <c r="DDJ187" s="430"/>
      <c r="DDK187" s="430"/>
      <c r="DDL187" s="430"/>
      <c r="DDM187" s="430"/>
      <c r="DDN187" s="430"/>
      <c r="DDO187" s="430"/>
      <c r="DDP187" s="430"/>
      <c r="DDQ187" s="430"/>
      <c r="DDR187" s="430"/>
      <c r="DDS187" s="430"/>
      <c r="DDT187" s="430"/>
      <c r="DDU187" s="430"/>
      <c r="DDV187" s="430"/>
      <c r="DDW187" s="430"/>
      <c r="DDX187" s="430"/>
      <c r="DDY187" s="430"/>
      <c r="DDZ187" s="430"/>
      <c r="DEA187" s="430"/>
      <c r="DEB187" s="430"/>
      <c r="DEC187" s="430"/>
      <c r="DED187" s="430"/>
      <c r="DEE187" s="430"/>
      <c r="DEF187" s="430"/>
      <c r="DEG187" s="430"/>
      <c r="DEH187" s="430"/>
      <c r="DEI187" s="430"/>
      <c r="DEJ187" s="430"/>
      <c r="DEK187" s="430"/>
      <c r="DEL187" s="430"/>
      <c r="DEM187" s="430"/>
      <c r="DEN187" s="430"/>
      <c r="DEO187" s="430"/>
      <c r="DEP187" s="430"/>
      <c r="DEQ187" s="430"/>
      <c r="DER187" s="430"/>
      <c r="DES187" s="430"/>
      <c r="DET187" s="430"/>
      <c r="DEU187" s="430"/>
      <c r="DEV187" s="430"/>
      <c r="DEW187" s="430"/>
      <c r="DEX187" s="430"/>
      <c r="DEY187" s="430"/>
      <c r="DEZ187" s="430"/>
      <c r="DFA187" s="430"/>
      <c r="DFB187" s="430"/>
      <c r="DFC187" s="430"/>
      <c r="DFD187" s="430"/>
      <c r="DFE187" s="430"/>
      <c r="DFF187" s="430"/>
      <c r="DFG187" s="430"/>
      <c r="DFH187" s="430"/>
      <c r="DFI187" s="430"/>
      <c r="DFJ187" s="430"/>
      <c r="DFK187" s="430"/>
      <c r="DFL187" s="430"/>
      <c r="DFM187" s="430"/>
      <c r="DFN187" s="430"/>
      <c r="DFO187" s="430"/>
      <c r="DFP187" s="430"/>
      <c r="DFQ187" s="430"/>
      <c r="DFR187" s="430"/>
      <c r="DFS187" s="430"/>
      <c r="DFT187" s="430"/>
      <c r="DFU187" s="430"/>
      <c r="DFV187" s="430"/>
      <c r="DFW187" s="430"/>
      <c r="DFX187" s="430"/>
      <c r="DFY187" s="430"/>
      <c r="DFZ187" s="430"/>
      <c r="DGA187" s="430"/>
      <c r="DGB187" s="430"/>
      <c r="DGC187" s="430"/>
      <c r="DGD187" s="430"/>
      <c r="DGE187" s="430"/>
      <c r="DGF187" s="430"/>
      <c r="DGG187" s="430"/>
      <c r="DGH187" s="430"/>
      <c r="DGI187" s="430"/>
      <c r="DGJ187" s="430"/>
      <c r="DGK187" s="430"/>
      <c r="DGL187" s="430"/>
      <c r="DGM187" s="430"/>
      <c r="DGN187" s="430"/>
      <c r="DGO187" s="430"/>
      <c r="DGP187" s="430"/>
      <c r="DGQ187" s="430"/>
      <c r="DGR187" s="430"/>
      <c r="DGS187" s="430"/>
      <c r="DGT187" s="430"/>
      <c r="DGU187" s="430"/>
      <c r="DGV187" s="430"/>
      <c r="DGW187" s="430"/>
      <c r="DGX187" s="430"/>
      <c r="DGY187" s="430"/>
      <c r="DGZ187" s="430"/>
      <c r="DHA187" s="430"/>
      <c r="DHB187" s="430"/>
      <c r="DHC187" s="430"/>
      <c r="DHD187" s="430"/>
      <c r="DHE187" s="430"/>
      <c r="DHF187" s="430"/>
      <c r="DHG187" s="430"/>
      <c r="DHH187" s="430"/>
      <c r="DHI187" s="430"/>
      <c r="DHJ187" s="430"/>
      <c r="DHK187" s="430"/>
      <c r="DHL187" s="430"/>
      <c r="DHM187" s="430"/>
      <c r="DHN187" s="430"/>
      <c r="DHO187" s="430"/>
      <c r="DHP187" s="430"/>
      <c r="DHQ187" s="430"/>
      <c r="DHR187" s="430"/>
      <c r="DHS187" s="430"/>
      <c r="DHT187" s="430"/>
      <c r="DHU187" s="430"/>
      <c r="DHV187" s="430"/>
      <c r="DHW187" s="430"/>
      <c r="DHX187" s="430"/>
      <c r="DHY187" s="430"/>
      <c r="DHZ187" s="430"/>
      <c r="DIA187" s="430"/>
      <c r="DIB187" s="430"/>
      <c r="DIC187" s="430"/>
      <c r="DID187" s="430"/>
      <c r="DIE187" s="430"/>
      <c r="DIF187" s="430"/>
      <c r="DIG187" s="430"/>
      <c r="DIH187" s="430"/>
      <c r="DII187" s="430"/>
      <c r="DIJ187" s="430"/>
      <c r="DIK187" s="430"/>
      <c r="DIL187" s="430"/>
      <c r="DIM187" s="430"/>
      <c r="DIN187" s="430"/>
      <c r="DIO187" s="430"/>
      <c r="DIP187" s="430"/>
      <c r="DIQ187" s="430"/>
      <c r="DIR187" s="430"/>
      <c r="DIS187" s="430"/>
      <c r="DIT187" s="430"/>
      <c r="DIU187" s="430"/>
      <c r="DIV187" s="430"/>
      <c r="DIW187" s="430"/>
      <c r="DIX187" s="430"/>
      <c r="DIY187" s="430"/>
      <c r="DIZ187" s="430"/>
      <c r="DJA187" s="430"/>
      <c r="DJB187" s="430"/>
      <c r="DJC187" s="430"/>
      <c r="DJD187" s="430"/>
      <c r="DJE187" s="430"/>
      <c r="DJF187" s="430"/>
      <c r="DJG187" s="430"/>
      <c r="DJH187" s="430"/>
      <c r="DJI187" s="430"/>
      <c r="DJJ187" s="430"/>
      <c r="DJK187" s="430"/>
      <c r="DJL187" s="430"/>
      <c r="DJM187" s="430"/>
      <c r="DJN187" s="430"/>
      <c r="DJO187" s="430"/>
      <c r="DJP187" s="430"/>
      <c r="DJQ187" s="430"/>
      <c r="DJR187" s="430"/>
      <c r="DJS187" s="430"/>
      <c r="DJT187" s="430"/>
      <c r="DJU187" s="430"/>
      <c r="DJV187" s="430"/>
      <c r="DJW187" s="430"/>
      <c r="DJX187" s="430"/>
      <c r="DJY187" s="430"/>
      <c r="DJZ187" s="430"/>
      <c r="DKA187" s="430"/>
      <c r="DKB187" s="430"/>
      <c r="DKC187" s="430"/>
      <c r="DKD187" s="430"/>
      <c r="DKE187" s="430"/>
      <c r="DKF187" s="430"/>
      <c r="DKG187" s="430"/>
      <c r="DKH187" s="430"/>
      <c r="DKI187" s="430"/>
      <c r="DKJ187" s="430"/>
      <c r="DKK187" s="430"/>
      <c r="DKL187" s="430"/>
      <c r="DKM187" s="430"/>
      <c r="DKN187" s="430"/>
      <c r="DKO187" s="430"/>
      <c r="DKP187" s="430"/>
      <c r="DKQ187" s="430"/>
      <c r="DKR187" s="430"/>
      <c r="DKS187" s="430"/>
      <c r="DKT187" s="430"/>
      <c r="DKU187" s="430"/>
      <c r="DKV187" s="430"/>
      <c r="DKW187" s="430"/>
      <c r="DKX187" s="430"/>
      <c r="DKY187" s="430"/>
      <c r="DKZ187" s="430"/>
      <c r="DLA187" s="430"/>
      <c r="DLB187" s="430"/>
      <c r="DLC187" s="430"/>
      <c r="DLD187" s="430"/>
      <c r="DLE187" s="430"/>
      <c r="DLF187" s="430"/>
      <c r="DLG187" s="430"/>
      <c r="DLH187" s="430"/>
      <c r="DLI187" s="430"/>
      <c r="DLJ187" s="430"/>
      <c r="DLK187" s="430"/>
      <c r="DLL187" s="430"/>
      <c r="DLM187" s="430"/>
      <c r="DLN187" s="430"/>
      <c r="DLO187" s="430"/>
      <c r="DLP187" s="430"/>
      <c r="DLQ187" s="430"/>
      <c r="DLR187" s="430"/>
      <c r="DLS187" s="430"/>
      <c r="DLT187" s="430"/>
      <c r="DLU187" s="430"/>
      <c r="DLV187" s="430"/>
      <c r="DLW187" s="430"/>
      <c r="DLX187" s="430"/>
      <c r="DLY187" s="430"/>
      <c r="DLZ187" s="430"/>
      <c r="DMA187" s="430"/>
      <c r="DMB187" s="430"/>
      <c r="DMC187" s="430"/>
      <c r="DMD187" s="430"/>
      <c r="DME187" s="430"/>
      <c r="DMF187" s="430"/>
      <c r="DMG187" s="430"/>
      <c r="DMH187" s="430"/>
      <c r="DMI187" s="430"/>
      <c r="DMJ187" s="430"/>
      <c r="DMK187" s="430"/>
      <c r="DML187" s="430"/>
      <c r="DMM187" s="430"/>
      <c r="DMN187" s="430"/>
      <c r="DMO187" s="430"/>
      <c r="DMP187" s="430"/>
      <c r="DMQ187" s="430"/>
      <c r="DMR187" s="430"/>
      <c r="DMS187" s="430"/>
      <c r="DMT187" s="430"/>
      <c r="DMU187" s="430"/>
      <c r="DMV187" s="430"/>
      <c r="DMW187" s="430"/>
      <c r="DMX187" s="430"/>
      <c r="DMY187" s="430"/>
      <c r="DMZ187" s="430"/>
      <c r="DNA187" s="430"/>
      <c r="DNB187" s="430"/>
      <c r="DNC187" s="430"/>
      <c r="DND187" s="430"/>
      <c r="DNE187" s="430"/>
      <c r="DNF187" s="430"/>
      <c r="DNG187" s="430"/>
      <c r="DNH187" s="430"/>
      <c r="DNI187" s="430"/>
      <c r="DNJ187" s="430"/>
      <c r="DNK187" s="430"/>
      <c r="DNL187" s="430"/>
      <c r="DNM187" s="430"/>
      <c r="DNN187" s="430"/>
      <c r="DNO187" s="430"/>
      <c r="DNP187" s="430"/>
      <c r="DNQ187" s="430"/>
      <c r="DNR187" s="430"/>
      <c r="DNS187" s="430"/>
      <c r="DNT187" s="430"/>
      <c r="DNU187" s="430"/>
      <c r="DNV187" s="430"/>
      <c r="DNW187" s="430"/>
      <c r="DNX187" s="430"/>
      <c r="DNY187" s="430"/>
      <c r="DNZ187" s="430"/>
      <c r="DOA187" s="430"/>
      <c r="DOB187" s="430"/>
      <c r="DOC187" s="430"/>
      <c r="DOD187" s="430"/>
      <c r="DOE187" s="430"/>
      <c r="DOF187" s="430"/>
      <c r="DOG187" s="430"/>
      <c r="DOH187" s="430"/>
      <c r="DOI187" s="430"/>
      <c r="DOJ187" s="430"/>
      <c r="DOK187" s="430"/>
      <c r="DOL187" s="430"/>
      <c r="DOM187" s="430"/>
      <c r="DON187" s="430"/>
      <c r="DOO187" s="430"/>
      <c r="DOP187" s="430"/>
      <c r="DOQ187" s="430"/>
      <c r="DOR187" s="430"/>
      <c r="DOS187" s="430"/>
      <c r="DOT187" s="430"/>
      <c r="DOU187" s="430"/>
      <c r="DOV187" s="430"/>
      <c r="DOW187" s="430"/>
      <c r="DOX187" s="430"/>
      <c r="DOY187" s="430"/>
      <c r="DOZ187" s="430"/>
      <c r="DPA187" s="430"/>
      <c r="DPB187" s="430"/>
      <c r="DPC187" s="430"/>
      <c r="DPD187" s="430"/>
      <c r="DPE187" s="430"/>
      <c r="DPF187" s="430"/>
      <c r="DPG187" s="430"/>
      <c r="DPH187" s="430"/>
      <c r="DPI187" s="430"/>
      <c r="DPJ187" s="430"/>
      <c r="DPK187" s="430"/>
      <c r="DPL187" s="430"/>
      <c r="DPM187" s="430"/>
      <c r="DPN187" s="430"/>
      <c r="DPO187" s="430"/>
      <c r="DPP187" s="430"/>
      <c r="DPQ187" s="430"/>
      <c r="DPR187" s="430"/>
      <c r="DPS187" s="430"/>
      <c r="DPT187" s="430"/>
      <c r="DPU187" s="430"/>
      <c r="DPV187" s="430"/>
      <c r="DPW187" s="430"/>
      <c r="DPX187" s="430"/>
      <c r="DPY187" s="430"/>
      <c r="DPZ187" s="430"/>
      <c r="DQA187" s="430"/>
      <c r="DQB187" s="430"/>
      <c r="DQC187" s="430"/>
      <c r="DQD187" s="430"/>
      <c r="DQE187" s="430"/>
      <c r="DQF187" s="430"/>
      <c r="DQG187" s="430"/>
      <c r="DQH187" s="430"/>
      <c r="DQI187" s="430"/>
      <c r="DQJ187" s="430"/>
      <c r="DQK187" s="430"/>
      <c r="DQL187" s="430"/>
      <c r="DQM187" s="430"/>
      <c r="DQN187" s="430"/>
      <c r="DQO187" s="430"/>
      <c r="DQP187" s="430"/>
      <c r="DQQ187" s="430"/>
      <c r="DQR187" s="430"/>
      <c r="DQS187" s="430"/>
      <c r="DQT187" s="430"/>
      <c r="DQU187" s="430"/>
      <c r="DQV187" s="430"/>
      <c r="DQW187" s="430"/>
      <c r="DQX187" s="430"/>
      <c r="DQY187" s="430"/>
      <c r="DQZ187" s="430"/>
      <c r="DRA187" s="430"/>
      <c r="DRB187" s="430"/>
      <c r="DRC187" s="430"/>
      <c r="DRD187" s="430"/>
      <c r="DRE187" s="430"/>
      <c r="DRF187" s="430"/>
      <c r="DRG187" s="430"/>
      <c r="DRH187" s="430"/>
      <c r="DRI187" s="430"/>
      <c r="DRJ187" s="430"/>
      <c r="DRK187" s="430"/>
      <c r="DRL187" s="430"/>
      <c r="DRM187" s="430"/>
      <c r="DRN187" s="430"/>
      <c r="DRO187" s="430"/>
      <c r="DRP187" s="430"/>
      <c r="DRQ187" s="430"/>
      <c r="DRR187" s="430"/>
      <c r="DRS187" s="430"/>
      <c r="DRT187" s="430"/>
      <c r="DRU187" s="430"/>
      <c r="DRV187" s="430"/>
      <c r="DRW187" s="430"/>
      <c r="DRX187" s="430"/>
      <c r="DRY187" s="430"/>
      <c r="DRZ187" s="430"/>
      <c r="DSA187" s="430"/>
      <c r="DSB187" s="430"/>
      <c r="DSC187" s="430"/>
      <c r="DSD187" s="430"/>
      <c r="DSE187" s="430"/>
      <c r="DSF187" s="430"/>
      <c r="DSG187" s="430"/>
      <c r="DSH187" s="430"/>
      <c r="DSI187" s="430"/>
      <c r="DSJ187" s="430"/>
      <c r="DSK187" s="430"/>
      <c r="DSL187" s="430"/>
      <c r="DSM187" s="430"/>
      <c r="DSN187" s="430"/>
      <c r="DSO187" s="430"/>
      <c r="DSP187" s="430"/>
      <c r="DSQ187" s="430"/>
      <c r="DSR187" s="430"/>
      <c r="DSS187" s="430"/>
      <c r="DST187" s="430"/>
      <c r="DSU187" s="430"/>
      <c r="DSV187" s="430"/>
      <c r="DSW187" s="430"/>
      <c r="DSX187" s="430"/>
      <c r="DSY187" s="430"/>
      <c r="DSZ187" s="430"/>
      <c r="DTA187" s="430"/>
      <c r="DTB187" s="430"/>
      <c r="DTC187" s="430"/>
      <c r="DTD187" s="430"/>
      <c r="DTE187" s="430"/>
      <c r="DTF187" s="430"/>
      <c r="DTG187" s="430"/>
      <c r="DTH187" s="430"/>
      <c r="DTI187" s="430"/>
      <c r="DTJ187" s="430"/>
      <c r="DTK187" s="430"/>
      <c r="DTL187" s="430"/>
      <c r="DTM187" s="430"/>
      <c r="DTN187" s="430"/>
      <c r="DTO187" s="430"/>
      <c r="DTP187" s="430"/>
      <c r="DTQ187" s="430"/>
      <c r="DTR187" s="430"/>
      <c r="DTS187" s="430"/>
      <c r="DTT187" s="430"/>
      <c r="DTU187" s="430"/>
      <c r="DTV187" s="430"/>
      <c r="DTW187" s="430"/>
      <c r="DTX187" s="430"/>
      <c r="DTY187" s="430"/>
      <c r="DTZ187" s="430"/>
      <c r="DUA187" s="430"/>
      <c r="DUB187" s="430"/>
      <c r="DUC187" s="430"/>
      <c r="DUD187" s="430"/>
      <c r="DUE187" s="430"/>
      <c r="DUF187" s="430"/>
      <c r="DUG187" s="430"/>
      <c r="DUH187" s="430"/>
      <c r="DUI187" s="430"/>
      <c r="DUJ187" s="430"/>
      <c r="DUK187" s="430"/>
      <c r="DUL187" s="430"/>
      <c r="DUM187" s="430"/>
      <c r="DUN187" s="430"/>
      <c r="DUO187" s="430"/>
      <c r="DUP187" s="430"/>
      <c r="DUQ187" s="430"/>
      <c r="DUR187" s="430"/>
      <c r="DUS187" s="430"/>
      <c r="DUT187" s="430"/>
      <c r="DUU187" s="430"/>
      <c r="DUV187" s="430"/>
      <c r="DUW187" s="430"/>
      <c r="DUX187" s="430"/>
      <c r="DUY187" s="430"/>
      <c r="DUZ187" s="430"/>
      <c r="DVA187" s="430"/>
      <c r="DVB187" s="430"/>
      <c r="DVC187" s="430"/>
      <c r="DVD187" s="430"/>
      <c r="DVE187" s="430"/>
      <c r="DVF187" s="430"/>
      <c r="DVG187" s="430"/>
      <c r="DVH187" s="430"/>
      <c r="DVI187" s="430"/>
      <c r="DVJ187" s="430"/>
      <c r="DVK187" s="430"/>
      <c r="DVL187" s="430"/>
      <c r="DVM187" s="430"/>
      <c r="DVN187" s="430"/>
      <c r="DVO187" s="430"/>
      <c r="DVP187" s="430"/>
      <c r="DVQ187" s="430"/>
      <c r="DVR187" s="430"/>
      <c r="DVS187" s="430"/>
      <c r="DVT187" s="430"/>
      <c r="DVU187" s="430"/>
      <c r="DVV187" s="430"/>
      <c r="DVW187" s="430"/>
      <c r="DVX187" s="430"/>
      <c r="DVY187" s="430"/>
      <c r="DVZ187" s="430"/>
      <c r="DWA187" s="430"/>
      <c r="DWB187" s="430"/>
      <c r="DWC187" s="430"/>
      <c r="DWD187" s="430"/>
      <c r="DWE187" s="430"/>
      <c r="DWF187" s="430"/>
      <c r="DWG187" s="430"/>
      <c r="DWH187" s="430"/>
      <c r="DWI187" s="430"/>
      <c r="DWJ187" s="430"/>
      <c r="DWK187" s="430"/>
      <c r="DWL187" s="430"/>
      <c r="DWM187" s="430"/>
      <c r="DWN187" s="430"/>
      <c r="DWO187" s="430"/>
      <c r="DWP187" s="430"/>
      <c r="DWQ187" s="430"/>
      <c r="DWR187" s="430"/>
      <c r="DWS187" s="430"/>
      <c r="DWT187" s="430"/>
      <c r="DWU187" s="430"/>
      <c r="DWV187" s="430"/>
      <c r="DWW187" s="430"/>
      <c r="DWX187" s="430"/>
      <c r="DWY187" s="430"/>
      <c r="DWZ187" s="430"/>
      <c r="DXA187" s="430"/>
      <c r="DXB187" s="430"/>
      <c r="DXC187" s="430"/>
      <c r="DXD187" s="430"/>
      <c r="DXE187" s="430"/>
      <c r="DXF187" s="430"/>
      <c r="DXG187" s="430"/>
      <c r="DXH187" s="430"/>
      <c r="DXI187" s="430"/>
      <c r="DXJ187" s="430"/>
      <c r="DXK187" s="430"/>
      <c r="DXL187" s="430"/>
      <c r="DXM187" s="430"/>
      <c r="DXN187" s="430"/>
      <c r="DXO187" s="430"/>
      <c r="DXP187" s="430"/>
      <c r="DXQ187" s="430"/>
      <c r="DXR187" s="430"/>
      <c r="DXS187" s="430"/>
      <c r="DXT187" s="430"/>
      <c r="DXU187" s="430"/>
      <c r="DXV187" s="430"/>
      <c r="DXW187" s="430"/>
      <c r="DXX187" s="430"/>
      <c r="DXY187" s="430"/>
      <c r="DXZ187" s="430"/>
      <c r="DYA187" s="430"/>
      <c r="DYB187" s="430"/>
      <c r="DYC187" s="430"/>
      <c r="DYD187" s="430"/>
      <c r="DYE187" s="430"/>
      <c r="DYF187" s="430"/>
      <c r="DYG187" s="430"/>
      <c r="DYH187" s="430"/>
      <c r="DYI187" s="430"/>
      <c r="DYJ187" s="430"/>
      <c r="DYK187" s="430"/>
      <c r="DYL187" s="430"/>
      <c r="DYM187" s="430"/>
      <c r="DYN187" s="430"/>
      <c r="DYO187" s="430"/>
      <c r="DYP187" s="430"/>
      <c r="DYQ187" s="430"/>
      <c r="DYR187" s="430"/>
      <c r="DYS187" s="430"/>
      <c r="DYT187" s="430"/>
      <c r="DYU187" s="430"/>
      <c r="DYV187" s="430"/>
      <c r="DYW187" s="430"/>
      <c r="DYX187" s="430"/>
      <c r="DYY187" s="430"/>
      <c r="DYZ187" s="430"/>
      <c r="DZA187" s="430"/>
      <c r="DZB187" s="430"/>
      <c r="DZC187" s="430"/>
      <c r="DZD187" s="430"/>
      <c r="DZE187" s="430"/>
      <c r="DZF187" s="430"/>
      <c r="DZG187" s="430"/>
      <c r="DZH187" s="430"/>
      <c r="DZI187" s="430"/>
      <c r="DZJ187" s="430"/>
      <c r="DZK187" s="430"/>
      <c r="DZL187" s="430"/>
      <c r="DZM187" s="430"/>
      <c r="DZN187" s="430"/>
      <c r="DZO187" s="430"/>
      <c r="DZP187" s="430"/>
      <c r="DZQ187" s="430"/>
      <c r="DZR187" s="430"/>
      <c r="DZS187" s="430"/>
      <c r="DZT187" s="430"/>
      <c r="DZU187" s="430"/>
      <c r="DZV187" s="430"/>
      <c r="DZW187" s="430"/>
      <c r="DZX187" s="430"/>
      <c r="DZY187" s="430"/>
      <c r="DZZ187" s="430"/>
      <c r="EAA187" s="430"/>
      <c r="EAB187" s="430"/>
      <c r="EAC187" s="430"/>
      <c r="EAD187" s="430"/>
      <c r="EAE187" s="430"/>
      <c r="EAF187" s="430"/>
      <c r="EAG187" s="430"/>
      <c r="EAH187" s="430"/>
      <c r="EAI187" s="430"/>
      <c r="EAJ187" s="430"/>
      <c r="EAK187" s="430"/>
      <c r="EAL187" s="430"/>
      <c r="EAM187" s="430"/>
      <c r="EAN187" s="430"/>
      <c r="EAO187" s="430"/>
      <c r="EAP187" s="430"/>
      <c r="EAQ187" s="430"/>
      <c r="EAR187" s="430"/>
      <c r="EAS187" s="430"/>
      <c r="EAT187" s="430"/>
      <c r="EAU187" s="430"/>
      <c r="EAV187" s="430"/>
      <c r="EAW187" s="430"/>
      <c r="EAX187" s="430"/>
      <c r="EAY187" s="430"/>
      <c r="EAZ187" s="430"/>
      <c r="EBA187" s="430"/>
      <c r="EBB187" s="430"/>
      <c r="EBC187" s="430"/>
      <c r="EBD187" s="430"/>
      <c r="EBE187" s="430"/>
      <c r="EBF187" s="430"/>
      <c r="EBG187" s="430"/>
      <c r="EBH187" s="430"/>
      <c r="EBI187" s="430"/>
      <c r="EBJ187" s="430"/>
      <c r="EBK187" s="430"/>
      <c r="EBL187" s="430"/>
      <c r="EBM187" s="430"/>
      <c r="EBN187" s="430"/>
      <c r="EBO187" s="430"/>
      <c r="EBP187" s="430"/>
      <c r="EBQ187" s="430"/>
      <c r="EBR187" s="430"/>
      <c r="EBS187" s="430"/>
      <c r="EBT187" s="430"/>
      <c r="EBU187" s="430"/>
      <c r="EBV187" s="430"/>
      <c r="EBW187" s="430"/>
      <c r="EBX187" s="430"/>
      <c r="EBY187" s="430"/>
      <c r="EBZ187" s="430"/>
      <c r="ECA187" s="430"/>
      <c r="ECB187" s="430"/>
      <c r="ECC187" s="430"/>
      <c r="ECD187" s="430"/>
      <c r="ECE187" s="430"/>
      <c r="ECF187" s="430"/>
      <c r="ECG187" s="430"/>
      <c r="ECH187" s="430"/>
      <c r="ECI187" s="430"/>
      <c r="ECJ187" s="430"/>
      <c r="ECK187" s="430"/>
      <c r="ECL187" s="430"/>
      <c r="ECM187" s="430"/>
      <c r="ECN187" s="430"/>
      <c r="ECO187" s="430"/>
      <c r="ECP187" s="430"/>
      <c r="ECQ187" s="430"/>
      <c r="ECR187" s="430"/>
      <c r="ECS187" s="430"/>
      <c r="ECT187" s="430"/>
      <c r="ECU187" s="430"/>
      <c r="ECV187" s="430"/>
      <c r="ECW187" s="430"/>
      <c r="ECX187" s="430"/>
      <c r="ECY187" s="430"/>
      <c r="ECZ187" s="430"/>
      <c r="EDA187" s="430"/>
      <c r="EDB187" s="430"/>
      <c r="EDC187" s="430"/>
      <c r="EDD187" s="430"/>
      <c r="EDE187" s="430"/>
      <c r="EDF187" s="430"/>
      <c r="EDG187" s="430"/>
      <c r="EDH187" s="430"/>
      <c r="EDI187" s="430"/>
      <c r="EDJ187" s="430"/>
      <c r="EDK187" s="430"/>
      <c r="EDL187" s="430"/>
      <c r="EDM187" s="430"/>
      <c r="EDN187" s="430"/>
      <c r="EDO187" s="430"/>
      <c r="EDP187" s="430"/>
      <c r="EDQ187" s="430"/>
      <c r="EDR187" s="430"/>
      <c r="EDS187" s="430"/>
      <c r="EDT187" s="430"/>
      <c r="EDU187" s="430"/>
      <c r="EDV187" s="430"/>
      <c r="EDW187" s="430"/>
      <c r="EDX187" s="430"/>
      <c r="EDY187" s="430"/>
      <c r="EDZ187" s="430"/>
      <c r="EEA187" s="430"/>
      <c r="EEB187" s="430"/>
      <c r="EEC187" s="430"/>
      <c r="EED187" s="430"/>
      <c r="EEE187" s="430"/>
      <c r="EEF187" s="430"/>
      <c r="EEG187" s="430"/>
      <c r="EEH187" s="430"/>
      <c r="EEI187" s="430"/>
      <c r="EEJ187" s="430"/>
      <c r="EEK187" s="430"/>
      <c r="EEL187" s="430"/>
      <c r="EEM187" s="430"/>
      <c r="EEN187" s="430"/>
      <c r="EEO187" s="430"/>
      <c r="EEP187" s="430"/>
      <c r="EEQ187" s="430"/>
      <c r="EER187" s="430"/>
      <c r="EES187" s="430"/>
      <c r="EET187" s="430"/>
      <c r="EEU187" s="430"/>
      <c r="EEV187" s="430"/>
      <c r="EEW187" s="430"/>
      <c r="EEX187" s="430"/>
      <c r="EEY187" s="430"/>
      <c r="EEZ187" s="430"/>
      <c r="EFA187" s="430"/>
      <c r="EFB187" s="430"/>
      <c r="EFC187" s="430"/>
      <c r="EFD187" s="430"/>
      <c r="EFE187" s="430"/>
      <c r="EFF187" s="430"/>
      <c r="EFG187" s="430"/>
      <c r="EFH187" s="430"/>
      <c r="EFI187" s="430"/>
      <c r="EFJ187" s="430"/>
      <c r="EFK187" s="430"/>
      <c r="EFL187" s="430"/>
      <c r="EFM187" s="430"/>
      <c r="EFN187" s="430"/>
      <c r="EFO187" s="430"/>
      <c r="EFP187" s="430"/>
      <c r="EFQ187" s="430"/>
      <c r="EFR187" s="430"/>
      <c r="EFS187" s="430"/>
      <c r="EFT187" s="430"/>
      <c r="EFU187" s="430"/>
      <c r="EFV187" s="430"/>
      <c r="EFW187" s="430"/>
      <c r="EFX187" s="430"/>
      <c r="EFY187" s="430"/>
      <c r="EFZ187" s="430"/>
      <c r="EGA187" s="430"/>
      <c r="EGB187" s="430"/>
      <c r="EGC187" s="430"/>
      <c r="EGD187" s="430"/>
      <c r="EGE187" s="430"/>
      <c r="EGF187" s="430"/>
      <c r="EGG187" s="430"/>
      <c r="EGH187" s="430"/>
      <c r="EGI187" s="430"/>
      <c r="EGJ187" s="430"/>
      <c r="EGK187" s="430"/>
      <c r="EGL187" s="430"/>
      <c r="EGM187" s="430"/>
      <c r="EGN187" s="430"/>
      <c r="EGO187" s="430"/>
      <c r="EGP187" s="430"/>
      <c r="EGQ187" s="430"/>
      <c r="EGR187" s="430"/>
      <c r="EGS187" s="430"/>
      <c r="EGT187" s="430"/>
      <c r="EGU187" s="430"/>
      <c r="EGV187" s="430"/>
      <c r="EGW187" s="430"/>
      <c r="EGX187" s="430"/>
      <c r="EGY187" s="430"/>
      <c r="EGZ187" s="430"/>
      <c r="EHA187" s="430"/>
      <c r="EHB187" s="430"/>
      <c r="EHC187" s="430"/>
      <c r="EHD187" s="430"/>
      <c r="EHE187" s="430"/>
      <c r="EHF187" s="430"/>
      <c r="EHG187" s="430"/>
      <c r="EHH187" s="430"/>
      <c r="EHI187" s="430"/>
      <c r="EHJ187" s="430"/>
      <c r="EHK187" s="430"/>
      <c r="EHL187" s="430"/>
      <c r="EHM187" s="430"/>
      <c r="EHN187" s="430"/>
      <c r="EHO187" s="430"/>
      <c r="EHP187" s="430"/>
      <c r="EHQ187" s="430"/>
      <c r="EHR187" s="430"/>
      <c r="EHS187" s="430"/>
      <c r="EHT187" s="430"/>
      <c r="EHU187" s="430"/>
      <c r="EHV187" s="430"/>
      <c r="EHW187" s="430"/>
      <c r="EHX187" s="430"/>
      <c r="EHY187" s="430"/>
      <c r="EHZ187" s="430"/>
      <c r="EIA187" s="430"/>
      <c r="EIB187" s="430"/>
      <c r="EIC187" s="430"/>
      <c r="EID187" s="430"/>
      <c r="EIE187" s="430"/>
      <c r="EIF187" s="430"/>
      <c r="EIG187" s="430"/>
      <c r="EIH187" s="430"/>
      <c r="EII187" s="430"/>
      <c r="EIJ187" s="430"/>
      <c r="EIK187" s="430"/>
      <c r="EIL187" s="430"/>
      <c r="EIM187" s="430"/>
      <c r="EIN187" s="430"/>
      <c r="EIO187" s="430"/>
      <c r="EIP187" s="430"/>
      <c r="EIQ187" s="430"/>
      <c r="EIR187" s="430"/>
      <c r="EIS187" s="430"/>
      <c r="EIT187" s="430"/>
      <c r="EIU187" s="430"/>
      <c r="EIV187" s="430"/>
      <c r="EIW187" s="430"/>
      <c r="EIX187" s="430"/>
      <c r="EIY187" s="430"/>
      <c r="EIZ187" s="430"/>
      <c r="EJA187" s="430"/>
      <c r="EJB187" s="430"/>
      <c r="EJC187" s="430"/>
      <c r="EJD187" s="430"/>
      <c r="EJE187" s="430"/>
      <c r="EJF187" s="430"/>
      <c r="EJG187" s="430"/>
      <c r="EJH187" s="430"/>
      <c r="EJI187" s="430"/>
      <c r="EJJ187" s="430"/>
      <c r="EJK187" s="430"/>
      <c r="EJL187" s="430"/>
      <c r="EJM187" s="430"/>
      <c r="EJN187" s="430"/>
      <c r="EJO187" s="430"/>
      <c r="EJP187" s="430"/>
      <c r="EJQ187" s="430"/>
      <c r="EJR187" s="430"/>
      <c r="EJS187" s="430"/>
      <c r="EJT187" s="430"/>
      <c r="EJU187" s="430"/>
      <c r="EJV187" s="430"/>
      <c r="EJW187" s="430"/>
      <c r="EJX187" s="430"/>
      <c r="EJY187" s="430"/>
      <c r="EJZ187" s="430"/>
      <c r="EKA187" s="430"/>
      <c r="EKB187" s="430"/>
      <c r="EKC187" s="430"/>
      <c r="EKD187" s="430"/>
      <c r="EKE187" s="430"/>
      <c r="EKF187" s="430"/>
      <c r="EKG187" s="430"/>
      <c r="EKH187" s="430"/>
      <c r="EKI187" s="430"/>
      <c r="EKJ187" s="430"/>
      <c r="EKK187" s="430"/>
      <c r="EKL187" s="430"/>
      <c r="EKM187" s="430"/>
      <c r="EKN187" s="430"/>
      <c r="EKO187" s="430"/>
      <c r="EKP187" s="430"/>
      <c r="EKQ187" s="430"/>
      <c r="EKR187" s="430"/>
      <c r="EKS187" s="430"/>
      <c r="EKT187" s="430"/>
      <c r="EKU187" s="430"/>
      <c r="EKV187" s="430"/>
      <c r="EKW187" s="430"/>
      <c r="EKX187" s="430"/>
      <c r="EKY187" s="430"/>
      <c r="EKZ187" s="430"/>
      <c r="ELA187" s="430"/>
      <c r="ELB187" s="430"/>
      <c r="ELC187" s="430"/>
      <c r="ELD187" s="430"/>
      <c r="ELE187" s="430"/>
      <c r="ELF187" s="430"/>
      <c r="ELG187" s="430"/>
      <c r="ELH187" s="430"/>
      <c r="ELI187" s="430"/>
      <c r="ELJ187" s="430"/>
      <c r="ELK187" s="430"/>
      <c r="ELL187" s="430"/>
      <c r="ELM187" s="430"/>
      <c r="ELN187" s="430"/>
      <c r="ELO187" s="430"/>
      <c r="ELP187" s="430"/>
      <c r="ELQ187" s="430"/>
      <c r="ELR187" s="430"/>
      <c r="ELS187" s="430"/>
      <c r="ELT187" s="430"/>
      <c r="ELU187" s="430"/>
      <c r="ELV187" s="430"/>
      <c r="ELW187" s="430"/>
      <c r="ELX187" s="430"/>
      <c r="ELY187" s="430"/>
      <c r="ELZ187" s="430"/>
      <c r="EMA187" s="430"/>
      <c r="EMB187" s="430"/>
      <c r="EMC187" s="430"/>
      <c r="EMD187" s="430"/>
      <c r="EME187" s="430"/>
      <c r="EMF187" s="430"/>
      <c r="EMG187" s="430"/>
      <c r="EMH187" s="430"/>
      <c r="EMI187" s="430"/>
      <c r="EMJ187" s="430"/>
      <c r="EMK187" s="430"/>
      <c r="EML187" s="430"/>
      <c r="EMM187" s="430"/>
      <c r="EMN187" s="430"/>
      <c r="EMO187" s="430"/>
      <c r="EMP187" s="430"/>
      <c r="EMQ187" s="430"/>
      <c r="EMR187" s="430"/>
      <c r="EMS187" s="430"/>
      <c r="EMT187" s="430"/>
      <c r="EMU187" s="430"/>
      <c r="EMV187" s="430"/>
      <c r="EMW187" s="430"/>
      <c r="EMX187" s="430"/>
      <c r="EMY187" s="430"/>
      <c r="EMZ187" s="430"/>
      <c r="ENA187" s="430"/>
      <c r="ENB187" s="430"/>
      <c r="ENC187" s="430"/>
      <c r="END187" s="430"/>
      <c r="ENE187" s="430"/>
      <c r="ENF187" s="430"/>
      <c r="ENG187" s="430"/>
      <c r="ENH187" s="430"/>
      <c r="ENI187" s="430"/>
      <c r="ENJ187" s="430"/>
      <c r="ENK187" s="430"/>
      <c r="ENL187" s="430"/>
      <c r="ENM187" s="430"/>
      <c r="ENN187" s="430"/>
      <c r="ENO187" s="430"/>
      <c r="ENP187" s="430"/>
      <c r="ENQ187" s="430"/>
      <c r="ENR187" s="430"/>
      <c r="ENS187" s="430"/>
      <c r="ENT187" s="430"/>
      <c r="ENU187" s="430"/>
      <c r="ENV187" s="430"/>
      <c r="ENW187" s="430"/>
      <c r="ENX187" s="430"/>
      <c r="ENY187" s="430"/>
      <c r="ENZ187" s="430"/>
      <c r="EOA187" s="430"/>
      <c r="EOB187" s="430"/>
      <c r="EOC187" s="430"/>
      <c r="EOD187" s="430"/>
      <c r="EOE187" s="430"/>
      <c r="EOF187" s="430"/>
      <c r="EOG187" s="430"/>
      <c r="EOH187" s="430"/>
      <c r="EOI187" s="430"/>
      <c r="EOJ187" s="430"/>
      <c r="EOK187" s="430"/>
      <c r="EOL187" s="430"/>
      <c r="EOM187" s="430"/>
      <c r="EON187" s="430"/>
      <c r="EOO187" s="430"/>
      <c r="EOP187" s="430"/>
      <c r="EOQ187" s="430"/>
      <c r="EOR187" s="430"/>
      <c r="EOS187" s="430"/>
      <c r="EOT187" s="430"/>
      <c r="EOU187" s="430"/>
      <c r="EOV187" s="430"/>
      <c r="EOW187" s="430"/>
      <c r="EOX187" s="430"/>
      <c r="EOY187" s="430"/>
      <c r="EOZ187" s="430"/>
      <c r="EPA187" s="430"/>
      <c r="EPB187" s="430"/>
      <c r="EPC187" s="430"/>
      <c r="EPD187" s="430"/>
      <c r="EPE187" s="430"/>
      <c r="EPF187" s="430"/>
      <c r="EPG187" s="430"/>
      <c r="EPH187" s="430"/>
      <c r="EPI187" s="430"/>
      <c r="EPJ187" s="430"/>
      <c r="EPK187" s="430"/>
      <c r="EPL187" s="430"/>
      <c r="EPM187" s="430"/>
      <c r="EPN187" s="430"/>
      <c r="EPO187" s="430"/>
      <c r="EPP187" s="430"/>
      <c r="EPQ187" s="430"/>
      <c r="EPR187" s="430"/>
      <c r="EPS187" s="430"/>
      <c r="EPT187" s="430"/>
      <c r="EPU187" s="430"/>
      <c r="EPV187" s="430"/>
      <c r="EPW187" s="430"/>
      <c r="EPX187" s="430"/>
      <c r="EPY187" s="430"/>
      <c r="EPZ187" s="430"/>
      <c r="EQA187" s="430"/>
      <c r="EQB187" s="430"/>
      <c r="EQC187" s="430"/>
      <c r="EQD187" s="430"/>
      <c r="EQE187" s="430"/>
      <c r="EQF187" s="430"/>
      <c r="EQG187" s="430"/>
      <c r="EQH187" s="430"/>
      <c r="EQI187" s="430"/>
      <c r="EQJ187" s="430"/>
      <c r="EQK187" s="430"/>
      <c r="EQL187" s="430"/>
      <c r="EQM187" s="430"/>
      <c r="EQN187" s="430"/>
      <c r="EQO187" s="430"/>
      <c r="EQP187" s="430"/>
      <c r="EQQ187" s="430"/>
      <c r="EQR187" s="430"/>
      <c r="EQS187" s="430"/>
      <c r="EQT187" s="430"/>
      <c r="EQU187" s="430"/>
      <c r="EQV187" s="430"/>
      <c r="EQW187" s="430"/>
      <c r="EQX187" s="430"/>
      <c r="EQY187" s="430"/>
      <c r="EQZ187" s="430"/>
      <c r="ERA187" s="430"/>
      <c r="ERB187" s="430"/>
      <c r="ERC187" s="430"/>
      <c r="ERD187" s="430"/>
      <c r="ERE187" s="430"/>
      <c r="ERF187" s="430"/>
      <c r="ERG187" s="430"/>
      <c r="ERH187" s="430"/>
      <c r="ERI187" s="430"/>
      <c r="ERJ187" s="430"/>
      <c r="ERK187" s="430"/>
      <c r="ERL187" s="430"/>
      <c r="ERM187" s="430"/>
      <c r="ERN187" s="430"/>
      <c r="ERO187" s="430"/>
      <c r="ERP187" s="430"/>
      <c r="ERQ187" s="430"/>
      <c r="ERR187" s="430"/>
      <c r="ERS187" s="430"/>
      <c r="ERT187" s="430"/>
      <c r="ERU187" s="430"/>
      <c r="ERV187" s="430"/>
      <c r="ERW187" s="430"/>
      <c r="ERX187" s="430"/>
      <c r="ERY187" s="430"/>
      <c r="ERZ187" s="430"/>
      <c r="ESA187" s="430"/>
      <c r="ESB187" s="430"/>
      <c r="ESC187" s="430"/>
      <c r="ESD187" s="430"/>
      <c r="ESE187" s="430"/>
      <c r="ESF187" s="430"/>
      <c r="ESG187" s="430"/>
      <c r="ESH187" s="430"/>
      <c r="ESI187" s="430"/>
      <c r="ESJ187" s="430"/>
      <c r="ESK187" s="430"/>
      <c r="ESL187" s="430"/>
      <c r="ESM187" s="430"/>
      <c r="ESN187" s="430"/>
      <c r="ESO187" s="430"/>
      <c r="ESP187" s="430"/>
      <c r="ESQ187" s="430"/>
      <c r="ESR187" s="430"/>
      <c r="ESS187" s="430"/>
      <c r="EST187" s="430"/>
      <c r="ESU187" s="430"/>
      <c r="ESV187" s="430"/>
      <c r="ESW187" s="430"/>
      <c r="ESX187" s="430"/>
      <c r="ESY187" s="430"/>
      <c r="ESZ187" s="430"/>
      <c r="ETA187" s="430"/>
      <c r="ETB187" s="430"/>
      <c r="ETC187" s="430"/>
      <c r="ETD187" s="430"/>
      <c r="ETE187" s="430"/>
      <c r="ETF187" s="430"/>
      <c r="ETG187" s="430"/>
      <c r="ETH187" s="430"/>
      <c r="ETI187" s="430"/>
      <c r="ETJ187" s="430"/>
      <c r="ETK187" s="430"/>
      <c r="ETL187" s="430"/>
      <c r="ETM187" s="430"/>
      <c r="ETN187" s="430"/>
      <c r="ETO187" s="430"/>
      <c r="ETP187" s="430"/>
      <c r="ETQ187" s="430"/>
      <c r="ETR187" s="430"/>
      <c r="ETS187" s="430"/>
      <c r="ETT187" s="430"/>
      <c r="ETU187" s="430"/>
      <c r="ETV187" s="430"/>
      <c r="ETW187" s="430"/>
      <c r="ETX187" s="430"/>
      <c r="ETY187" s="430"/>
      <c r="ETZ187" s="430"/>
      <c r="EUA187" s="430"/>
      <c r="EUB187" s="430"/>
      <c r="EUC187" s="430"/>
      <c r="EUD187" s="430"/>
      <c r="EUE187" s="430"/>
      <c r="EUF187" s="430"/>
      <c r="EUG187" s="430"/>
      <c r="EUH187" s="430"/>
      <c r="EUI187" s="430"/>
      <c r="EUJ187" s="430"/>
      <c r="EUK187" s="430"/>
      <c r="EUL187" s="430"/>
      <c r="EUM187" s="430"/>
      <c r="EUN187" s="430"/>
      <c r="EUO187" s="430"/>
      <c r="EUP187" s="430"/>
      <c r="EUQ187" s="430"/>
      <c r="EUR187" s="430"/>
      <c r="EUS187" s="430"/>
      <c r="EUT187" s="430"/>
      <c r="EUU187" s="430"/>
      <c r="EUV187" s="430"/>
      <c r="EUW187" s="430"/>
      <c r="EUX187" s="430"/>
      <c r="EUY187" s="430"/>
      <c r="EUZ187" s="430"/>
      <c r="EVA187" s="430"/>
      <c r="EVB187" s="430"/>
      <c r="EVC187" s="430"/>
      <c r="EVD187" s="430"/>
      <c r="EVE187" s="430"/>
      <c r="EVF187" s="430"/>
      <c r="EVG187" s="430"/>
      <c r="EVH187" s="430"/>
      <c r="EVI187" s="430"/>
      <c r="EVJ187" s="430"/>
      <c r="EVK187" s="430"/>
      <c r="EVL187" s="430"/>
      <c r="EVM187" s="430"/>
      <c r="EVN187" s="430"/>
      <c r="EVO187" s="430"/>
      <c r="EVP187" s="430"/>
      <c r="EVQ187" s="430"/>
      <c r="EVR187" s="430"/>
      <c r="EVS187" s="430"/>
      <c r="EVT187" s="430"/>
      <c r="EVU187" s="430"/>
      <c r="EVV187" s="430"/>
      <c r="EVW187" s="430"/>
      <c r="EVX187" s="430"/>
      <c r="EVY187" s="430"/>
      <c r="EVZ187" s="430"/>
      <c r="EWA187" s="430"/>
      <c r="EWB187" s="430"/>
      <c r="EWC187" s="430"/>
      <c r="EWD187" s="430"/>
      <c r="EWE187" s="430"/>
      <c r="EWF187" s="430"/>
      <c r="EWG187" s="430"/>
      <c r="EWH187" s="430"/>
      <c r="EWI187" s="430"/>
      <c r="EWJ187" s="430"/>
      <c r="EWK187" s="430"/>
      <c r="EWL187" s="430"/>
      <c r="EWM187" s="430"/>
      <c r="EWN187" s="430"/>
      <c r="EWO187" s="430"/>
      <c r="EWP187" s="430"/>
      <c r="EWQ187" s="430"/>
      <c r="EWR187" s="430"/>
      <c r="EWS187" s="430"/>
      <c r="EWT187" s="430"/>
      <c r="EWU187" s="430"/>
      <c r="EWV187" s="430"/>
      <c r="EWW187" s="430"/>
      <c r="EWX187" s="430"/>
      <c r="EWY187" s="430"/>
      <c r="EWZ187" s="430"/>
      <c r="EXA187" s="430"/>
      <c r="EXB187" s="430"/>
      <c r="EXC187" s="430"/>
      <c r="EXD187" s="430"/>
      <c r="EXE187" s="430"/>
      <c r="EXF187" s="430"/>
      <c r="EXG187" s="430"/>
      <c r="EXH187" s="430"/>
      <c r="EXI187" s="430"/>
      <c r="EXJ187" s="430"/>
      <c r="EXK187" s="430"/>
      <c r="EXL187" s="430"/>
      <c r="EXM187" s="430"/>
      <c r="EXN187" s="430"/>
      <c r="EXO187" s="430"/>
      <c r="EXP187" s="430"/>
      <c r="EXQ187" s="430"/>
      <c r="EXR187" s="430"/>
      <c r="EXS187" s="430"/>
      <c r="EXT187" s="430"/>
      <c r="EXU187" s="430"/>
      <c r="EXV187" s="430"/>
      <c r="EXW187" s="430"/>
      <c r="EXX187" s="430"/>
      <c r="EXY187" s="430"/>
      <c r="EXZ187" s="430"/>
      <c r="EYA187" s="430"/>
      <c r="EYB187" s="430"/>
      <c r="EYC187" s="430"/>
      <c r="EYD187" s="430"/>
      <c r="EYE187" s="430"/>
      <c r="EYF187" s="430"/>
      <c r="EYG187" s="430"/>
      <c r="EYH187" s="430"/>
      <c r="EYI187" s="430"/>
      <c r="EYJ187" s="430"/>
      <c r="EYK187" s="430"/>
      <c r="EYL187" s="430"/>
      <c r="EYM187" s="430"/>
      <c r="EYN187" s="430"/>
      <c r="EYO187" s="430"/>
      <c r="EYP187" s="430"/>
      <c r="EYQ187" s="430"/>
      <c r="EYR187" s="430"/>
      <c r="EYS187" s="430"/>
      <c r="EYT187" s="430"/>
      <c r="EYU187" s="430"/>
      <c r="EYV187" s="430"/>
      <c r="EYW187" s="430"/>
      <c r="EYX187" s="430"/>
      <c r="EYY187" s="430"/>
      <c r="EYZ187" s="430"/>
      <c r="EZA187" s="430"/>
      <c r="EZB187" s="430"/>
      <c r="EZC187" s="430"/>
      <c r="EZD187" s="430"/>
      <c r="EZE187" s="430"/>
      <c r="EZF187" s="430"/>
      <c r="EZG187" s="430"/>
      <c r="EZH187" s="430"/>
      <c r="EZI187" s="430"/>
      <c r="EZJ187" s="430"/>
      <c r="EZK187" s="430"/>
      <c r="EZL187" s="430"/>
      <c r="EZM187" s="430"/>
      <c r="EZN187" s="430"/>
      <c r="EZO187" s="430"/>
      <c r="EZP187" s="430"/>
      <c r="EZQ187" s="430"/>
      <c r="EZR187" s="430"/>
      <c r="EZS187" s="430"/>
      <c r="EZT187" s="430"/>
      <c r="EZU187" s="430"/>
      <c r="EZV187" s="430"/>
      <c r="EZW187" s="430"/>
      <c r="EZX187" s="430"/>
      <c r="EZY187" s="430"/>
      <c r="EZZ187" s="430"/>
      <c r="FAA187" s="430"/>
      <c r="FAB187" s="430"/>
      <c r="FAC187" s="430"/>
      <c r="FAD187" s="430"/>
      <c r="FAE187" s="430"/>
      <c r="FAF187" s="430"/>
      <c r="FAG187" s="430"/>
      <c r="FAH187" s="430"/>
      <c r="FAI187" s="430"/>
      <c r="FAJ187" s="430"/>
      <c r="FAK187" s="430"/>
      <c r="FAL187" s="430"/>
      <c r="FAM187" s="430"/>
      <c r="FAN187" s="430"/>
      <c r="FAO187" s="430"/>
      <c r="FAP187" s="430"/>
      <c r="FAQ187" s="430"/>
      <c r="FAR187" s="430"/>
      <c r="FAS187" s="430"/>
      <c r="FAT187" s="430"/>
      <c r="FAU187" s="430"/>
      <c r="FAV187" s="430"/>
      <c r="FAW187" s="430"/>
      <c r="FAX187" s="430"/>
      <c r="FAY187" s="430"/>
      <c r="FAZ187" s="430"/>
      <c r="FBA187" s="430"/>
      <c r="FBB187" s="430"/>
      <c r="FBC187" s="430"/>
      <c r="FBD187" s="430"/>
      <c r="FBE187" s="430"/>
      <c r="FBF187" s="430"/>
      <c r="FBG187" s="430"/>
      <c r="FBH187" s="430"/>
      <c r="FBI187" s="430"/>
      <c r="FBJ187" s="430"/>
      <c r="FBK187" s="430"/>
      <c r="FBL187" s="430"/>
      <c r="FBM187" s="430"/>
      <c r="FBN187" s="430"/>
      <c r="FBO187" s="430"/>
      <c r="FBP187" s="430"/>
      <c r="FBQ187" s="430"/>
      <c r="FBR187" s="430"/>
      <c r="FBS187" s="430"/>
      <c r="FBT187" s="430"/>
      <c r="FBU187" s="430"/>
      <c r="FBV187" s="430"/>
      <c r="FBW187" s="430"/>
      <c r="FBX187" s="430"/>
      <c r="FBY187" s="430"/>
      <c r="FBZ187" s="430"/>
      <c r="FCA187" s="430"/>
      <c r="FCB187" s="430"/>
      <c r="FCC187" s="430"/>
      <c r="FCD187" s="430"/>
      <c r="FCE187" s="430"/>
      <c r="FCF187" s="430"/>
      <c r="FCG187" s="430"/>
      <c r="FCH187" s="430"/>
      <c r="FCI187" s="430"/>
      <c r="FCJ187" s="430"/>
      <c r="FCK187" s="430"/>
      <c r="FCL187" s="430"/>
      <c r="FCM187" s="430"/>
      <c r="FCN187" s="430"/>
      <c r="FCO187" s="430"/>
      <c r="FCP187" s="430"/>
      <c r="FCQ187" s="430"/>
      <c r="FCR187" s="430"/>
      <c r="FCS187" s="430"/>
      <c r="FCT187" s="430"/>
      <c r="FCU187" s="430"/>
      <c r="FCV187" s="430"/>
      <c r="FCW187" s="430"/>
      <c r="FCX187" s="430"/>
      <c r="FCY187" s="430"/>
      <c r="FCZ187" s="430"/>
      <c r="FDA187" s="430"/>
      <c r="FDB187" s="430"/>
      <c r="FDC187" s="430"/>
      <c r="FDD187" s="430"/>
      <c r="FDE187" s="430"/>
      <c r="FDF187" s="430"/>
      <c r="FDG187" s="430"/>
      <c r="FDH187" s="430"/>
      <c r="FDI187" s="430"/>
      <c r="FDJ187" s="430"/>
      <c r="FDK187" s="430"/>
      <c r="FDL187" s="430"/>
      <c r="FDM187" s="430"/>
      <c r="FDN187" s="430"/>
      <c r="FDO187" s="430"/>
      <c r="FDP187" s="430"/>
      <c r="FDQ187" s="430"/>
      <c r="FDR187" s="430"/>
      <c r="FDS187" s="430"/>
      <c r="FDT187" s="430"/>
      <c r="FDU187" s="430"/>
      <c r="FDV187" s="430"/>
      <c r="FDW187" s="430"/>
      <c r="FDX187" s="430"/>
      <c r="FDY187" s="430"/>
      <c r="FDZ187" s="430"/>
      <c r="FEA187" s="430"/>
      <c r="FEB187" s="430"/>
      <c r="FEC187" s="430"/>
      <c r="FED187" s="430"/>
      <c r="FEE187" s="430"/>
      <c r="FEF187" s="430"/>
      <c r="FEG187" s="430"/>
      <c r="FEH187" s="430"/>
      <c r="FEI187" s="430"/>
      <c r="FEJ187" s="430"/>
      <c r="FEK187" s="430"/>
      <c r="FEL187" s="430"/>
      <c r="FEM187" s="430"/>
      <c r="FEN187" s="430"/>
      <c r="FEO187" s="430"/>
      <c r="FEP187" s="430"/>
      <c r="FEQ187" s="430"/>
      <c r="FER187" s="430"/>
      <c r="FES187" s="430"/>
      <c r="FET187" s="430"/>
      <c r="FEU187" s="430"/>
      <c r="FEV187" s="430"/>
      <c r="FEW187" s="430"/>
      <c r="FEX187" s="430"/>
      <c r="FEY187" s="430"/>
      <c r="FEZ187" s="430"/>
      <c r="FFA187" s="430"/>
      <c r="FFB187" s="430"/>
      <c r="FFC187" s="430"/>
      <c r="FFD187" s="430"/>
      <c r="FFE187" s="430"/>
      <c r="FFF187" s="430"/>
      <c r="FFG187" s="430"/>
      <c r="FFH187" s="430"/>
      <c r="FFI187" s="430"/>
      <c r="FFJ187" s="430"/>
      <c r="FFK187" s="430"/>
      <c r="FFL187" s="430"/>
      <c r="FFM187" s="430"/>
      <c r="FFN187" s="430"/>
      <c r="FFO187" s="430"/>
      <c r="FFP187" s="430"/>
      <c r="FFQ187" s="430"/>
      <c r="FFR187" s="430"/>
      <c r="FFS187" s="430"/>
      <c r="FFT187" s="430"/>
      <c r="FFU187" s="430"/>
      <c r="FFV187" s="430"/>
      <c r="FFW187" s="430"/>
      <c r="FFX187" s="430"/>
      <c r="FFY187" s="430"/>
      <c r="FFZ187" s="430"/>
      <c r="FGA187" s="430"/>
      <c r="FGB187" s="430"/>
      <c r="FGC187" s="430"/>
      <c r="FGD187" s="430"/>
      <c r="FGE187" s="430"/>
      <c r="FGF187" s="430"/>
      <c r="FGG187" s="430"/>
      <c r="FGH187" s="430"/>
      <c r="FGI187" s="430"/>
      <c r="FGJ187" s="430"/>
      <c r="FGK187" s="430"/>
      <c r="FGL187" s="430"/>
      <c r="FGM187" s="430"/>
      <c r="FGN187" s="430"/>
      <c r="FGO187" s="430"/>
      <c r="FGP187" s="430"/>
      <c r="FGQ187" s="430"/>
      <c r="FGR187" s="430"/>
      <c r="FGS187" s="430"/>
      <c r="FGT187" s="430"/>
      <c r="FGU187" s="430"/>
      <c r="FGV187" s="430"/>
      <c r="FGW187" s="430"/>
      <c r="FGX187" s="430"/>
      <c r="FGY187" s="430"/>
      <c r="FGZ187" s="430"/>
      <c r="FHA187" s="430"/>
      <c r="FHB187" s="430"/>
      <c r="FHC187" s="430"/>
      <c r="FHD187" s="430"/>
      <c r="FHE187" s="430"/>
      <c r="FHF187" s="430"/>
      <c r="FHG187" s="430"/>
      <c r="FHH187" s="430"/>
      <c r="FHI187" s="430"/>
      <c r="FHJ187" s="430"/>
      <c r="FHK187" s="430"/>
      <c r="FHL187" s="430"/>
      <c r="FHM187" s="430"/>
      <c r="FHN187" s="430"/>
      <c r="FHO187" s="430"/>
      <c r="FHP187" s="430"/>
      <c r="FHQ187" s="430"/>
      <c r="FHR187" s="430"/>
      <c r="FHS187" s="430"/>
      <c r="FHT187" s="430"/>
      <c r="FHU187" s="430"/>
      <c r="FHV187" s="430"/>
      <c r="FHW187" s="430"/>
      <c r="FHX187" s="430"/>
      <c r="FHY187" s="430"/>
      <c r="FHZ187" s="430"/>
      <c r="FIA187" s="430"/>
      <c r="FIB187" s="430"/>
      <c r="FIC187" s="430"/>
      <c r="FID187" s="430"/>
      <c r="FIE187" s="430"/>
      <c r="FIF187" s="430"/>
      <c r="FIG187" s="430"/>
      <c r="FIH187" s="430"/>
      <c r="FII187" s="430"/>
      <c r="FIJ187" s="430"/>
      <c r="FIK187" s="430"/>
      <c r="FIL187" s="430"/>
      <c r="FIM187" s="430"/>
      <c r="FIN187" s="430"/>
      <c r="FIO187" s="430"/>
      <c r="FIP187" s="430"/>
      <c r="FIQ187" s="430"/>
      <c r="FIR187" s="430"/>
      <c r="FIS187" s="430"/>
      <c r="FIT187" s="430"/>
      <c r="FIU187" s="430"/>
      <c r="FIV187" s="430"/>
      <c r="FIW187" s="430"/>
      <c r="FIX187" s="430"/>
      <c r="FIY187" s="430"/>
      <c r="FIZ187" s="430"/>
      <c r="FJA187" s="430"/>
      <c r="FJB187" s="430"/>
      <c r="FJC187" s="430"/>
      <c r="FJD187" s="430"/>
      <c r="FJE187" s="430"/>
      <c r="FJF187" s="430"/>
      <c r="FJG187" s="430"/>
      <c r="FJH187" s="430"/>
      <c r="FJI187" s="430"/>
      <c r="FJJ187" s="430"/>
      <c r="FJK187" s="430"/>
      <c r="FJL187" s="430"/>
      <c r="FJM187" s="430"/>
      <c r="FJN187" s="430"/>
      <c r="FJO187" s="430"/>
      <c r="FJP187" s="430"/>
      <c r="FJQ187" s="430"/>
      <c r="FJR187" s="430"/>
      <c r="FJS187" s="430"/>
      <c r="FJT187" s="430"/>
      <c r="FJU187" s="430"/>
      <c r="FJV187" s="430"/>
      <c r="FJW187" s="430"/>
      <c r="FJX187" s="430"/>
      <c r="FJY187" s="430"/>
      <c r="FJZ187" s="430"/>
      <c r="FKA187" s="430"/>
      <c r="FKB187" s="430"/>
      <c r="FKC187" s="430"/>
      <c r="FKD187" s="430"/>
      <c r="FKE187" s="430"/>
      <c r="FKF187" s="430"/>
      <c r="FKG187" s="430"/>
      <c r="FKH187" s="430"/>
      <c r="FKI187" s="430"/>
      <c r="FKJ187" s="430"/>
      <c r="FKK187" s="430"/>
      <c r="FKL187" s="430"/>
      <c r="FKM187" s="430"/>
      <c r="FKN187" s="430"/>
      <c r="FKO187" s="430"/>
      <c r="FKP187" s="430"/>
      <c r="FKQ187" s="430"/>
      <c r="FKR187" s="430"/>
      <c r="FKS187" s="430"/>
      <c r="FKT187" s="430"/>
      <c r="FKU187" s="430"/>
      <c r="FKV187" s="430"/>
      <c r="FKW187" s="430"/>
      <c r="FKX187" s="430"/>
      <c r="FKY187" s="430"/>
      <c r="FKZ187" s="430"/>
      <c r="FLA187" s="430"/>
      <c r="FLB187" s="430"/>
      <c r="FLC187" s="430"/>
      <c r="FLD187" s="430"/>
      <c r="FLE187" s="430"/>
      <c r="FLF187" s="430"/>
      <c r="FLG187" s="430"/>
      <c r="FLH187" s="430"/>
      <c r="FLI187" s="430"/>
      <c r="FLJ187" s="430"/>
      <c r="FLK187" s="430"/>
      <c r="FLL187" s="430"/>
      <c r="FLM187" s="430"/>
      <c r="FLN187" s="430"/>
      <c r="FLO187" s="430"/>
      <c r="FLP187" s="430"/>
      <c r="FLQ187" s="430"/>
      <c r="FLR187" s="430"/>
      <c r="FLS187" s="430"/>
      <c r="FLT187" s="430"/>
      <c r="FLU187" s="430"/>
      <c r="FLV187" s="430"/>
      <c r="FLW187" s="430"/>
      <c r="FLX187" s="430"/>
      <c r="FLY187" s="430"/>
      <c r="FLZ187" s="430"/>
      <c r="FMA187" s="430"/>
      <c r="FMB187" s="430"/>
      <c r="FMC187" s="430"/>
      <c r="FMD187" s="430"/>
      <c r="FME187" s="430"/>
      <c r="FMF187" s="430"/>
      <c r="FMG187" s="430"/>
      <c r="FMH187" s="430"/>
      <c r="FMI187" s="430"/>
      <c r="FMJ187" s="430"/>
      <c r="FMK187" s="430"/>
      <c r="FML187" s="430"/>
      <c r="FMM187" s="430"/>
      <c r="FMN187" s="430"/>
      <c r="FMO187" s="430"/>
      <c r="FMP187" s="430"/>
      <c r="FMQ187" s="430"/>
      <c r="FMR187" s="430"/>
      <c r="FMS187" s="430"/>
      <c r="FMT187" s="430"/>
      <c r="FMU187" s="430"/>
      <c r="FMV187" s="430"/>
      <c r="FMW187" s="430"/>
      <c r="FMX187" s="430"/>
      <c r="FMY187" s="430"/>
      <c r="FMZ187" s="430"/>
      <c r="FNA187" s="430"/>
      <c r="FNB187" s="430"/>
      <c r="FNC187" s="430"/>
      <c r="FND187" s="430"/>
      <c r="FNE187" s="430"/>
      <c r="FNF187" s="430"/>
      <c r="FNG187" s="430"/>
      <c r="FNH187" s="430"/>
      <c r="FNI187" s="430"/>
      <c r="FNJ187" s="430"/>
      <c r="FNK187" s="430"/>
      <c r="FNL187" s="430"/>
      <c r="FNM187" s="430"/>
      <c r="FNN187" s="430"/>
      <c r="FNO187" s="430"/>
      <c r="FNP187" s="430"/>
      <c r="FNQ187" s="430"/>
      <c r="FNR187" s="430"/>
      <c r="FNS187" s="430"/>
      <c r="FNT187" s="430"/>
      <c r="FNU187" s="430"/>
      <c r="FNV187" s="430"/>
      <c r="FNW187" s="430"/>
      <c r="FNX187" s="430"/>
      <c r="FNY187" s="430"/>
      <c r="FNZ187" s="430"/>
      <c r="FOA187" s="430"/>
      <c r="FOB187" s="430"/>
      <c r="FOC187" s="430"/>
      <c r="FOD187" s="430"/>
      <c r="FOE187" s="430"/>
      <c r="FOF187" s="430"/>
      <c r="FOG187" s="430"/>
      <c r="FOH187" s="430"/>
      <c r="FOI187" s="430"/>
      <c r="FOJ187" s="430"/>
      <c r="FOK187" s="430"/>
      <c r="FOL187" s="430"/>
      <c r="FOM187" s="430"/>
      <c r="FON187" s="430"/>
      <c r="FOO187" s="430"/>
      <c r="FOP187" s="430"/>
      <c r="FOQ187" s="430"/>
      <c r="FOR187" s="430"/>
      <c r="FOS187" s="430"/>
      <c r="FOT187" s="430"/>
      <c r="FOU187" s="430"/>
      <c r="FOV187" s="430"/>
      <c r="FOW187" s="430"/>
      <c r="FOX187" s="430"/>
      <c r="FOY187" s="430"/>
      <c r="FOZ187" s="430"/>
      <c r="FPA187" s="430"/>
      <c r="FPB187" s="430"/>
      <c r="FPC187" s="430"/>
      <c r="FPD187" s="430"/>
      <c r="FPE187" s="430"/>
      <c r="FPF187" s="430"/>
      <c r="FPG187" s="430"/>
      <c r="FPH187" s="430"/>
      <c r="FPI187" s="430"/>
      <c r="FPJ187" s="430"/>
      <c r="FPK187" s="430"/>
      <c r="FPL187" s="430"/>
      <c r="FPM187" s="430"/>
      <c r="FPN187" s="430"/>
      <c r="FPO187" s="430"/>
      <c r="FPP187" s="430"/>
      <c r="FPQ187" s="430"/>
      <c r="FPR187" s="430"/>
      <c r="FPS187" s="430"/>
      <c r="FPT187" s="430"/>
      <c r="FPU187" s="430"/>
      <c r="FPV187" s="430"/>
      <c r="FPW187" s="430"/>
      <c r="FPX187" s="430"/>
      <c r="FPY187" s="430"/>
      <c r="FPZ187" s="430"/>
      <c r="FQA187" s="430"/>
      <c r="FQB187" s="430"/>
      <c r="FQC187" s="430"/>
      <c r="FQD187" s="430"/>
      <c r="FQE187" s="430"/>
      <c r="FQF187" s="430"/>
      <c r="FQG187" s="430"/>
      <c r="FQH187" s="430"/>
      <c r="FQI187" s="430"/>
      <c r="FQJ187" s="430"/>
      <c r="FQK187" s="430"/>
      <c r="FQL187" s="430"/>
      <c r="FQM187" s="430"/>
      <c r="FQN187" s="430"/>
      <c r="FQO187" s="430"/>
      <c r="FQP187" s="430"/>
      <c r="FQQ187" s="430"/>
      <c r="FQR187" s="430"/>
      <c r="FQS187" s="430"/>
      <c r="FQT187" s="430"/>
      <c r="FQU187" s="430"/>
      <c r="FQV187" s="430"/>
      <c r="FQW187" s="430"/>
      <c r="FQX187" s="430"/>
      <c r="FQY187" s="430"/>
      <c r="FQZ187" s="430"/>
      <c r="FRA187" s="430"/>
      <c r="FRB187" s="430"/>
      <c r="FRC187" s="430"/>
      <c r="FRD187" s="430"/>
      <c r="FRE187" s="430"/>
      <c r="FRF187" s="430"/>
      <c r="FRG187" s="430"/>
      <c r="FRH187" s="430"/>
      <c r="FRI187" s="430"/>
      <c r="FRJ187" s="430"/>
      <c r="FRK187" s="430"/>
      <c r="FRL187" s="430"/>
      <c r="FRM187" s="430"/>
      <c r="FRN187" s="430"/>
      <c r="FRO187" s="430"/>
      <c r="FRP187" s="430"/>
      <c r="FRQ187" s="430"/>
      <c r="FRR187" s="430"/>
      <c r="FRS187" s="430"/>
      <c r="FRT187" s="430"/>
      <c r="FRU187" s="430"/>
      <c r="FRV187" s="430"/>
      <c r="FRW187" s="430"/>
      <c r="FRX187" s="430"/>
      <c r="FRY187" s="430"/>
      <c r="FRZ187" s="430"/>
      <c r="FSA187" s="430"/>
      <c r="FSB187" s="430"/>
      <c r="FSC187" s="430"/>
      <c r="FSD187" s="430"/>
      <c r="FSE187" s="430"/>
      <c r="FSF187" s="430"/>
      <c r="FSG187" s="430"/>
      <c r="FSH187" s="430"/>
      <c r="FSI187" s="430"/>
      <c r="FSJ187" s="430"/>
      <c r="FSK187" s="430"/>
      <c r="FSL187" s="430"/>
      <c r="FSM187" s="430"/>
      <c r="FSN187" s="430"/>
      <c r="FSO187" s="430"/>
      <c r="FSP187" s="430"/>
      <c r="FSQ187" s="430"/>
      <c r="FSR187" s="430"/>
      <c r="FSS187" s="430"/>
      <c r="FST187" s="430"/>
      <c r="FSU187" s="430"/>
      <c r="FSV187" s="430"/>
      <c r="FSW187" s="430"/>
      <c r="FSX187" s="430"/>
      <c r="FSY187" s="430"/>
      <c r="FSZ187" s="430"/>
      <c r="FTA187" s="430"/>
      <c r="FTB187" s="430"/>
      <c r="FTC187" s="430"/>
      <c r="FTD187" s="430"/>
      <c r="FTE187" s="430"/>
      <c r="FTF187" s="430"/>
      <c r="FTG187" s="430"/>
      <c r="FTH187" s="430"/>
      <c r="FTI187" s="430"/>
      <c r="FTJ187" s="430"/>
      <c r="FTK187" s="430"/>
      <c r="FTL187" s="430"/>
      <c r="FTM187" s="430"/>
      <c r="FTN187" s="430"/>
      <c r="FTO187" s="430"/>
      <c r="FTP187" s="430"/>
      <c r="FTQ187" s="430"/>
      <c r="FTR187" s="430"/>
      <c r="FTS187" s="430"/>
      <c r="FTT187" s="430"/>
      <c r="FTU187" s="430"/>
      <c r="FTV187" s="430"/>
      <c r="FTW187" s="430"/>
      <c r="FTX187" s="430"/>
      <c r="FTY187" s="430"/>
      <c r="FTZ187" s="430"/>
      <c r="FUA187" s="430"/>
      <c r="FUB187" s="430"/>
      <c r="FUC187" s="430"/>
      <c r="FUD187" s="430"/>
      <c r="FUE187" s="430"/>
      <c r="FUF187" s="430"/>
      <c r="FUG187" s="430"/>
      <c r="FUH187" s="430"/>
      <c r="FUI187" s="430"/>
      <c r="FUJ187" s="430"/>
      <c r="FUK187" s="430"/>
      <c r="FUL187" s="430"/>
      <c r="FUM187" s="430"/>
      <c r="FUN187" s="430"/>
      <c r="FUO187" s="430"/>
      <c r="FUP187" s="430"/>
      <c r="FUQ187" s="430"/>
      <c r="FUR187" s="430"/>
      <c r="FUS187" s="430"/>
      <c r="FUT187" s="430"/>
      <c r="FUU187" s="430"/>
      <c r="FUV187" s="430"/>
      <c r="FUW187" s="430"/>
      <c r="FUX187" s="430"/>
      <c r="FUY187" s="430"/>
      <c r="FUZ187" s="430"/>
      <c r="FVA187" s="430"/>
      <c r="FVB187" s="430"/>
      <c r="FVC187" s="430"/>
      <c r="FVD187" s="430"/>
      <c r="FVE187" s="430"/>
      <c r="FVF187" s="430"/>
      <c r="FVG187" s="430"/>
      <c r="FVH187" s="430"/>
      <c r="FVI187" s="430"/>
      <c r="FVJ187" s="430"/>
      <c r="FVK187" s="430"/>
      <c r="FVL187" s="430"/>
      <c r="FVM187" s="430"/>
      <c r="FVN187" s="430"/>
      <c r="FVO187" s="430"/>
      <c r="FVP187" s="430"/>
      <c r="FVQ187" s="430"/>
      <c r="FVR187" s="430"/>
      <c r="FVS187" s="430"/>
      <c r="FVT187" s="430"/>
      <c r="FVU187" s="430"/>
      <c r="FVV187" s="430"/>
      <c r="FVW187" s="430"/>
      <c r="FVX187" s="430"/>
      <c r="FVY187" s="430"/>
      <c r="FVZ187" s="430"/>
      <c r="FWA187" s="430"/>
      <c r="FWB187" s="430"/>
      <c r="FWC187" s="430"/>
      <c r="FWD187" s="430"/>
      <c r="FWE187" s="430"/>
      <c r="FWF187" s="430"/>
      <c r="FWG187" s="430"/>
      <c r="FWH187" s="430"/>
      <c r="FWI187" s="430"/>
      <c r="FWJ187" s="430"/>
      <c r="FWK187" s="430"/>
      <c r="FWL187" s="430"/>
      <c r="FWM187" s="430"/>
      <c r="FWN187" s="430"/>
      <c r="FWO187" s="430"/>
      <c r="FWP187" s="430"/>
      <c r="FWQ187" s="430"/>
      <c r="FWR187" s="430"/>
      <c r="FWS187" s="430"/>
      <c r="FWT187" s="430"/>
      <c r="FWU187" s="430"/>
      <c r="FWV187" s="430"/>
      <c r="FWW187" s="430"/>
      <c r="FWX187" s="430"/>
      <c r="FWY187" s="430"/>
      <c r="FWZ187" s="430"/>
      <c r="FXA187" s="430"/>
      <c r="FXB187" s="430"/>
      <c r="FXC187" s="430"/>
      <c r="FXD187" s="430"/>
      <c r="FXE187" s="430"/>
      <c r="FXF187" s="430"/>
      <c r="FXG187" s="430"/>
      <c r="FXH187" s="430"/>
      <c r="FXI187" s="430"/>
      <c r="FXJ187" s="430"/>
      <c r="FXK187" s="430"/>
      <c r="FXL187" s="430"/>
      <c r="FXM187" s="430"/>
      <c r="FXN187" s="430"/>
      <c r="FXO187" s="430"/>
      <c r="FXP187" s="430"/>
      <c r="FXQ187" s="430"/>
      <c r="FXR187" s="430"/>
      <c r="FXS187" s="430"/>
      <c r="FXT187" s="430"/>
      <c r="FXU187" s="430"/>
      <c r="FXV187" s="430"/>
      <c r="FXW187" s="430"/>
      <c r="FXX187" s="430"/>
      <c r="FXY187" s="430"/>
      <c r="FXZ187" s="430"/>
      <c r="FYA187" s="430"/>
      <c r="FYB187" s="430"/>
      <c r="FYC187" s="430"/>
      <c r="FYD187" s="430"/>
      <c r="FYE187" s="430"/>
      <c r="FYF187" s="430"/>
      <c r="FYG187" s="430"/>
      <c r="FYH187" s="430"/>
      <c r="FYI187" s="430"/>
      <c r="FYJ187" s="430"/>
      <c r="FYK187" s="430"/>
      <c r="FYL187" s="430"/>
      <c r="FYM187" s="430"/>
      <c r="FYN187" s="430"/>
      <c r="FYO187" s="430"/>
      <c r="FYP187" s="430"/>
      <c r="FYQ187" s="430"/>
      <c r="FYR187" s="430"/>
      <c r="FYS187" s="430"/>
      <c r="FYT187" s="430"/>
      <c r="FYU187" s="430"/>
      <c r="FYV187" s="430"/>
      <c r="FYW187" s="430"/>
      <c r="FYX187" s="430"/>
      <c r="FYY187" s="430"/>
      <c r="FYZ187" s="430"/>
      <c r="FZA187" s="430"/>
      <c r="FZB187" s="430"/>
      <c r="FZC187" s="430"/>
      <c r="FZD187" s="430"/>
      <c r="FZE187" s="430"/>
      <c r="FZF187" s="430"/>
      <c r="FZG187" s="430"/>
      <c r="FZH187" s="430"/>
      <c r="FZI187" s="430"/>
      <c r="FZJ187" s="430"/>
      <c r="FZK187" s="430"/>
      <c r="FZL187" s="430"/>
      <c r="FZM187" s="430"/>
      <c r="FZN187" s="430"/>
      <c r="FZO187" s="430"/>
      <c r="FZP187" s="430"/>
      <c r="FZQ187" s="430"/>
      <c r="FZR187" s="430"/>
      <c r="FZS187" s="430"/>
      <c r="FZT187" s="430"/>
      <c r="FZU187" s="430"/>
      <c r="FZV187" s="430"/>
      <c r="FZW187" s="430"/>
      <c r="FZX187" s="430"/>
      <c r="FZY187" s="430"/>
      <c r="FZZ187" s="430"/>
      <c r="GAA187" s="430"/>
      <c r="GAB187" s="430"/>
      <c r="GAC187" s="430"/>
      <c r="GAD187" s="430"/>
      <c r="GAE187" s="430"/>
      <c r="GAF187" s="430"/>
      <c r="GAG187" s="430"/>
      <c r="GAH187" s="430"/>
      <c r="GAI187" s="430"/>
      <c r="GAJ187" s="430"/>
      <c r="GAK187" s="430"/>
      <c r="GAL187" s="430"/>
      <c r="GAM187" s="430"/>
      <c r="GAN187" s="430"/>
      <c r="GAO187" s="430"/>
      <c r="GAP187" s="430"/>
      <c r="GAQ187" s="430"/>
      <c r="GAR187" s="430"/>
      <c r="GAS187" s="430"/>
      <c r="GAT187" s="430"/>
      <c r="GAU187" s="430"/>
      <c r="GAV187" s="430"/>
      <c r="GAW187" s="430"/>
      <c r="GAX187" s="430"/>
      <c r="GAY187" s="430"/>
      <c r="GAZ187" s="430"/>
      <c r="GBA187" s="430"/>
      <c r="GBB187" s="430"/>
      <c r="GBC187" s="430"/>
      <c r="GBD187" s="430"/>
      <c r="GBE187" s="430"/>
      <c r="GBF187" s="430"/>
      <c r="GBG187" s="430"/>
      <c r="GBH187" s="430"/>
      <c r="GBI187" s="430"/>
      <c r="GBJ187" s="430"/>
      <c r="GBK187" s="430"/>
      <c r="GBL187" s="430"/>
      <c r="GBM187" s="430"/>
      <c r="GBN187" s="430"/>
      <c r="GBO187" s="430"/>
      <c r="GBP187" s="430"/>
      <c r="GBQ187" s="430"/>
      <c r="GBR187" s="430"/>
      <c r="GBS187" s="430"/>
      <c r="GBT187" s="430"/>
      <c r="GBU187" s="430"/>
      <c r="GBV187" s="430"/>
      <c r="GBW187" s="430"/>
      <c r="GBX187" s="430"/>
      <c r="GBY187" s="430"/>
      <c r="GBZ187" s="430"/>
      <c r="GCA187" s="430"/>
      <c r="GCB187" s="430"/>
      <c r="GCC187" s="430"/>
      <c r="GCD187" s="430"/>
      <c r="GCE187" s="430"/>
      <c r="GCF187" s="430"/>
      <c r="GCG187" s="430"/>
      <c r="GCH187" s="430"/>
      <c r="GCI187" s="430"/>
      <c r="GCJ187" s="430"/>
      <c r="GCK187" s="430"/>
      <c r="GCL187" s="430"/>
      <c r="GCM187" s="430"/>
      <c r="GCN187" s="430"/>
      <c r="GCO187" s="430"/>
      <c r="GCP187" s="430"/>
      <c r="GCQ187" s="430"/>
      <c r="GCR187" s="430"/>
      <c r="GCS187" s="430"/>
      <c r="GCT187" s="430"/>
      <c r="GCU187" s="430"/>
      <c r="GCV187" s="430"/>
      <c r="GCW187" s="430"/>
      <c r="GCX187" s="430"/>
      <c r="GCY187" s="430"/>
      <c r="GCZ187" s="430"/>
      <c r="GDA187" s="430"/>
      <c r="GDB187" s="430"/>
      <c r="GDC187" s="430"/>
      <c r="GDD187" s="430"/>
      <c r="GDE187" s="430"/>
      <c r="GDF187" s="430"/>
      <c r="GDG187" s="430"/>
      <c r="GDH187" s="430"/>
      <c r="GDI187" s="430"/>
      <c r="GDJ187" s="430"/>
      <c r="GDK187" s="430"/>
      <c r="GDL187" s="430"/>
      <c r="GDM187" s="430"/>
      <c r="GDN187" s="430"/>
      <c r="GDO187" s="430"/>
      <c r="GDP187" s="430"/>
      <c r="GDQ187" s="430"/>
      <c r="GDR187" s="430"/>
      <c r="GDS187" s="430"/>
      <c r="GDT187" s="430"/>
      <c r="GDU187" s="430"/>
      <c r="GDV187" s="430"/>
      <c r="GDW187" s="430"/>
      <c r="GDX187" s="430"/>
      <c r="GDY187" s="430"/>
      <c r="GDZ187" s="430"/>
      <c r="GEA187" s="430"/>
      <c r="GEB187" s="430"/>
      <c r="GEC187" s="430"/>
      <c r="GED187" s="430"/>
      <c r="GEE187" s="430"/>
      <c r="GEF187" s="430"/>
      <c r="GEG187" s="430"/>
      <c r="GEH187" s="430"/>
      <c r="GEI187" s="430"/>
      <c r="GEJ187" s="430"/>
      <c r="GEK187" s="430"/>
      <c r="GEL187" s="430"/>
      <c r="GEM187" s="430"/>
      <c r="GEN187" s="430"/>
      <c r="GEO187" s="430"/>
      <c r="GEP187" s="430"/>
      <c r="GEQ187" s="430"/>
      <c r="GER187" s="430"/>
      <c r="GES187" s="430"/>
      <c r="GET187" s="430"/>
      <c r="GEU187" s="430"/>
      <c r="GEV187" s="430"/>
      <c r="GEW187" s="430"/>
      <c r="GEX187" s="430"/>
      <c r="GEY187" s="430"/>
      <c r="GEZ187" s="430"/>
      <c r="GFA187" s="430"/>
      <c r="GFB187" s="430"/>
      <c r="GFC187" s="430"/>
      <c r="GFD187" s="430"/>
      <c r="GFE187" s="430"/>
      <c r="GFF187" s="430"/>
      <c r="GFG187" s="430"/>
      <c r="GFH187" s="430"/>
      <c r="GFI187" s="430"/>
      <c r="GFJ187" s="430"/>
      <c r="GFK187" s="430"/>
      <c r="GFL187" s="430"/>
      <c r="GFM187" s="430"/>
      <c r="GFN187" s="430"/>
      <c r="GFO187" s="430"/>
      <c r="GFP187" s="430"/>
      <c r="GFQ187" s="430"/>
      <c r="GFR187" s="430"/>
      <c r="GFS187" s="430"/>
      <c r="GFT187" s="430"/>
      <c r="GFU187" s="430"/>
      <c r="GFV187" s="430"/>
      <c r="GFW187" s="430"/>
      <c r="GFX187" s="430"/>
      <c r="GFY187" s="430"/>
      <c r="GFZ187" s="430"/>
      <c r="GGA187" s="430"/>
      <c r="GGB187" s="430"/>
      <c r="GGC187" s="430"/>
      <c r="GGD187" s="430"/>
      <c r="GGE187" s="430"/>
      <c r="GGF187" s="430"/>
      <c r="GGG187" s="430"/>
      <c r="GGH187" s="430"/>
      <c r="GGI187" s="430"/>
      <c r="GGJ187" s="430"/>
      <c r="GGK187" s="430"/>
      <c r="GGL187" s="430"/>
      <c r="GGM187" s="430"/>
      <c r="GGN187" s="430"/>
      <c r="GGO187" s="430"/>
      <c r="GGP187" s="430"/>
      <c r="GGQ187" s="430"/>
      <c r="GGR187" s="430"/>
      <c r="GGS187" s="430"/>
      <c r="GGT187" s="430"/>
      <c r="GGU187" s="430"/>
      <c r="GGV187" s="430"/>
      <c r="GGW187" s="430"/>
      <c r="GGX187" s="430"/>
      <c r="GGY187" s="430"/>
      <c r="GGZ187" s="430"/>
      <c r="GHA187" s="430"/>
      <c r="GHB187" s="430"/>
      <c r="GHC187" s="430"/>
      <c r="GHD187" s="430"/>
      <c r="GHE187" s="430"/>
      <c r="GHF187" s="430"/>
      <c r="GHG187" s="430"/>
      <c r="GHH187" s="430"/>
      <c r="GHI187" s="430"/>
      <c r="GHJ187" s="430"/>
      <c r="GHK187" s="430"/>
      <c r="GHL187" s="430"/>
      <c r="GHM187" s="430"/>
      <c r="GHN187" s="430"/>
      <c r="GHO187" s="430"/>
      <c r="GHP187" s="430"/>
      <c r="GHQ187" s="430"/>
      <c r="GHR187" s="430"/>
      <c r="GHS187" s="430"/>
      <c r="GHT187" s="430"/>
      <c r="GHU187" s="430"/>
      <c r="GHV187" s="430"/>
      <c r="GHW187" s="430"/>
      <c r="GHX187" s="430"/>
      <c r="GHY187" s="430"/>
      <c r="GHZ187" s="430"/>
      <c r="GIA187" s="430"/>
      <c r="GIB187" s="430"/>
      <c r="GIC187" s="430"/>
      <c r="GID187" s="430"/>
      <c r="GIE187" s="430"/>
      <c r="GIF187" s="430"/>
      <c r="GIG187" s="430"/>
      <c r="GIH187" s="430"/>
      <c r="GII187" s="430"/>
      <c r="GIJ187" s="430"/>
      <c r="GIK187" s="430"/>
      <c r="GIL187" s="430"/>
      <c r="GIM187" s="430"/>
      <c r="GIN187" s="430"/>
      <c r="GIO187" s="430"/>
      <c r="GIP187" s="430"/>
      <c r="GIQ187" s="430"/>
      <c r="GIR187" s="430"/>
      <c r="GIS187" s="430"/>
      <c r="GIT187" s="430"/>
      <c r="GIU187" s="430"/>
      <c r="GIV187" s="430"/>
      <c r="GIW187" s="430"/>
      <c r="GIX187" s="430"/>
      <c r="GIY187" s="430"/>
      <c r="GIZ187" s="430"/>
      <c r="GJA187" s="430"/>
      <c r="GJB187" s="430"/>
      <c r="GJC187" s="430"/>
      <c r="GJD187" s="430"/>
      <c r="GJE187" s="430"/>
      <c r="GJF187" s="430"/>
      <c r="GJG187" s="430"/>
      <c r="GJH187" s="430"/>
      <c r="GJI187" s="430"/>
      <c r="GJJ187" s="430"/>
      <c r="GJK187" s="430"/>
      <c r="GJL187" s="430"/>
      <c r="GJM187" s="430"/>
      <c r="GJN187" s="430"/>
      <c r="GJO187" s="430"/>
      <c r="GJP187" s="430"/>
      <c r="GJQ187" s="430"/>
      <c r="GJR187" s="430"/>
      <c r="GJS187" s="430"/>
      <c r="GJT187" s="430"/>
      <c r="GJU187" s="430"/>
      <c r="GJV187" s="430"/>
      <c r="GJW187" s="430"/>
      <c r="GJX187" s="430"/>
      <c r="GJY187" s="430"/>
      <c r="GJZ187" s="430"/>
      <c r="GKA187" s="430"/>
      <c r="GKB187" s="430"/>
      <c r="GKC187" s="430"/>
      <c r="GKD187" s="430"/>
      <c r="GKE187" s="430"/>
      <c r="GKF187" s="430"/>
      <c r="GKG187" s="430"/>
      <c r="GKH187" s="430"/>
      <c r="GKI187" s="430"/>
      <c r="GKJ187" s="430"/>
      <c r="GKK187" s="430"/>
      <c r="GKL187" s="430"/>
      <c r="GKM187" s="430"/>
      <c r="GKN187" s="430"/>
      <c r="GKO187" s="430"/>
      <c r="GKP187" s="430"/>
      <c r="GKQ187" s="430"/>
      <c r="GKR187" s="430"/>
      <c r="GKS187" s="430"/>
      <c r="GKT187" s="430"/>
      <c r="GKU187" s="430"/>
      <c r="GKV187" s="430"/>
      <c r="GKW187" s="430"/>
      <c r="GKX187" s="430"/>
      <c r="GKY187" s="430"/>
      <c r="GKZ187" s="430"/>
      <c r="GLA187" s="430"/>
      <c r="GLB187" s="430"/>
      <c r="GLC187" s="430"/>
      <c r="GLD187" s="430"/>
      <c r="GLE187" s="430"/>
      <c r="GLF187" s="430"/>
      <c r="GLG187" s="430"/>
      <c r="GLH187" s="430"/>
      <c r="GLI187" s="430"/>
      <c r="GLJ187" s="430"/>
      <c r="GLK187" s="430"/>
      <c r="GLL187" s="430"/>
      <c r="GLM187" s="430"/>
      <c r="GLN187" s="430"/>
      <c r="GLO187" s="430"/>
      <c r="GLP187" s="430"/>
      <c r="GLQ187" s="430"/>
      <c r="GLR187" s="430"/>
      <c r="GLS187" s="430"/>
      <c r="GLT187" s="430"/>
      <c r="GLU187" s="430"/>
      <c r="GLV187" s="430"/>
      <c r="GLW187" s="430"/>
      <c r="GLX187" s="430"/>
      <c r="GLY187" s="430"/>
      <c r="GLZ187" s="430"/>
      <c r="GMA187" s="430"/>
      <c r="GMB187" s="430"/>
      <c r="GMC187" s="430"/>
      <c r="GMD187" s="430"/>
      <c r="GME187" s="430"/>
      <c r="GMF187" s="430"/>
      <c r="GMG187" s="430"/>
      <c r="GMH187" s="430"/>
      <c r="GMI187" s="430"/>
      <c r="GMJ187" s="430"/>
      <c r="GMK187" s="430"/>
      <c r="GML187" s="430"/>
      <c r="GMM187" s="430"/>
      <c r="GMN187" s="430"/>
      <c r="GMO187" s="430"/>
      <c r="GMP187" s="430"/>
      <c r="GMQ187" s="430"/>
      <c r="GMR187" s="430"/>
      <c r="GMS187" s="430"/>
      <c r="GMT187" s="430"/>
      <c r="GMU187" s="430"/>
      <c r="GMV187" s="430"/>
      <c r="GMW187" s="430"/>
      <c r="GMX187" s="430"/>
      <c r="GMY187" s="430"/>
      <c r="GMZ187" s="430"/>
      <c r="GNA187" s="430"/>
      <c r="GNB187" s="430"/>
      <c r="GNC187" s="430"/>
      <c r="GND187" s="430"/>
      <c r="GNE187" s="430"/>
      <c r="GNF187" s="430"/>
      <c r="GNG187" s="430"/>
      <c r="GNH187" s="430"/>
      <c r="GNI187" s="430"/>
      <c r="GNJ187" s="430"/>
      <c r="GNK187" s="430"/>
      <c r="GNL187" s="430"/>
      <c r="GNM187" s="430"/>
      <c r="GNN187" s="430"/>
      <c r="GNO187" s="430"/>
      <c r="GNP187" s="430"/>
      <c r="GNQ187" s="430"/>
      <c r="GNR187" s="430"/>
      <c r="GNS187" s="430"/>
      <c r="GNT187" s="430"/>
      <c r="GNU187" s="430"/>
      <c r="GNV187" s="430"/>
      <c r="GNW187" s="430"/>
      <c r="GNX187" s="430"/>
      <c r="GNY187" s="430"/>
      <c r="GNZ187" s="430"/>
      <c r="GOA187" s="430"/>
      <c r="GOB187" s="430"/>
      <c r="GOC187" s="430"/>
      <c r="GOD187" s="430"/>
      <c r="GOE187" s="430"/>
      <c r="GOF187" s="430"/>
      <c r="GOG187" s="430"/>
      <c r="GOH187" s="430"/>
      <c r="GOI187" s="430"/>
      <c r="GOJ187" s="430"/>
      <c r="GOK187" s="430"/>
      <c r="GOL187" s="430"/>
      <c r="GOM187" s="430"/>
      <c r="GON187" s="430"/>
      <c r="GOO187" s="430"/>
      <c r="GOP187" s="430"/>
      <c r="GOQ187" s="430"/>
      <c r="GOR187" s="430"/>
      <c r="GOS187" s="430"/>
      <c r="GOT187" s="430"/>
      <c r="GOU187" s="430"/>
      <c r="GOV187" s="430"/>
      <c r="GOW187" s="430"/>
      <c r="GOX187" s="430"/>
      <c r="GOY187" s="430"/>
      <c r="GOZ187" s="430"/>
      <c r="GPA187" s="430"/>
      <c r="GPB187" s="430"/>
      <c r="GPC187" s="430"/>
      <c r="GPD187" s="430"/>
      <c r="GPE187" s="430"/>
      <c r="GPF187" s="430"/>
      <c r="GPG187" s="430"/>
      <c r="GPH187" s="430"/>
      <c r="GPI187" s="430"/>
      <c r="GPJ187" s="430"/>
      <c r="GPK187" s="430"/>
      <c r="GPL187" s="430"/>
      <c r="GPM187" s="430"/>
      <c r="GPN187" s="430"/>
      <c r="GPO187" s="430"/>
      <c r="GPP187" s="430"/>
      <c r="GPQ187" s="430"/>
      <c r="GPR187" s="430"/>
      <c r="GPS187" s="430"/>
      <c r="GPT187" s="430"/>
      <c r="GPU187" s="430"/>
      <c r="GPV187" s="430"/>
      <c r="GPW187" s="430"/>
      <c r="GPX187" s="430"/>
      <c r="GPY187" s="430"/>
      <c r="GPZ187" s="430"/>
      <c r="GQA187" s="430"/>
      <c r="GQB187" s="430"/>
      <c r="GQC187" s="430"/>
      <c r="GQD187" s="430"/>
      <c r="GQE187" s="430"/>
      <c r="GQF187" s="430"/>
      <c r="GQG187" s="430"/>
      <c r="GQH187" s="430"/>
      <c r="GQI187" s="430"/>
      <c r="GQJ187" s="430"/>
      <c r="GQK187" s="430"/>
      <c r="GQL187" s="430"/>
      <c r="GQM187" s="430"/>
      <c r="GQN187" s="430"/>
      <c r="GQO187" s="430"/>
      <c r="GQP187" s="430"/>
      <c r="GQQ187" s="430"/>
      <c r="GQR187" s="430"/>
      <c r="GQS187" s="430"/>
      <c r="GQT187" s="430"/>
      <c r="GQU187" s="430"/>
      <c r="GQV187" s="430"/>
      <c r="GQW187" s="430"/>
      <c r="GQX187" s="430"/>
      <c r="GQY187" s="430"/>
      <c r="GQZ187" s="430"/>
      <c r="GRA187" s="430"/>
      <c r="GRB187" s="430"/>
      <c r="GRC187" s="430"/>
      <c r="GRD187" s="430"/>
      <c r="GRE187" s="430"/>
      <c r="GRF187" s="430"/>
      <c r="GRG187" s="430"/>
      <c r="GRH187" s="430"/>
      <c r="GRI187" s="430"/>
      <c r="GRJ187" s="430"/>
      <c r="GRK187" s="430"/>
      <c r="GRL187" s="430"/>
      <c r="GRM187" s="430"/>
      <c r="GRN187" s="430"/>
      <c r="GRO187" s="430"/>
      <c r="GRP187" s="430"/>
      <c r="GRQ187" s="430"/>
      <c r="GRR187" s="430"/>
      <c r="GRS187" s="430"/>
      <c r="GRT187" s="430"/>
      <c r="GRU187" s="430"/>
      <c r="GRV187" s="430"/>
      <c r="GRW187" s="430"/>
      <c r="GRX187" s="430"/>
      <c r="GRY187" s="430"/>
      <c r="GRZ187" s="430"/>
      <c r="GSA187" s="430"/>
      <c r="GSB187" s="430"/>
      <c r="GSC187" s="430"/>
      <c r="GSD187" s="430"/>
      <c r="GSE187" s="430"/>
      <c r="GSF187" s="430"/>
      <c r="GSG187" s="430"/>
      <c r="GSH187" s="430"/>
      <c r="GSI187" s="430"/>
      <c r="GSJ187" s="430"/>
      <c r="GSK187" s="430"/>
      <c r="GSL187" s="430"/>
      <c r="GSM187" s="430"/>
      <c r="GSN187" s="430"/>
      <c r="GSO187" s="430"/>
      <c r="GSP187" s="430"/>
      <c r="GSQ187" s="430"/>
      <c r="GSR187" s="430"/>
      <c r="GSS187" s="430"/>
      <c r="GST187" s="430"/>
      <c r="GSU187" s="430"/>
      <c r="GSV187" s="430"/>
      <c r="GSW187" s="430"/>
      <c r="GSX187" s="430"/>
      <c r="GSY187" s="430"/>
      <c r="GSZ187" s="430"/>
      <c r="GTA187" s="430"/>
      <c r="GTB187" s="430"/>
      <c r="GTC187" s="430"/>
      <c r="GTD187" s="430"/>
      <c r="GTE187" s="430"/>
      <c r="GTF187" s="430"/>
      <c r="GTG187" s="430"/>
      <c r="GTH187" s="430"/>
      <c r="GTI187" s="430"/>
      <c r="GTJ187" s="430"/>
      <c r="GTK187" s="430"/>
      <c r="GTL187" s="430"/>
      <c r="GTM187" s="430"/>
      <c r="GTN187" s="430"/>
      <c r="GTO187" s="430"/>
      <c r="GTP187" s="430"/>
      <c r="GTQ187" s="430"/>
      <c r="GTR187" s="430"/>
      <c r="GTS187" s="430"/>
      <c r="GTT187" s="430"/>
      <c r="GTU187" s="430"/>
      <c r="GTV187" s="430"/>
      <c r="GTW187" s="430"/>
      <c r="GTX187" s="430"/>
      <c r="GTY187" s="430"/>
      <c r="GTZ187" s="430"/>
      <c r="GUA187" s="430"/>
      <c r="GUB187" s="430"/>
      <c r="GUC187" s="430"/>
      <c r="GUD187" s="430"/>
      <c r="GUE187" s="430"/>
      <c r="GUF187" s="430"/>
      <c r="GUG187" s="430"/>
      <c r="GUH187" s="430"/>
      <c r="GUI187" s="430"/>
      <c r="GUJ187" s="430"/>
      <c r="GUK187" s="430"/>
      <c r="GUL187" s="430"/>
      <c r="GUM187" s="430"/>
      <c r="GUN187" s="430"/>
      <c r="GUO187" s="430"/>
      <c r="GUP187" s="430"/>
      <c r="GUQ187" s="430"/>
      <c r="GUR187" s="430"/>
      <c r="GUS187" s="430"/>
      <c r="GUT187" s="430"/>
      <c r="GUU187" s="430"/>
      <c r="GUV187" s="430"/>
      <c r="GUW187" s="430"/>
      <c r="GUX187" s="430"/>
      <c r="GUY187" s="430"/>
      <c r="GUZ187" s="430"/>
      <c r="GVA187" s="430"/>
      <c r="GVB187" s="430"/>
      <c r="GVC187" s="430"/>
      <c r="GVD187" s="430"/>
      <c r="GVE187" s="430"/>
      <c r="GVF187" s="430"/>
      <c r="GVG187" s="430"/>
      <c r="GVH187" s="430"/>
      <c r="GVI187" s="430"/>
      <c r="GVJ187" s="430"/>
      <c r="GVK187" s="430"/>
      <c r="GVL187" s="430"/>
      <c r="GVM187" s="430"/>
      <c r="GVN187" s="430"/>
      <c r="GVO187" s="430"/>
      <c r="GVP187" s="430"/>
      <c r="GVQ187" s="430"/>
      <c r="GVR187" s="430"/>
      <c r="GVS187" s="430"/>
      <c r="GVT187" s="430"/>
      <c r="GVU187" s="430"/>
      <c r="GVV187" s="430"/>
      <c r="GVW187" s="430"/>
      <c r="GVX187" s="430"/>
      <c r="GVY187" s="430"/>
      <c r="GVZ187" s="430"/>
      <c r="GWA187" s="430"/>
      <c r="GWB187" s="430"/>
      <c r="GWC187" s="430"/>
      <c r="GWD187" s="430"/>
      <c r="GWE187" s="430"/>
      <c r="GWF187" s="430"/>
      <c r="GWG187" s="430"/>
      <c r="GWH187" s="430"/>
      <c r="GWI187" s="430"/>
      <c r="GWJ187" s="430"/>
      <c r="GWK187" s="430"/>
      <c r="GWL187" s="430"/>
      <c r="GWM187" s="430"/>
      <c r="GWN187" s="430"/>
      <c r="GWO187" s="430"/>
      <c r="GWP187" s="430"/>
      <c r="GWQ187" s="430"/>
      <c r="GWR187" s="430"/>
      <c r="GWS187" s="430"/>
      <c r="GWT187" s="430"/>
      <c r="GWU187" s="430"/>
      <c r="GWV187" s="430"/>
      <c r="GWW187" s="430"/>
      <c r="GWX187" s="430"/>
      <c r="GWY187" s="430"/>
      <c r="GWZ187" s="430"/>
      <c r="GXA187" s="430"/>
      <c r="GXB187" s="430"/>
      <c r="GXC187" s="430"/>
      <c r="GXD187" s="430"/>
      <c r="GXE187" s="430"/>
      <c r="GXF187" s="430"/>
      <c r="GXG187" s="430"/>
      <c r="GXH187" s="430"/>
      <c r="GXI187" s="430"/>
      <c r="GXJ187" s="430"/>
      <c r="GXK187" s="430"/>
      <c r="GXL187" s="430"/>
      <c r="GXM187" s="430"/>
      <c r="GXN187" s="430"/>
      <c r="GXO187" s="430"/>
      <c r="GXP187" s="430"/>
      <c r="GXQ187" s="430"/>
      <c r="GXR187" s="430"/>
      <c r="GXS187" s="430"/>
      <c r="GXT187" s="430"/>
      <c r="GXU187" s="430"/>
      <c r="GXV187" s="430"/>
      <c r="GXW187" s="430"/>
      <c r="GXX187" s="430"/>
      <c r="GXY187" s="430"/>
      <c r="GXZ187" s="430"/>
      <c r="GYA187" s="430"/>
      <c r="GYB187" s="430"/>
      <c r="GYC187" s="430"/>
      <c r="GYD187" s="430"/>
      <c r="GYE187" s="430"/>
      <c r="GYF187" s="430"/>
      <c r="GYG187" s="430"/>
      <c r="GYH187" s="430"/>
      <c r="GYI187" s="430"/>
      <c r="GYJ187" s="430"/>
      <c r="GYK187" s="430"/>
      <c r="GYL187" s="430"/>
      <c r="GYM187" s="430"/>
      <c r="GYN187" s="430"/>
      <c r="GYO187" s="430"/>
      <c r="GYP187" s="430"/>
      <c r="GYQ187" s="430"/>
      <c r="GYR187" s="430"/>
      <c r="GYS187" s="430"/>
      <c r="GYT187" s="430"/>
      <c r="GYU187" s="430"/>
      <c r="GYV187" s="430"/>
      <c r="GYW187" s="430"/>
      <c r="GYX187" s="430"/>
      <c r="GYY187" s="430"/>
      <c r="GYZ187" s="430"/>
      <c r="GZA187" s="430"/>
      <c r="GZB187" s="430"/>
      <c r="GZC187" s="430"/>
      <c r="GZD187" s="430"/>
      <c r="GZE187" s="430"/>
      <c r="GZF187" s="430"/>
      <c r="GZG187" s="430"/>
      <c r="GZH187" s="430"/>
      <c r="GZI187" s="430"/>
      <c r="GZJ187" s="430"/>
      <c r="GZK187" s="430"/>
      <c r="GZL187" s="430"/>
      <c r="GZM187" s="430"/>
      <c r="GZN187" s="430"/>
      <c r="GZO187" s="430"/>
      <c r="GZP187" s="430"/>
      <c r="GZQ187" s="430"/>
      <c r="GZR187" s="430"/>
      <c r="GZS187" s="430"/>
      <c r="GZT187" s="430"/>
      <c r="GZU187" s="430"/>
      <c r="GZV187" s="430"/>
      <c r="GZW187" s="430"/>
      <c r="GZX187" s="430"/>
      <c r="GZY187" s="430"/>
      <c r="GZZ187" s="430"/>
      <c r="HAA187" s="430"/>
      <c r="HAB187" s="430"/>
      <c r="HAC187" s="430"/>
      <c r="HAD187" s="430"/>
      <c r="HAE187" s="430"/>
      <c r="HAF187" s="430"/>
      <c r="HAG187" s="430"/>
      <c r="HAH187" s="430"/>
      <c r="HAI187" s="430"/>
      <c r="HAJ187" s="430"/>
      <c r="HAK187" s="430"/>
      <c r="HAL187" s="430"/>
      <c r="HAM187" s="430"/>
      <c r="HAN187" s="430"/>
      <c r="HAO187" s="430"/>
      <c r="HAP187" s="430"/>
      <c r="HAQ187" s="430"/>
      <c r="HAR187" s="430"/>
      <c r="HAS187" s="430"/>
      <c r="HAT187" s="430"/>
      <c r="HAU187" s="430"/>
      <c r="HAV187" s="430"/>
      <c r="HAW187" s="430"/>
      <c r="HAX187" s="430"/>
      <c r="HAY187" s="430"/>
      <c r="HAZ187" s="430"/>
      <c r="HBA187" s="430"/>
      <c r="HBB187" s="430"/>
      <c r="HBC187" s="430"/>
      <c r="HBD187" s="430"/>
      <c r="HBE187" s="430"/>
      <c r="HBF187" s="430"/>
      <c r="HBG187" s="430"/>
      <c r="HBH187" s="430"/>
      <c r="HBI187" s="430"/>
      <c r="HBJ187" s="430"/>
      <c r="HBK187" s="430"/>
      <c r="HBL187" s="430"/>
      <c r="HBM187" s="430"/>
      <c r="HBN187" s="430"/>
      <c r="HBO187" s="430"/>
      <c r="HBP187" s="430"/>
      <c r="HBQ187" s="430"/>
      <c r="HBR187" s="430"/>
      <c r="HBS187" s="430"/>
      <c r="HBT187" s="430"/>
      <c r="HBU187" s="430"/>
      <c r="HBV187" s="430"/>
      <c r="HBW187" s="430"/>
      <c r="HBX187" s="430"/>
      <c r="HBY187" s="430"/>
      <c r="HBZ187" s="430"/>
      <c r="HCA187" s="430"/>
      <c r="HCB187" s="430"/>
      <c r="HCC187" s="430"/>
      <c r="HCD187" s="430"/>
      <c r="HCE187" s="430"/>
      <c r="HCF187" s="430"/>
      <c r="HCG187" s="430"/>
      <c r="HCH187" s="430"/>
      <c r="HCI187" s="430"/>
      <c r="HCJ187" s="430"/>
      <c r="HCK187" s="430"/>
      <c r="HCL187" s="430"/>
      <c r="HCM187" s="430"/>
      <c r="HCN187" s="430"/>
      <c r="HCO187" s="430"/>
      <c r="HCP187" s="430"/>
      <c r="HCQ187" s="430"/>
      <c r="HCR187" s="430"/>
      <c r="HCS187" s="430"/>
      <c r="HCT187" s="430"/>
      <c r="HCU187" s="430"/>
      <c r="HCV187" s="430"/>
      <c r="HCW187" s="430"/>
      <c r="HCX187" s="430"/>
      <c r="HCY187" s="430"/>
      <c r="HCZ187" s="430"/>
      <c r="HDA187" s="430"/>
      <c r="HDB187" s="430"/>
      <c r="HDC187" s="430"/>
      <c r="HDD187" s="430"/>
      <c r="HDE187" s="430"/>
      <c r="HDF187" s="430"/>
      <c r="HDG187" s="430"/>
      <c r="HDH187" s="430"/>
      <c r="HDI187" s="430"/>
      <c r="HDJ187" s="430"/>
      <c r="HDK187" s="430"/>
      <c r="HDL187" s="430"/>
      <c r="HDM187" s="430"/>
      <c r="HDN187" s="430"/>
      <c r="HDO187" s="430"/>
      <c r="HDP187" s="430"/>
      <c r="HDQ187" s="430"/>
      <c r="HDR187" s="430"/>
      <c r="HDS187" s="430"/>
      <c r="HDT187" s="430"/>
      <c r="HDU187" s="430"/>
      <c r="HDV187" s="430"/>
      <c r="HDW187" s="430"/>
      <c r="HDX187" s="430"/>
      <c r="HDY187" s="430"/>
      <c r="HDZ187" s="430"/>
      <c r="HEA187" s="430"/>
      <c r="HEB187" s="430"/>
      <c r="HEC187" s="430"/>
      <c r="HED187" s="430"/>
      <c r="HEE187" s="430"/>
      <c r="HEF187" s="430"/>
      <c r="HEG187" s="430"/>
      <c r="HEH187" s="430"/>
      <c r="HEI187" s="430"/>
      <c r="HEJ187" s="430"/>
      <c r="HEK187" s="430"/>
      <c r="HEL187" s="430"/>
      <c r="HEM187" s="430"/>
      <c r="HEN187" s="430"/>
      <c r="HEO187" s="430"/>
      <c r="HEP187" s="430"/>
      <c r="HEQ187" s="430"/>
      <c r="HER187" s="430"/>
      <c r="HES187" s="430"/>
      <c r="HET187" s="430"/>
      <c r="HEU187" s="430"/>
      <c r="HEV187" s="430"/>
      <c r="HEW187" s="430"/>
      <c r="HEX187" s="430"/>
      <c r="HEY187" s="430"/>
      <c r="HEZ187" s="430"/>
      <c r="HFA187" s="430"/>
      <c r="HFB187" s="430"/>
      <c r="HFC187" s="430"/>
      <c r="HFD187" s="430"/>
      <c r="HFE187" s="430"/>
      <c r="HFF187" s="430"/>
      <c r="HFG187" s="430"/>
      <c r="HFH187" s="430"/>
      <c r="HFI187" s="430"/>
      <c r="HFJ187" s="430"/>
      <c r="HFK187" s="430"/>
      <c r="HFL187" s="430"/>
      <c r="HFM187" s="430"/>
      <c r="HFN187" s="430"/>
      <c r="HFO187" s="430"/>
      <c r="HFP187" s="430"/>
      <c r="HFQ187" s="430"/>
      <c r="HFR187" s="430"/>
      <c r="HFS187" s="430"/>
      <c r="HFT187" s="430"/>
      <c r="HFU187" s="430"/>
      <c r="HFV187" s="430"/>
      <c r="HFW187" s="430"/>
      <c r="HFX187" s="430"/>
      <c r="HFY187" s="430"/>
      <c r="HFZ187" s="430"/>
      <c r="HGA187" s="430"/>
      <c r="HGB187" s="430"/>
      <c r="HGC187" s="430"/>
      <c r="HGD187" s="430"/>
      <c r="HGE187" s="430"/>
      <c r="HGF187" s="430"/>
      <c r="HGG187" s="430"/>
      <c r="HGH187" s="430"/>
      <c r="HGI187" s="430"/>
      <c r="HGJ187" s="430"/>
      <c r="HGK187" s="430"/>
      <c r="HGL187" s="430"/>
      <c r="HGM187" s="430"/>
      <c r="HGN187" s="430"/>
      <c r="HGO187" s="430"/>
      <c r="HGP187" s="430"/>
      <c r="HGQ187" s="430"/>
      <c r="HGR187" s="430"/>
      <c r="HGS187" s="430"/>
      <c r="HGT187" s="430"/>
      <c r="HGU187" s="430"/>
      <c r="HGV187" s="430"/>
      <c r="HGW187" s="430"/>
      <c r="HGX187" s="430"/>
      <c r="HGY187" s="430"/>
      <c r="HGZ187" s="430"/>
      <c r="HHA187" s="430"/>
      <c r="HHB187" s="430"/>
      <c r="HHC187" s="430"/>
      <c r="HHD187" s="430"/>
      <c r="HHE187" s="430"/>
      <c r="HHF187" s="430"/>
      <c r="HHG187" s="430"/>
      <c r="HHH187" s="430"/>
      <c r="HHI187" s="430"/>
      <c r="HHJ187" s="430"/>
      <c r="HHK187" s="430"/>
      <c r="HHL187" s="430"/>
      <c r="HHM187" s="430"/>
      <c r="HHN187" s="430"/>
      <c r="HHO187" s="430"/>
      <c r="HHP187" s="430"/>
      <c r="HHQ187" s="430"/>
      <c r="HHR187" s="430"/>
      <c r="HHS187" s="430"/>
      <c r="HHT187" s="430"/>
      <c r="HHU187" s="430"/>
      <c r="HHV187" s="430"/>
      <c r="HHW187" s="430"/>
      <c r="HHX187" s="430"/>
      <c r="HHY187" s="430"/>
      <c r="HHZ187" s="430"/>
      <c r="HIA187" s="430"/>
      <c r="HIB187" s="430"/>
      <c r="HIC187" s="430"/>
      <c r="HID187" s="430"/>
      <c r="HIE187" s="430"/>
      <c r="HIF187" s="430"/>
      <c r="HIG187" s="430"/>
      <c r="HIH187" s="430"/>
      <c r="HII187" s="430"/>
      <c r="HIJ187" s="430"/>
      <c r="HIK187" s="430"/>
      <c r="HIL187" s="430"/>
      <c r="HIM187" s="430"/>
      <c r="HIN187" s="430"/>
      <c r="HIO187" s="430"/>
      <c r="HIP187" s="430"/>
      <c r="HIQ187" s="430"/>
      <c r="HIR187" s="430"/>
      <c r="HIS187" s="430"/>
      <c r="HIT187" s="430"/>
      <c r="HIU187" s="430"/>
      <c r="HIV187" s="430"/>
      <c r="HIW187" s="430"/>
      <c r="HIX187" s="430"/>
      <c r="HIY187" s="430"/>
      <c r="HIZ187" s="430"/>
      <c r="HJA187" s="430"/>
      <c r="HJB187" s="430"/>
      <c r="HJC187" s="430"/>
      <c r="HJD187" s="430"/>
      <c r="HJE187" s="430"/>
      <c r="HJF187" s="430"/>
      <c r="HJG187" s="430"/>
      <c r="HJH187" s="430"/>
      <c r="HJI187" s="430"/>
      <c r="HJJ187" s="430"/>
      <c r="HJK187" s="430"/>
      <c r="HJL187" s="430"/>
      <c r="HJM187" s="430"/>
      <c r="HJN187" s="430"/>
      <c r="HJO187" s="430"/>
      <c r="HJP187" s="430"/>
      <c r="HJQ187" s="430"/>
      <c r="HJR187" s="430"/>
      <c r="HJS187" s="430"/>
      <c r="HJT187" s="430"/>
      <c r="HJU187" s="430"/>
      <c r="HJV187" s="430"/>
      <c r="HJW187" s="430"/>
      <c r="HJX187" s="430"/>
      <c r="HJY187" s="430"/>
      <c r="HJZ187" s="430"/>
      <c r="HKA187" s="430"/>
      <c r="HKB187" s="430"/>
      <c r="HKC187" s="430"/>
      <c r="HKD187" s="430"/>
      <c r="HKE187" s="430"/>
      <c r="HKF187" s="430"/>
      <c r="HKG187" s="430"/>
      <c r="HKH187" s="430"/>
      <c r="HKI187" s="430"/>
      <c r="HKJ187" s="430"/>
      <c r="HKK187" s="430"/>
      <c r="HKL187" s="430"/>
      <c r="HKM187" s="430"/>
      <c r="HKN187" s="430"/>
      <c r="HKO187" s="430"/>
      <c r="HKP187" s="430"/>
      <c r="HKQ187" s="430"/>
      <c r="HKR187" s="430"/>
      <c r="HKS187" s="430"/>
      <c r="HKT187" s="430"/>
      <c r="HKU187" s="430"/>
      <c r="HKV187" s="430"/>
      <c r="HKW187" s="430"/>
      <c r="HKX187" s="430"/>
      <c r="HKY187" s="430"/>
      <c r="HKZ187" s="430"/>
      <c r="HLA187" s="430"/>
      <c r="HLB187" s="430"/>
      <c r="HLC187" s="430"/>
      <c r="HLD187" s="430"/>
      <c r="HLE187" s="430"/>
      <c r="HLF187" s="430"/>
      <c r="HLG187" s="430"/>
      <c r="HLH187" s="430"/>
      <c r="HLI187" s="430"/>
      <c r="HLJ187" s="430"/>
      <c r="HLK187" s="430"/>
      <c r="HLL187" s="430"/>
      <c r="HLM187" s="430"/>
      <c r="HLN187" s="430"/>
      <c r="HLO187" s="430"/>
      <c r="HLP187" s="430"/>
      <c r="HLQ187" s="430"/>
      <c r="HLR187" s="430"/>
      <c r="HLS187" s="430"/>
      <c r="HLT187" s="430"/>
      <c r="HLU187" s="430"/>
      <c r="HLV187" s="430"/>
      <c r="HLW187" s="430"/>
      <c r="HLX187" s="430"/>
      <c r="HLY187" s="430"/>
      <c r="HLZ187" s="430"/>
      <c r="HMA187" s="430"/>
      <c r="HMB187" s="430"/>
      <c r="HMC187" s="430"/>
      <c r="HMD187" s="430"/>
      <c r="HME187" s="430"/>
      <c r="HMF187" s="430"/>
      <c r="HMG187" s="430"/>
      <c r="HMH187" s="430"/>
      <c r="HMI187" s="430"/>
      <c r="HMJ187" s="430"/>
      <c r="HMK187" s="430"/>
      <c r="HML187" s="430"/>
      <c r="HMM187" s="430"/>
      <c r="HMN187" s="430"/>
      <c r="HMO187" s="430"/>
      <c r="HMP187" s="430"/>
      <c r="HMQ187" s="430"/>
      <c r="HMR187" s="430"/>
      <c r="HMS187" s="430"/>
      <c r="HMT187" s="430"/>
      <c r="HMU187" s="430"/>
      <c r="HMV187" s="430"/>
      <c r="HMW187" s="430"/>
      <c r="HMX187" s="430"/>
      <c r="HMY187" s="430"/>
      <c r="HMZ187" s="430"/>
      <c r="HNA187" s="430"/>
      <c r="HNB187" s="430"/>
      <c r="HNC187" s="430"/>
      <c r="HND187" s="430"/>
      <c r="HNE187" s="430"/>
      <c r="HNF187" s="430"/>
      <c r="HNG187" s="430"/>
      <c r="HNH187" s="430"/>
      <c r="HNI187" s="430"/>
      <c r="HNJ187" s="430"/>
      <c r="HNK187" s="430"/>
      <c r="HNL187" s="430"/>
      <c r="HNM187" s="430"/>
      <c r="HNN187" s="430"/>
      <c r="HNO187" s="430"/>
      <c r="HNP187" s="430"/>
      <c r="HNQ187" s="430"/>
      <c r="HNR187" s="430"/>
      <c r="HNS187" s="430"/>
      <c r="HNT187" s="430"/>
      <c r="HNU187" s="430"/>
      <c r="HNV187" s="430"/>
      <c r="HNW187" s="430"/>
      <c r="HNX187" s="430"/>
      <c r="HNY187" s="430"/>
      <c r="HNZ187" s="430"/>
      <c r="HOA187" s="430"/>
      <c r="HOB187" s="430"/>
      <c r="HOC187" s="430"/>
      <c r="HOD187" s="430"/>
      <c r="HOE187" s="430"/>
      <c r="HOF187" s="430"/>
      <c r="HOG187" s="430"/>
      <c r="HOH187" s="430"/>
      <c r="HOI187" s="430"/>
      <c r="HOJ187" s="430"/>
      <c r="HOK187" s="430"/>
      <c r="HOL187" s="430"/>
      <c r="HOM187" s="430"/>
      <c r="HON187" s="430"/>
      <c r="HOO187" s="430"/>
      <c r="HOP187" s="430"/>
      <c r="HOQ187" s="430"/>
      <c r="HOR187" s="430"/>
      <c r="HOS187" s="430"/>
      <c r="HOT187" s="430"/>
      <c r="HOU187" s="430"/>
      <c r="HOV187" s="430"/>
      <c r="HOW187" s="430"/>
      <c r="HOX187" s="430"/>
      <c r="HOY187" s="430"/>
      <c r="HOZ187" s="430"/>
      <c r="HPA187" s="430"/>
      <c r="HPB187" s="430"/>
      <c r="HPC187" s="430"/>
      <c r="HPD187" s="430"/>
      <c r="HPE187" s="430"/>
      <c r="HPF187" s="430"/>
      <c r="HPG187" s="430"/>
      <c r="HPH187" s="430"/>
      <c r="HPI187" s="430"/>
      <c r="HPJ187" s="430"/>
      <c r="HPK187" s="430"/>
      <c r="HPL187" s="430"/>
      <c r="HPM187" s="430"/>
      <c r="HPN187" s="430"/>
      <c r="HPO187" s="430"/>
      <c r="HPP187" s="430"/>
      <c r="HPQ187" s="430"/>
      <c r="HPR187" s="430"/>
      <c r="HPS187" s="430"/>
      <c r="HPT187" s="430"/>
      <c r="HPU187" s="430"/>
      <c r="HPV187" s="430"/>
      <c r="HPW187" s="430"/>
      <c r="HPX187" s="430"/>
      <c r="HPY187" s="430"/>
      <c r="HPZ187" s="430"/>
      <c r="HQA187" s="430"/>
      <c r="HQB187" s="430"/>
      <c r="HQC187" s="430"/>
      <c r="HQD187" s="430"/>
      <c r="HQE187" s="430"/>
      <c r="HQF187" s="430"/>
      <c r="HQG187" s="430"/>
      <c r="HQH187" s="430"/>
      <c r="HQI187" s="430"/>
      <c r="HQJ187" s="430"/>
      <c r="HQK187" s="430"/>
      <c r="HQL187" s="430"/>
      <c r="HQM187" s="430"/>
      <c r="HQN187" s="430"/>
      <c r="HQO187" s="430"/>
      <c r="HQP187" s="430"/>
      <c r="HQQ187" s="430"/>
      <c r="HQR187" s="430"/>
      <c r="HQS187" s="430"/>
      <c r="HQT187" s="430"/>
      <c r="HQU187" s="430"/>
      <c r="HQV187" s="430"/>
      <c r="HQW187" s="430"/>
      <c r="HQX187" s="430"/>
      <c r="HQY187" s="430"/>
      <c r="HQZ187" s="430"/>
      <c r="HRA187" s="430"/>
      <c r="HRB187" s="430"/>
      <c r="HRC187" s="430"/>
      <c r="HRD187" s="430"/>
      <c r="HRE187" s="430"/>
      <c r="HRF187" s="430"/>
      <c r="HRG187" s="430"/>
      <c r="HRH187" s="430"/>
      <c r="HRI187" s="430"/>
      <c r="HRJ187" s="430"/>
      <c r="HRK187" s="430"/>
      <c r="HRL187" s="430"/>
      <c r="HRM187" s="430"/>
      <c r="HRN187" s="430"/>
      <c r="HRO187" s="430"/>
      <c r="HRP187" s="430"/>
      <c r="HRQ187" s="430"/>
      <c r="HRR187" s="430"/>
      <c r="HRS187" s="430"/>
      <c r="HRT187" s="430"/>
      <c r="HRU187" s="430"/>
      <c r="HRV187" s="430"/>
      <c r="HRW187" s="430"/>
      <c r="HRX187" s="430"/>
      <c r="HRY187" s="430"/>
      <c r="HRZ187" s="430"/>
      <c r="HSA187" s="430"/>
      <c r="HSB187" s="430"/>
      <c r="HSC187" s="430"/>
      <c r="HSD187" s="430"/>
      <c r="HSE187" s="430"/>
      <c r="HSF187" s="430"/>
      <c r="HSG187" s="430"/>
      <c r="HSH187" s="430"/>
      <c r="HSI187" s="430"/>
      <c r="HSJ187" s="430"/>
      <c r="HSK187" s="430"/>
      <c r="HSL187" s="430"/>
      <c r="HSM187" s="430"/>
      <c r="HSN187" s="430"/>
      <c r="HSO187" s="430"/>
      <c r="HSP187" s="430"/>
      <c r="HSQ187" s="430"/>
      <c r="HSR187" s="430"/>
      <c r="HSS187" s="430"/>
      <c r="HST187" s="430"/>
      <c r="HSU187" s="430"/>
      <c r="HSV187" s="430"/>
      <c r="HSW187" s="430"/>
      <c r="HSX187" s="430"/>
      <c r="HSY187" s="430"/>
      <c r="HSZ187" s="430"/>
      <c r="HTA187" s="430"/>
      <c r="HTB187" s="430"/>
      <c r="HTC187" s="430"/>
      <c r="HTD187" s="430"/>
      <c r="HTE187" s="430"/>
      <c r="HTF187" s="430"/>
      <c r="HTG187" s="430"/>
      <c r="HTH187" s="430"/>
      <c r="HTI187" s="430"/>
      <c r="HTJ187" s="430"/>
      <c r="HTK187" s="430"/>
      <c r="HTL187" s="430"/>
      <c r="HTM187" s="430"/>
      <c r="HTN187" s="430"/>
      <c r="HTO187" s="430"/>
      <c r="HTP187" s="430"/>
      <c r="HTQ187" s="430"/>
      <c r="HTR187" s="430"/>
      <c r="HTS187" s="430"/>
      <c r="HTT187" s="430"/>
      <c r="HTU187" s="430"/>
      <c r="HTV187" s="430"/>
      <c r="HTW187" s="430"/>
      <c r="HTX187" s="430"/>
      <c r="HTY187" s="430"/>
      <c r="HTZ187" s="430"/>
      <c r="HUA187" s="430"/>
      <c r="HUB187" s="430"/>
      <c r="HUC187" s="430"/>
      <c r="HUD187" s="430"/>
      <c r="HUE187" s="430"/>
      <c r="HUF187" s="430"/>
      <c r="HUG187" s="430"/>
      <c r="HUH187" s="430"/>
      <c r="HUI187" s="430"/>
      <c r="HUJ187" s="430"/>
      <c r="HUK187" s="430"/>
      <c r="HUL187" s="430"/>
      <c r="HUM187" s="430"/>
      <c r="HUN187" s="430"/>
      <c r="HUO187" s="430"/>
      <c r="HUP187" s="430"/>
      <c r="HUQ187" s="430"/>
      <c r="HUR187" s="430"/>
      <c r="HUS187" s="430"/>
      <c r="HUT187" s="430"/>
      <c r="HUU187" s="430"/>
      <c r="HUV187" s="430"/>
      <c r="HUW187" s="430"/>
      <c r="HUX187" s="430"/>
      <c r="HUY187" s="430"/>
      <c r="HUZ187" s="430"/>
      <c r="HVA187" s="430"/>
      <c r="HVB187" s="430"/>
      <c r="HVC187" s="430"/>
      <c r="HVD187" s="430"/>
      <c r="HVE187" s="430"/>
      <c r="HVF187" s="430"/>
      <c r="HVG187" s="430"/>
      <c r="HVH187" s="430"/>
      <c r="HVI187" s="430"/>
      <c r="HVJ187" s="430"/>
      <c r="HVK187" s="430"/>
      <c r="HVL187" s="430"/>
      <c r="HVM187" s="430"/>
      <c r="HVN187" s="430"/>
      <c r="HVO187" s="430"/>
      <c r="HVP187" s="430"/>
      <c r="HVQ187" s="430"/>
      <c r="HVR187" s="430"/>
      <c r="HVS187" s="430"/>
      <c r="HVT187" s="430"/>
      <c r="HVU187" s="430"/>
      <c r="HVV187" s="430"/>
      <c r="HVW187" s="430"/>
      <c r="HVX187" s="430"/>
      <c r="HVY187" s="430"/>
      <c r="HVZ187" s="430"/>
      <c r="HWA187" s="430"/>
      <c r="HWB187" s="430"/>
      <c r="HWC187" s="430"/>
      <c r="HWD187" s="430"/>
      <c r="HWE187" s="430"/>
      <c r="HWF187" s="430"/>
      <c r="HWG187" s="430"/>
      <c r="HWH187" s="430"/>
      <c r="HWI187" s="430"/>
      <c r="HWJ187" s="430"/>
      <c r="HWK187" s="430"/>
      <c r="HWL187" s="430"/>
      <c r="HWM187" s="430"/>
      <c r="HWN187" s="430"/>
      <c r="HWO187" s="430"/>
      <c r="HWP187" s="430"/>
      <c r="HWQ187" s="430"/>
      <c r="HWR187" s="430"/>
      <c r="HWS187" s="430"/>
      <c r="HWT187" s="430"/>
      <c r="HWU187" s="430"/>
      <c r="HWV187" s="430"/>
      <c r="HWW187" s="430"/>
      <c r="HWX187" s="430"/>
      <c r="HWY187" s="430"/>
      <c r="HWZ187" s="430"/>
      <c r="HXA187" s="430"/>
      <c r="HXB187" s="430"/>
      <c r="HXC187" s="430"/>
      <c r="HXD187" s="430"/>
      <c r="HXE187" s="430"/>
      <c r="HXF187" s="430"/>
      <c r="HXG187" s="430"/>
      <c r="HXH187" s="430"/>
      <c r="HXI187" s="430"/>
      <c r="HXJ187" s="430"/>
      <c r="HXK187" s="430"/>
      <c r="HXL187" s="430"/>
      <c r="HXM187" s="430"/>
      <c r="HXN187" s="430"/>
      <c r="HXO187" s="430"/>
      <c r="HXP187" s="430"/>
      <c r="HXQ187" s="430"/>
      <c r="HXR187" s="430"/>
      <c r="HXS187" s="430"/>
      <c r="HXT187" s="430"/>
      <c r="HXU187" s="430"/>
      <c r="HXV187" s="430"/>
      <c r="HXW187" s="430"/>
      <c r="HXX187" s="430"/>
      <c r="HXY187" s="430"/>
      <c r="HXZ187" s="430"/>
      <c r="HYA187" s="430"/>
      <c r="HYB187" s="430"/>
      <c r="HYC187" s="430"/>
      <c r="HYD187" s="430"/>
      <c r="HYE187" s="430"/>
      <c r="HYF187" s="430"/>
      <c r="HYG187" s="430"/>
      <c r="HYH187" s="430"/>
      <c r="HYI187" s="430"/>
      <c r="HYJ187" s="430"/>
      <c r="HYK187" s="430"/>
      <c r="HYL187" s="430"/>
      <c r="HYM187" s="430"/>
      <c r="HYN187" s="430"/>
      <c r="HYO187" s="430"/>
      <c r="HYP187" s="430"/>
      <c r="HYQ187" s="430"/>
      <c r="HYR187" s="430"/>
      <c r="HYS187" s="430"/>
      <c r="HYT187" s="430"/>
      <c r="HYU187" s="430"/>
      <c r="HYV187" s="430"/>
      <c r="HYW187" s="430"/>
      <c r="HYX187" s="430"/>
      <c r="HYY187" s="430"/>
      <c r="HYZ187" s="430"/>
      <c r="HZA187" s="430"/>
      <c r="HZB187" s="430"/>
      <c r="HZC187" s="430"/>
      <c r="HZD187" s="430"/>
      <c r="HZE187" s="430"/>
      <c r="HZF187" s="430"/>
      <c r="HZG187" s="430"/>
      <c r="HZH187" s="430"/>
      <c r="HZI187" s="430"/>
      <c r="HZJ187" s="430"/>
      <c r="HZK187" s="430"/>
      <c r="HZL187" s="430"/>
      <c r="HZM187" s="430"/>
      <c r="HZN187" s="430"/>
      <c r="HZO187" s="430"/>
      <c r="HZP187" s="430"/>
      <c r="HZQ187" s="430"/>
      <c r="HZR187" s="430"/>
      <c r="HZS187" s="430"/>
      <c r="HZT187" s="430"/>
      <c r="HZU187" s="430"/>
      <c r="HZV187" s="430"/>
      <c r="HZW187" s="430"/>
      <c r="HZX187" s="430"/>
      <c r="HZY187" s="430"/>
      <c r="HZZ187" s="430"/>
      <c r="IAA187" s="430"/>
      <c r="IAB187" s="430"/>
      <c r="IAC187" s="430"/>
      <c r="IAD187" s="430"/>
      <c r="IAE187" s="430"/>
      <c r="IAF187" s="430"/>
      <c r="IAG187" s="430"/>
      <c r="IAH187" s="430"/>
      <c r="IAI187" s="430"/>
      <c r="IAJ187" s="430"/>
      <c r="IAK187" s="430"/>
      <c r="IAL187" s="430"/>
      <c r="IAM187" s="430"/>
      <c r="IAN187" s="430"/>
      <c r="IAO187" s="430"/>
      <c r="IAP187" s="430"/>
      <c r="IAQ187" s="430"/>
      <c r="IAR187" s="430"/>
      <c r="IAS187" s="430"/>
      <c r="IAT187" s="430"/>
      <c r="IAU187" s="430"/>
      <c r="IAV187" s="430"/>
      <c r="IAW187" s="430"/>
      <c r="IAX187" s="430"/>
      <c r="IAY187" s="430"/>
      <c r="IAZ187" s="430"/>
      <c r="IBA187" s="430"/>
      <c r="IBB187" s="430"/>
      <c r="IBC187" s="430"/>
      <c r="IBD187" s="430"/>
      <c r="IBE187" s="430"/>
      <c r="IBF187" s="430"/>
      <c r="IBG187" s="430"/>
      <c r="IBH187" s="430"/>
      <c r="IBI187" s="430"/>
      <c r="IBJ187" s="430"/>
      <c r="IBK187" s="430"/>
      <c r="IBL187" s="430"/>
      <c r="IBM187" s="430"/>
      <c r="IBN187" s="430"/>
      <c r="IBO187" s="430"/>
      <c r="IBP187" s="430"/>
      <c r="IBQ187" s="430"/>
      <c r="IBR187" s="430"/>
      <c r="IBS187" s="430"/>
      <c r="IBT187" s="430"/>
      <c r="IBU187" s="430"/>
      <c r="IBV187" s="430"/>
      <c r="IBW187" s="430"/>
      <c r="IBX187" s="430"/>
      <c r="IBY187" s="430"/>
      <c r="IBZ187" s="430"/>
      <c r="ICA187" s="430"/>
      <c r="ICB187" s="430"/>
      <c r="ICC187" s="430"/>
      <c r="ICD187" s="430"/>
      <c r="ICE187" s="430"/>
      <c r="ICF187" s="430"/>
      <c r="ICG187" s="430"/>
      <c r="ICH187" s="430"/>
      <c r="ICI187" s="430"/>
      <c r="ICJ187" s="430"/>
      <c r="ICK187" s="430"/>
      <c r="ICL187" s="430"/>
      <c r="ICM187" s="430"/>
      <c r="ICN187" s="430"/>
      <c r="ICO187" s="430"/>
      <c r="ICP187" s="430"/>
      <c r="ICQ187" s="430"/>
      <c r="ICR187" s="430"/>
      <c r="ICS187" s="430"/>
      <c r="ICT187" s="430"/>
      <c r="ICU187" s="430"/>
      <c r="ICV187" s="430"/>
      <c r="ICW187" s="430"/>
      <c r="ICX187" s="430"/>
      <c r="ICY187" s="430"/>
      <c r="ICZ187" s="430"/>
      <c r="IDA187" s="430"/>
      <c r="IDB187" s="430"/>
      <c r="IDC187" s="430"/>
      <c r="IDD187" s="430"/>
      <c r="IDE187" s="430"/>
      <c r="IDF187" s="430"/>
      <c r="IDG187" s="430"/>
      <c r="IDH187" s="430"/>
      <c r="IDI187" s="430"/>
      <c r="IDJ187" s="430"/>
      <c r="IDK187" s="430"/>
      <c r="IDL187" s="430"/>
      <c r="IDM187" s="430"/>
      <c r="IDN187" s="430"/>
      <c r="IDO187" s="430"/>
      <c r="IDP187" s="430"/>
      <c r="IDQ187" s="430"/>
      <c r="IDR187" s="430"/>
      <c r="IDS187" s="430"/>
      <c r="IDT187" s="430"/>
      <c r="IDU187" s="430"/>
      <c r="IDV187" s="430"/>
      <c r="IDW187" s="430"/>
      <c r="IDX187" s="430"/>
      <c r="IDY187" s="430"/>
      <c r="IDZ187" s="430"/>
      <c r="IEA187" s="430"/>
      <c r="IEB187" s="430"/>
      <c r="IEC187" s="430"/>
      <c r="IED187" s="430"/>
      <c r="IEE187" s="430"/>
      <c r="IEF187" s="430"/>
      <c r="IEG187" s="430"/>
      <c r="IEH187" s="430"/>
      <c r="IEI187" s="430"/>
      <c r="IEJ187" s="430"/>
      <c r="IEK187" s="430"/>
      <c r="IEL187" s="430"/>
      <c r="IEM187" s="430"/>
      <c r="IEN187" s="430"/>
      <c r="IEO187" s="430"/>
      <c r="IEP187" s="430"/>
      <c r="IEQ187" s="430"/>
      <c r="IER187" s="430"/>
      <c r="IES187" s="430"/>
      <c r="IET187" s="430"/>
      <c r="IEU187" s="430"/>
      <c r="IEV187" s="430"/>
      <c r="IEW187" s="430"/>
      <c r="IEX187" s="430"/>
      <c r="IEY187" s="430"/>
      <c r="IEZ187" s="430"/>
      <c r="IFA187" s="430"/>
      <c r="IFB187" s="430"/>
      <c r="IFC187" s="430"/>
      <c r="IFD187" s="430"/>
      <c r="IFE187" s="430"/>
      <c r="IFF187" s="430"/>
      <c r="IFG187" s="430"/>
      <c r="IFH187" s="430"/>
      <c r="IFI187" s="430"/>
      <c r="IFJ187" s="430"/>
      <c r="IFK187" s="430"/>
      <c r="IFL187" s="430"/>
      <c r="IFM187" s="430"/>
      <c r="IFN187" s="430"/>
      <c r="IFO187" s="430"/>
      <c r="IFP187" s="430"/>
      <c r="IFQ187" s="430"/>
      <c r="IFR187" s="430"/>
      <c r="IFS187" s="430"/>
      <c r="IFT187" s="430"/>
      <c r="IFU187" s="430"/>
      <c r="IFV187" s="430"/>
      <c r="IFW187" s="430"/>
      <c r="IFX187" s="430"/>
      <c r="IFY187" s="430"/>
      <c r="IFZ187" s="430"/>
      <c r="IGA187" s="430"/>
      <c r="IGB187" s="430"/>
      <c r="IGC187" s="430"/>
      <c r="IGD187" s="430"/>
      <c r="IGE187" s="430"/>
      <c r="IGF187" s="430"/>
      <c r="IGG187" s="430"/>
      <c r="IGH187" s="430"/>
      <c r="IGI187" s="430"/>
      <c r="IGJ187" s="430"/>
      <c r="IGK187" s="430"/>
      <c r="IGL187" s="430"/>
      <c r="IGM187" s="430"/>
      <c r="IGN187" s="430"/>
      <c r="IGO187" s="430"/>
      <c r="IGP187" s="430"/>
      <c r="IGQ187" s="430"/>
      <c r="IGR187" s="430"/>
      <c r="IGS187" s="430"/>
      <c r="IGT187" s="430"/>
      <c r="IGU187" s="430"/>
      <c r="IGV187" s="430"/>
      <c r="IGW187" s="430"/>
      <c r="IGX187" s="430"/>
      <c r="IGY187" s="430"/>
      <c r="IGZ187" s="430"/>
      <c r="IHA187" s="430"/>
      <c r="IHB187" s="430"/>
      <c r="IHC187" s="430"/>
      <c r="IHD187" s="430"/>
      <c r="IHE187" s="430"/>
      <c r="IHF187" s="430"/>
      <c r="IHG187" s="430"/>
      <c r="IHH187" s="430"/>
      <c r="IHI187" s="430"/>
      <c r="IHJ187" s="430"/>
      <c r="IHK187" s="430"/>
      <c r="IHL187" s="430"/>
      <c r="IHM187" s="430"/>
      <c r="IHN187" s="430"/>
      <c r="IHO187" s="430"/>
      <c r="IHP187" s="430"/>
      <c r="IHQ187" s="430"/>
      <c r="IHR187" s="430"/>
      <c r="IHS187" s="430"/>
      <c r="IHT187" s="430"/>
      <c r="IHU187" s="430"/>
      <c r="IHV187" s="430"/>
      <c r="IHW187" s="430"/>
      <c r="IHX187" s="430"/>
      <c r="IHY187" s="430"/>
      <c r="IHZ187" s="430"/>
      <c r="IIA187" s="430"/>
      <c r="IIB187" s="430"/>
      <c r="IIC187" s="430"/>
      <c r="IID187" s="430"/>
      <c r="IIE187" s="430"/>
      <c r="IIF187" s="430"/>
      <c r="IIG187" s="430"/>
      <c r="IIH187" s="430"/>
      <c r="III187" s="430"/>
      <c r="IIJ187" s="430"/>
      <c r="IIK187" s="430"/>
      <c r="IIL187" s="430"/>
      <c r="IIM187" s="430"/>
      <c r="IIN187" s="430"/>
      <c r="IIO187" s="430"/>
      <c r="IIP187" s="430"/>
      <c r="IIQ187" s="430"/>
      <c r="IIR187" s="430"/>
      <c r="IIS187" s="430"/>
      <c r="IIT187" s="430"/>
      <c r="IIU187" s="430"/>
      <c r="IIV187" s="430"/>
      <c r="IIW187" s="430"/>
      <c r="IIX187" s="430"/>
      <c r="IIY187" s="430"/>
      <c r="IIZ187" s="430"/>
      <c r="IJA187" s="430"/>
      <c r="IJB187" s="430"/>
      <c r="IJC187" s="430"/>
      <c r="IJD187" s="430"/>
      <c r="IJE187" s="430"/>
      <c r="IJF187" s="430"/>
      <c r="IJG187" s="430"/>
      <c r="IJH187" s="430"/>
      <c r="IJI187" s="430"/>
      <c r="IJJ187" s="430"/>
      <c r="IJK187" s="430"/>
      <c r="IJL187" s="430"/>
      <c r="IJM187" s="430"/>
      <c r="IJN187" s="430"/>
      <c r="IJO187" s="430"/>
      <c r="IJP187" s="430"/>
      <c r="IJQ187" s="430"/>
      <c r="IJR187" s="430"/>
      <c r="IJS187" s="430"/>
      <c r="IJT187" s="430"/>
      <c r="IJU187" s="430"/>
      <c r="IJV187" s="430"/>
      <c r="IJW187" s="430"/>
      <c r="IJX187" s="430"/>
      <c r="IJY187" s="430"/>
      <c r="IJZ187" s="430"/>
      <c r="IKA187" s="430"/>
      <c r="IKB187" s="430"/>
      <c r="IKC187" s="430"/>
      <c r="IKD187" s="430"/>
      <c r="IKE187" s="430"/>
      <c r="IKF187" s="430"/>
      <c r="IKG187" s="430"/>
      <c r="IKH187" s="430"/>
      <c r="IKI187" s="430"/>
      <c r="IKJ187" s="430"/>
      <c r="IKK187" s="430"/>
      <c r="IKL187" s="430"/>
      <c r="IKM187" s="430"/>
      <c r="IKN187" s="430"/>
      <c r="IKO187" s="430"/>
      <c r="IKP187" s="430"/>
      <c r="IKQ187" s="430"/>
      <c r="IKR187" s="430"/>
      <c r="IKS187" s="430"/>
      <c r="IKT187" s="430"/>
      <c r="IKU187" s="430"/>
      <c r="IKV187" s="430"/>
      <c r="IKW187" s="430"/>
      <c r="IKX187" s="430"/>
      <c r="IKY187" s="430"/>
      <c r="IKZ187" s="430"/>
      <c r="ILA187" s="430"/>
      <c r="ILB187" s="430"/>
      <c r="ILC187" s="430"/>
      <c r="ILD187" s="430"/>
      <c r="ILE187" s="430"/>
      <c r="ILF187" s="430"/>
      <c r="ILG187" s="430"/>
      <c r="ILH187" s="430"/>
      <c r="ILI187" s="430"/>
      <c r="ILJ187" s="430"/>
      <c r="ILK187" s="430"/>
      <c r="ILL187" s="430"/>
      <c r="ILM187" s="430"/>
      <c r="ILN187" s="430"/>
      <c r="ILO187" s="430"/>
      <c r="ILP187" s="430"/>
      <c r="ILQ187" s="430"/>
      <c r="ILR187" s="430"/>
      <c r="ILS187" s="430"/>
      <c r="ILT187" s="430"/>
      <c r="ILU187" s="430"/>
      <c r="ILV187" s="430"/>
      <c r="ILW187" s="430"/>
      <c r="ILX187" s="430"/>
      <c r="ILY187" s="430"/>
      <c r="ILZ187" s="430"/>
      <c r="IMA187" s="430"/>
      <c r="IMB187" s="430"/>
      <c r="IMC187" s="430"/>
      <c r="IMD187" s="430"/>
      <c r="IME187" s="430"/>
      <c r="IMF187" s="430"/>
      <c r="IMG187" s="430"/>
      <c r="IMH187" s="430"/>
      <c r="IMI187" s="430"/>
      <c r="IMJ187" s="430"/>
      <c r="IMK187" s="430"/>
      <c r="IML187" s="430"/>
      <c r="IMM187" s="430"/>
      <c r="IMN187" s="430"/>
      <c r="IMO187" s="430"/>
      <c r="IMP187" s="430"/>
      <c r="IMQ187" s="430"/>
      <c r="IMR187" s="430"/>
      <c r="IMS187" s="430"/>
      <c r="IMT187" s="430"/>
      <c r="IMU187" s="430"/>
      <c r="IMV187" s="430"/>
      <c r="IMW187" s="430"/>
      <c r="IMX187" s="430"/>
      <c r="IMY187" s="430"/>
      <c r="IMZ187" s="430"/>
      <c r="INA187" s="430"/>
      <c r="INB187" s="430"/>
      <c r="INC187" s="430"/>
      <c r="IND187" s="430"/>
      <c r="INE187" s="430"/>
      <c r="INF187" s="430"/>
      <c r="ING187" s="430"/>
      <c r="INH187" s="430"/>
      <c r="INI187" s="430"/>
      <c r="INJ187" s="430"/>
      <c r="INK187" s="430"/>
      <c r="INL187" s="430"/>
      <c r="INM187" s="430"/>
      <c r="INN187" s="430"/>
      <c r="INO187" s="430"/>
      <c r="INP187" s="430"/>
      <c r="INQ187" s="430"/>
      <c r="INR187" s="430"/>
      <c r="INS187" s="430"/>
      <c r="INT187" s="430"/>
      <c r="INU187" s="430"/>
      <c r="INV187" s="430"/>
      <c r="INW187" s="430"/>
      <c r="INX187" s="430"/>
      <c r="INY187" s="430"/>
      <c r="INZ187" s="430"/>
      <c r="IOA187" s="430"/>
      <c r="IOB187" s="430"/>
      <c r="IOC187" s="430"/>
      <c r="IOD187" s="430"/>
      <c r="IOE187" s="430"/>
      <c r="IOF187" s="430"/>
      <c r="IOG187" s="430"/>
      <c r="IOH187" s="430"/>
      <c r="IOI187" s="430"/>
      <c r="IOJ187" s="430"/>
      <c r="IOK187" s="430"/>
      <c r="IOL187" s="430"/>
      <c r="IOM187" s="430"/>
      <c r="ION187" s="430"/>
      <c r="IOO187" s="430"/>
      <c r="IOP187" s="430"/>
      <c r="IOQ187" s="430"/>
      <c r="IOR187" s="430"/>
      <c r="IOS187" s="430"/>
      <c r="IOT187" s="430"/>
      <c r="IOU187" s="430"/>
      <c r="IOV187" s="430"/>
      <c r="IOW187" s="430"/>
      <c r="IOX187" s="430"/>
      <c r="IOY187" s="430"/>
      <c r="IOZ187" s="430"/>
      <c r="IPA187" s="430"/>
      <c r="IPB187" s="430"/>
      <c r="IPC187" s="430"/>
      <c r="IPD187" s="430"/>
      <c r="IPE187" s="430"/>
      <c r="IPF187" s="430"/>
      <c r="IPG187" s="430"/>
      <c r="IPH187" s="430"/>
      <c r="IPI187" s="430"/>
      <c r="IPJ187" s="430"/>
      <c r="IPK187" s="430"/>
      <c r="IPL187" s="430"/>
      <c r="IPM187" s="430"/>
      <c r="IPN187" s="430"/>
      <c r="IPO187" s="430"/>
      <c r="IPP187" s="430"/>
      <c r="IPQ187" s="430"/>
      <c r="IPR187" s="430"/>
      <c r="IPS187" s="430"/>
      <c r="IPT187" s="430"/>
      <c r="IPU187" s="430"/>
      <c r="IPV187" s="430"/>
      <c r="IPW187" s="430"/>
      <c r="IPX187" s="430"/>
      <c r="IPY187" s="430"/>
      <c r="IPZ187" s="430"/>
      <c r="IQA187" s="430"/>
      <c r="IQB187" s="430"/>
      <c r="IQC187" s="430"/>
      <c r="IQD187" s="430"/>
      <c r="IQE187" s="430"/>
      <c r="IQF187" s="430"/>
      <c r="IQG187" s="430"/>
      <c r="IQH187" s="430"/>
      <c r="IQI187" s="430"/>
      <c r="IQJ187" s="430"/>
      <c r="IQK187" s="430"/>
      <c r="IQL187" s="430"/>
      <c r="IQM187" s="430"/>
      <c r="IQN187" s="430"/>
      <c r="IQO187" s="430"/>
      <c r="IQP187" s="430"/>
      <c r="IQQ187" s="430"/>
      <c r="IQR187" s="430"/>
      <c r="IQS187" s="430"/>
      <c r="IQT187" s="430"/>
      <c r="IQU187" s="430"/>
      <c r="IQV187" s="430"/>
      <c r="IQW187" s="430"/>
      <c r="IQX187" s="430"/>
      <c r="IQY187" s="430"/>
      <c r="IQZ187" s="430"/>
      <c r="IRA187" s="430"/>
      <c r="IRB187" s="430"/>
      <c r="IRC187" s="430"/>
      <c r="IRD187" s="430"/>
      <c r="IRE187" s="430"/>
      <c r="IRF187" s="430"/>
      <c r="IRG187" s="430"/>
      <c r="IRH187" s="430"/>
      <c r="IRI187" s="430"/>
      <c r="IRJ187" s="430"/>
      <c r="IRK187" s="430"/>
      <c r="IRL187" s="430"/>
      <c r="IRM187" s="430"/>
      <c r="IRN187" s="430"/>
      <c r="IRO187" s="430"/>
      <c r="IRP187" s="430"/>
      <c r="IRQ187" s="430"/>
      <c r="IRR187" s="430"/>
      <c r="IRS187" s="430"/>
      <c r="IRT187" s="430"/>
      <c r="IRU187" s="430"/>
      <c r="IRV187" s="430"/>
      <c r="IRW187" s="430"/>
      <c r="IRX187" s="430"/>
      <c r="IRY187" s="430"/>
      <c r="IRZ187" s="430"/>
      <c r="ISA187" s="430"/>
      <c r="ISB187" s="430"/>
      <c r="ISC187" s="430"/>
      <c r="ISD187" s="430"/>
      <c r="ISE187" s="430"/>
      <c r="ISF187" s="430"/>
      <c r="ISG187" s="430"/>
      <c r="ISH187" s="430"/>
      <c r="ISI187" s="430"/>
      <c r="ISJ187" s="430"/>
      <c r="ISK187" s="430"/>
      <c r="ISL187" s="430"/>
      <c r="ISM187" s="430"/>
      <c r="ISN187" s="430"/>
      <c r="ISO187" s="430"/>
      <c r="ISP187" s="430"/>
      <c r="ISQ187" s="430"/>
      <c r="ISR187" s="430"/>
      <c r="ISS187" s="430"/>
      <c r="IST187" s="430"/>
      <c r="ISU187" s="430"/>
      <c r="ISV187" s="430"/>
      <c r="ISW187" s="430"/>
      <c r="ISX187" s="430"/>
      <c r="ISY187" s="430"/>
      <c r="ISZ187" s="430"/>
      <c r="ITA187" s="430"/>
      <c r="ITB187" s="430"/>
      <c r="ITC187" s="430"/>
      <c r="ITD187" s="430"/>
      <c r="ITE187" s="430"/>
      <c r="ITF187" s="430"/>
      <c r="ITG187" s="430"/>
      <c r="ITH187" s="430"/>
      <c r="ITI187" s="430"/>
      <c r="ITJ187" s="430"/>
      <c r="ITK187" s="430"/>
      <c r="ITL187" s="430"/>
      <c r="ITM187" s="430"/>
      <c r="ITN187" s="430"/>
      <c r="ITO187" s="430"/>
      <c r="ITP187" s="430"/>
      <c r="ITQ187" s="430"/>
      <c r="ITR187" s="430"/>
      <c r="ITS187" s="430"/>
      <c r="ITT187" s="430"/>
      <c r="ITU187" s="430"/>
      <c r="ITV187" s="430"/>
      <c r="ITW187" s="430"/>
      <c r="ITX187" s="430"/>
      <c r="ITY187" s="430"/>
      <c r="ITZ187" s="430"/>
      <c r="IUA187" s="430"/>
      <c r="IUB187" s="430"/>
      <c r="IUC187" s="430"/>
      <c r="IUD187" s="430"/>
      <c r="IUE187" s="430"/>
      <c r="IUF187" s="430"/>
      <c r="IUG187" s="430"/>
      <c r="IUH187" s="430"/>
      <c r="IUI187" s="430"/>
      <c r="IUJ187" s="430"/>
      <c r="IUK187" s="430"/>
      <c r="IUL187" s="430"/>
      <c r="IUM187" s="430"/>
      <c r="IUN187" s="430"/>
      <c r="IUO187" s="430"/>
      <c r="IUP187" s="430"/>
      <c r="IUQ187" s="430"/>
      <c r="IUR187" s="430"/>
      <c r="IUS187" s="430"/>
      <c r="IUT187" s="430"/>
      <c r="IUU187" s="430"/>
      <c r="IUV187" s="430"/>
      <c r="IUW187" s="430"/>
      <c r="IUX187" s="430"/>
      <c r="IUY187" s="430"/>
      <c r="IUZ187" s="430"/>
      <c r="IVA187" s="430"/>
      <c r="IVB187" s="430"/>
      <c r="IVC187" s="430"/>
      <c r="IVD187" s="430"/>
      <c r="IVE187" s="430"/>
      <c r="IVF187" s="430"/>
      <c r="IVG187" s="430"/>
      <c r="IVH187" s="430"/>
      <c r="IVI187" s="430"/>
      <c r="IVJ187" s="430"/>
      <c r="IVK187" s="430"/>
      <c r="IVL187" s="430"/>
      <c r="IVM187" s="430"/>
      <c r="IVN187" s="430"/>
      <c r="IVO187" s="430"/>
      <c r="IVP187" s="430"/>
      <c r="IVQ187" s="430"/>
      <c r="IVR187" s="430"/>
      <c r="IVS187" s="430"/>
      <c r="IVT187" s="430"/>
      <c r="IVU187" s="430"/>
      <c r="IVV187" s="430"/>
      <c r="IVW187" s="430"/>
      <c r="IVX187" s="430"/>
      <c r="IVY187" s="430"/>
      <c r="IVZ187" s="430"/>
      <c r="IWA187" s="430"/>
      <c r="IWB187" s="430"/>
      <c r="IWC187" s="430"/>
      <c r="IWD187" s="430"/>
      <c r="IWE187" s="430"/>
      <c r="IWF187" s="430"/>
      <c r="IWG187" s="430"/>
      <c r="IWH187" s="430"/>
      <c r="IWI187" s="430"/>
      <c r="IWJ187" s="430"/>
      <c r="IWK187" s="430"/>
      <c r="IWL187" s="430"/>
      <c r="IWM187" s="430"/>
      <c r="IWN187" s="430"/>
      <c r="IWO187" s="430"/>
      <c r="IWP187" s="430"/>
      <c r="IWQ187" s="430"/>
      <c r="IWR187" s="430"/>
      <c r="IWS187" s="430"/>
      <c r="IWT187" s="430"/>
      <c r="IWU187" s="430"/>
      <c r="IWV187" s="430"/>
      <c r="IWW187" s="430"/>
      <c r="IWX187" s="430"/>
      <c r="IWY187" s="430"/>
      <c r="IWZ187" s="430"/>
      <c r="IXA187" s="430"/>
      <c r="IXB187" s="430"/>
      <c r="IXC187" s="430"/>
      <c r="IXD187" s="430"/>
      <c r="IXE187" s="430"/>
      <c r="IXF187" s="430"/>
      <c r="IXG187" s="430"/>
      <c r="IXH187" s="430"/>
      <c r="IXI187" s="430"/>
      <c r="IXJ187" s="430"/>
      <c r="IXK187" s="430"/>
      <c r="IXL187" s="430"/>
      <c r="IXM187" s="430"/>
      <c r="IXN187" s="430"/>
      <c r="IXO187" s="430"/>
      <c r="IXP187" s="430"/>
      <c r="IXQ187" s="430"/>
      <c r="IXR187" s="430"/>
      <c r="IXS187" s="430"/>
      <c r="IXT187" s="430"/>
      <c r="IXU187" s="430"/>
      <c r="IXV187" s="430"/>
      <c r="IXW187" s="430"/>
      <c r="IXX187" s="430"/>
      <c r="IXY187" s="430"/>
      <c r="IXZ187" s="430"/>
      <c r="IYA187" s="430"/>
      <c r="IYB187" s="430"/>
      <c r="IYC187" s="430"/>
      <c r="IYD187" s="430"/>
      <c r="IYE187" s="430"/>
      <c r="IYF187" s="430"/>
      <c r="IYG187" s="430"/>
      <c r="IYH187" s="430"/>
      <c r="IYI187" s="430"/>
      <c r="IYJ187" s="430"/>
      <c r="IYK187" s="430"/>
      <c r="IYL187" s="430"/>
      <c r="IYM187" s="430"/>
      <c r="IYN187" s="430"/>
      <c r="IYO187" s="430"/>
      <c r="IYP187" s="430"/>
      <c r="IYQ187" s="430"/>
      <c r="IYR187" s="430"/>
      <c r="IYS187" s="430"/>
      <c r="IYT187" s="430"/>
      <c r="IYU187" s="430"/>
      <c r="IYV187" s="430"/>
      <c r="IYW187" s="430"/>
      <c r="IYX187" s="430"/>
      <c r="IYY187" s="430"/>
      <c r="IYZ187" s="430"/>
      <c r="IZA187" s="430"/>
      <c r="IZB187" s="430"/>
      <c r="IZC187" s="430"/>
      <c r="IZD187" s="430"/>
      <c r="IZE187" s="430"/>
      <c r="IZF187" s="430"/>
      <c r="IZG187" s="430"/>
      <c r="IZH187" s="430"/>
      <c r="IZI187" s="430"/>
      <c r="IZJ187" s="430"/>
      <c r="IZK187" s="430"/>
      <c r="IZL187" s="430"/>
      <c r="IZM187" s="430"/>
      <c r="IZN187" s="430"/>
      <c r="IZO187" s="430"/>
      <c r="IZP187" s="430"/>
      <c r="IZQ187" s="430"/>
      <c r="IZR187" s="430"/>
      <c r="IZS187" s="430"/>
      <c r="IZT187" s="430"/>
      <c r="IZU187" s="430"/>
      <c r="IZV187" s="430"/>
      <c r="IZW187" s="430"/>
      <c r="IZX187" s="430"/>
      <c r="IZY187" s="430"/>
      <c r="IZZ187" s="430"/>
      <c r="JAA187" s="430"/>
      <c r="JAB187" s="430"/>
      <c r="JAC187" s="430"/>
      <c r="JAD187" s="430"/>
      <c r="JAE187" s="430"/>
      <c r="JAF187" s="430"/>
      <c r="JAG187" s="430"/>
      <c r="JAH187" s="430"/>
      <c r="JAI187" s="430"/>
      <c r="JAJ187" s="430"/>
      <c r="JAK187" s="430"/>
      <c r="JAL187" s="430"/>
      <c r="JAM187" s="430"/>
      <c r="JAN187" s="430"/>
      <c r="JAO187" s="430"/>
      <c r="JAP187" s="430"/>
      <c r="JAQ187" s="430"/>
      <c r="JAR187" s="430"/>
      <c r="JAS187" s="430"/>
      <c r="JAT187" s="430"/>
      <c r="JAU187" s="430"/>
      <c r="JAV187" s="430"/>
      <c r="JAW187" s="430"/>
      <c r="JAX187" s="430"/>
      <c r="JAY187" s="430"/>
      <c r="JAZ187" s="430"/>
      <c r="JBA187" s="430"/>
      <c r="JBB187" s="430"/>
      <c r="JBC187" s="430"/>
      <c r="JBD187" s="430"/>
      <c r="JBE187" s="430"/>
      <c r="JBF187" s="430"/>
      <c r="JBG187" s="430"/>
      <c r="JBH187" s="430"/>
      <c r="JBI187" s="430"/>
      <c r="JBJ187" s="430"/>
      <c r="JBK187" s="430"/>
      <c r="JBL187" s="430"/>
      <c r="JBM187" s="430"/>
      <c r="JBN187" s="430"/>
      <c r="JBO187" s="430"/>
      <c r="JBP187" s="430"/>
      <c r="JBQ187" s="430"/>
      <c r="JBR187" s="430"/>
      <c r="JBS187" s="430"/>
      <c r="JBT187" s="430"/>
      <c r="JBU187" s="430"/>
      <c r="JBV187" s="430"/>
      <c r="JBW187" s="430"/>
      <c r="JBX187" s="430"/>
      <c r="JBY187" s="430"/>
      <c r="JBZ187" s="430"/>
      <c r="JCA187" s="430"/>
      <c r="JCB187" s="430"/>
      <c r="JCC187" s="430"/>
      <c r="JCD187" s="430"/>
      <c r="JCE187" s="430"/>
      <c r="JCF187" s="430"/>
      <c r="JCG187" s="430"/>
      <c r="JCH187" s="430"/>
      <c r="JCI187" s="430"/>
      <c r="JCJ187" s="430"/>
      <c r="JCK187" s="430"/>
      <c r="JCL187" s="430"/>
      <c r="JCM187" s="430"/>
      <c r="JCN187" s="430"/>
      <c r="JCO187" s="430"/>
      <c r="JCP187" s="430"/>
      <c r="JCQ187" s="430"/>
      <c r="JCR187" s="430"/>
      <c r="JCS187" s="430"/>
      <c r="JCT187" s="430"/>
      <c r="JCU187" s="430"/>
      <c r="JCV187" s="430"/>
      <c r="JCW187" s="430"/>
      <c r="JCX187" s="430"/>
      <c r="JCY187" s="430"/>
      <c r="JCZ187" s="430"/>
      <c r="JDA187" s="430"/>
      <c r="JDB187" s="430"/>
      <c r="JDC187" s="430"/>
      <c r="JDD187" s="430"/>
      <c r="JDE187" s="430"/>
      <c r="JDF187" s="430"/>
      <c r="JDG187" s="430"/>
      <c r="JDH187" s="430"/>
      <c r="JDI187" s="430"/>
      <c r="JDJ187" s="430"/>
      <c r="JDK187" s="430"/>
      <c r="JDL187" s="430"/>
      <c r="JDM187" s="430"/>
      <c r="JDN187" s="430"/>
      <c r="JDO187" s="430"/>
      <c r="JDP187" s="430"/>
      <c r="JDQ187" s="430"/>
      <c r="JDR187" s="430"/>
      <c r="JDS187" s="430"/>
      <c r="JDT187" s="430"/>
      <c r="JDU187" s="430"/>
      <c r="JDV187" s="430"/>
      <c r="JDW187" s="430"/>
      <c r="JDX187" s="430"/>
      <c r="JDY187" s="430"/>
      <c r="JDZ187" s="430"/>
      <c r="JEA187" s="430"/>
      <c r="JEB187" s="430"/>
      <c r="JEC187" s="430"/>
      <c r="JED187" s="430"/>
      <c r="JEE187" s="430"/>
      <c r="JEF187" s="430"/>
      <c r="JEG187" s="430"/>
      <c r="JEH187" s="430"/>
      <c r="JEI187" s="430"/>
      <c r="JEJ187" s="430"/>
      <c r="JEK187" s="430"/>
      <c r="JEL187" s="430"/>
      <c r="JEM187" s="430"/>
      <c r="JEN187" s="430"/>
      <c r="JEO187" s="430"/>
      <c r="JEP187" s="430"/>
      <c r="JEQ187" s="430"/>
      <c r="JER187" s="430"/>
      <c r="JES187" s="430"/>
      <c r="JET187" s="430"/>
      <c r="JEU187" s="430"/>
      <c r="JEV187" s="430"/>
      <c r="JEW187" s="430"/>
      <c r="JEX187" s="430"/>
      <c r="JEY187" s="430"/>
      <c r="JEZ187" s="430"/>
      <c r="JFA187" s="430"/>
      <c r="JFB187" s="430"/>
      <c r="JFC187" s="430"/>
      <c r="JFD187" s="430"/>
      <c r="JFE187" s="430"/>
      <c r="JFF187" s="430"/>
      <c r="JFG187" s="430"/>
      <c r="JFH187" s="430"/>
      <c r="JFI187" s="430"/>
      <c r="JFJ187" s="430"/>
      <c r="JFK187" s="430"/>
      <c r="JFL187" s="430"/>
      <c r="JFM187" s="430"/>
      <c r="JFN187" s="430"/>
      <c r="JFO187" s="430"/>
      <c r="JFP187" s="430"/>
      <c r="JFQ187" s="430"/>
      <c r="JFR187" s="430"/>
      <c r="JFS187" s="430"/>
      <c r="JFT187" s="430"/>
      <c r="JFU187" s="430"/>
      <c r="JFV187" s="430"/>
      <c r="JFW187" s="430"/>
      <c r="JFX187" s="430"/>
      <c r="JFY187" s="430"/>
      <c r="JFZ187" s="430"/>
      <c r="JGA187" s="430"/>
      <c r="JGB187" s="430"/>
      <c r="JGC187" s="430"/>
      <c r="JGD187" s="430"/>
      <c r="JGE187" s="430"/>
      <c r="JGF187" s="430"/>
      <c r="JGG187" s="430"/>
      <c r="JGH187" s="430"/>
      <c r="JGI187" s="430"/>
      <c r="JGJ187" s="430"/>
      <c r="JGK187" s="430"/>
      <c r="JGL187" s="430"/>
      <c r="JGM187" s="430"/>
      <c r="JGN187" s="430"/>
      <c r="JGO187" s="430"/>
      <c r="JGP187" s="430"/>
      <c r="JGQ187" s="430"/>
      <c r="JGR187" s="430"/>
      <c r="JGS187" s="430"/>
      <c r="JGT187" s="430"/>
      <c r="JGU187" s="430"/>
      <c r="JGV187" s="430"/>
      <c r="JGW187" s="430"/>
      <c r="JGX187" s="430"/>
      <c r="JGY187" s="430"/>
      <c r="JGZ187" s="430"/>
      <c r="JHA187" s="430"/>
      <c r="JHB187" s="430"/>
      <c r="JHC187" s="430"/>
      <c r="JHD187" s="430"/>
      <c r="JHE187" s="430"/>
      <c r="JHF187" s="430"/>
      <c r="JHG187" s="430"/>
      <c r="JHH187" s="430"/>
      <c r="JHI187" s="430"/>
      <c r="JHJ187" s="430"/>
      <c r="JHK187" s="430"/>
      <c r="JHL187" s="430"/>
      <c r="JHM187" s="430"/>
      <c r="JHN187" s="430"/>
      <c r="JHO187" s="430"/>
      <c r="JHP187" s="430"/>
      <c r="JHQ187" s="430"/>
      <c r="JHR187" s="430"/>
      <c r="JHS187" s="430"/>
      <c r="JHT187" s="430"/>
      <c r="JHU187" s="430"/>
      <c r="JHV187" s="430"/>
      <c r="JHW187" s="430"/>
      <c r="JHX187" s="430"/>
      <c r="JHY187" s="430"/>
      <c r="JHZ187" s="430"/>
      <c r="JIA187" s="430"/>
      <c r="JIB187" s="430"/>
      <c r="JIC187" s="430"/>
      <c r="JID187" s="430"/>
      <c r="JIE187" s="430"/>
      <c r="JIF187" s="430"/>
      <c r="JIG187" s="430"/>
      <c r="JIH187" s="430"/>
      <c r="JII187" s="430"/>
      <c r="JIJ187" s="430"/>
      <c r="JIK187" s="430"/>
      <c r="JIL187" s="430"/>
      <c r="JIM187" s="430"/>
      <c r="JIN187" s="430"/>
      <c r="JIO187" s="430"/>
      <c r="JIP187" s="430"/>
      <c r="JIQ187" s="430"/>
      <c r="JIR187" s="430"/>
      <c r="JIS187" s="430"/>
      <c r="JIT187" s="430"/>
      <c r="JIU187" s="430"/>
      <c r="JIV187" s="430"/>
      <c r="JIW187" s="430"/>
      <c r="JIX187" s="430"/>
      <c r="JIY187" s="430"/>
      <c r="JIZ187" s="430"/>
      <c r="JJA187" s="430"/>
      <c r="JJB187" s="430"/>
      <c r="JJC187" s="430"/>
      <c r="JJD187" s="430"/>
      <c r="JJE187" s="430"/>
      <c r="JJF187" s="430"/>
      <c r="JJG187" s="430"/>
      <c r="JJH187" s="430"/>
      <c r="JJI187" s="430"/>
      <c r="JJJ187" s="430"/>
      <c r="JJK187" s="430"/>
      <c r="JJL187" s="430"/>
      <c r="JJM187" s="430"/>
      <c r="JJN187" s="430"/>
      <c r="JJO187" s="430"/>
      <c r="JJP187" s="430"/>
      <c r="JJQ187" s="430"/>
      <c r="JJR187" s="430"/>
      <c r="JJS187" s="430"/>
      <c r="JJT187" s="430"/>
      <c r="JJU187" s="430"/>
      <c r="JJV187" s="430"/>
      <c r="JJW187" s="430"/>
      <c r="JJX187" s="430"/>
      <c r="JJY187" s="430"/>
      <c r="JJZ187" s="430"/>
      <c r="JKA187" s="430"/>
      <c r="JKB187" s="430"/>
      <c r="JKC187" s="430"/>
      <c r="JKD187" s="430"/>
      <c r="JKE187" s="430"/>
      <c r="JKF187" s="430"/>
      <c r="JKG187" s="430"/>
      <c r="JKH187" s="430"/>
      <c r="JKI187" s="430"/>
      <c r="JKJ187" s="430"/>
      <c r="JKK187" s="430"/>
      <c r="JKL187" s="430"/>
      <c r="JKM187" s="430"/>
      <c r="JKN187" s="430"/>
      <c r="JKO187" s="430"/>
      <c r="JKP187" s="430"/>
      <c r="JKQ187" s="430"/>
      <c r="JKR187" s="430"/>
      <c r="JKS187" s="430"/>
      <c r="JKT187" s="430"/>
      <c r="JKU187" s="430"/>
      <c r="JKV187" s="430"/>
      <c r="JKW187" s="430"/>
      <c r="JKX187" s="430"/>
      <c r="JKY187" s="430"/>
      <c r="JKZ187" s="430"/>
      <c r="JLA187" s="430"/>
      <c r="JLB187" s="430"/>
      <c r="JLC187" s="430"/>
      <c r="JLD187" s="430"/>
      <c r="JLE187" s="430"/>
      <c r="JLF187" s="430"/>
      <c r="JLG187" s="430"/>
      <c r="JLH187" s="430"/>
      <c r="JLI187" s="430"/>
      <c r="JLJ187" s="430"/>
      <c r="JLK187" s="430"/>
      <c r="JLL187" s="430"/>
      <c r="JLM187" s="430"/>
      <c r="JLN187" s="430"/>
      <c r="JLO187" s="430"/>
      <c r="JLP187" s="430"/>
      <c r="JLQ187" s="430"/>
      <c r="JLR187" s="430"/>
      <c r="JLS187" s="430"/>
      <c r="JLT187" s="430"/>
      <c r="JLU187" s="430"/>
      <c r="JLV187" s="430"/>
      <c r="JLW187" s="430"/>
      <c r="JLX187" s="430"/>
      <c r="JLY187" s="430"/>
      <c r="JLZ187" s="430"/>
      <c r="JMA187" s="430"/>
      <c r="JMB187" s="430"/>
      <c r="JMC187" s="430"/>
      <c r="JMD187" s="430"/>
      <c r="JME187" s="430"/>
      <c r="JMF187" s="430"/>
      <c r="JMG187" s="430"/>
      <c r="JMH187" s="430"/>
      <c r="JMI187" s="430"/>
      <c r="JMJ187" s="430"/>
      <c r="JMK187" s="430"/>
      <c r="JML187" s="430"/>
      <c r="JMM187" s="430"/>
      <c r="JMN187" s="430"/>
      <c r="JMO187" s="430"/>
      <c r="JMP187" s="430"/>
      <c r="JMQ187" s="430"/>
      <c r="JMR187" s="430"/>
      <c r="JMS187" s="430"/>
      <c r="JMT187" s="430"/>
      <c r="JMU187" s="430"/>
      <c r="JMV187" s="430"/>
      <c r="JMW187" s="430"/>
      <c r="JMX187" s="430"/>
      <c r="JMY187" s="430"/>
      <c r="JMZ187" s="430"/>
      <c r="JNA187" s="430"/>
      <c r="JNB187" s="430"/>
      <c r="JNC187" s="430"/>
      <c r="JND187" s="430"/>
      <c r="JNE187" s="430"/>
      <c r="JNF187" s="430"/>
      <c r="JNG187" s="430"/>
      <c r="JNH187" s="430"/>
      <c r="JNI187" s="430"/>
      <c r="JNJ187" s="430"/>
      <c r="JNK187" s="430"/>
      <c r="JNL187" s="430"/>
      <c r="JNM187" s="430"/>
      <c r="JNN187" s="430"/>
      <c r="JNO187" s="430"/>
      <c r="JNP187" s="430"/>
      <c r="JNQ187" s="430"/>
      <c r="JNR187" s="430"/>
      <c r="JNS187" s="430"/>
      <c r="JNT187" s="430"/>
      <c r="JNU187" s="430"/>
      <c r="JNV187" s="430"/>
      <c r="JNW187" s="430"/>
      <c r="JNX187" s="430"/>
      <c r="JNY187" s="430"/>
      <c r="JNZ187" s="430"/>
      <c r="JOA187" s="430"/>
      <c r="JOB187" s="430"/>
      <c r="JOC187" s="430"/>
      <c r="JOD187" s="430"/>
      <c r="JOE187" s="430"/>
      <c r="JOF187" s="430"/>
      <c r="JOG187" s="430"/>
      <c r="JOH187" s="430"/>
      <c r="JOI187" s="430"/>
      <c r="JOJ187" s="430"/>
      <c r="JOK187" s="430"/>
      <c r="JOL187" s="430"/>
      <c r="JOM187" s="430"/>
      <c r="JON187" s="430"/>
      <c r="JOO187" s="430"/>
      <c r="JOP187" s="430"/>
      <c r="JOQ187" s="430"/>
      <c r="JOR187" s="430"/>
      <c r="JOS187" s="430"/>
      <c r="JOT187" s="430"/>
      <c r="JOU187" s="430"/>
      <c r="JOV187" s="430"/>
      <c r="JOW187" s="430"/>
      <c r="JOX187" s="430"/>
      <c r="JOY187" s="430"/>
      <c r="JOZ187" s="430"/>
      <c r="JPA187" s="430"/>
      <c r="JPB187" s="430"/>
      <c r="JPC187" s="430"/>
      <c r="JPD187" s="430"/>
      <c r="JPE187" s="430"/>
      <c r="JPF187" s="430"/>
      <c r="JPG187" s="430"/>
      <c r="JPH187" s="430"/>
      <c r="JPI187" s="430"/>
      <c r="JPJ187" s="430"/>
      <c r="JPK187" s="430"/>
      <c r="JPL187" s="430"/>
      <c r="JPM187" s="430"/>
      <c r="JPN187" s="430"/>
      <c r="JPO187" s="430"/>
      <c r="JPP187" s="430"/>
      <c r="JPQ187" s="430"/>
      <c r="JPR187" s="430"/>
      <c r="JPS187" s="430"/>
      <c r="JPT187" s="430"/>
      <c r="JPU187" s="430"/>
      <c r="JPV187" s="430"/>
      <c r="JPW187" s="430"/>
      <c r="JPX187" s="430"/>
      <c r="JPY187" s="430"/>
      <c r="JPZ187" s="430"/>
      <c r="JQA187" s="430"/>
      <c r="JQB187" s="430"/>
      <c r="JQC187" s="430"/>
      <c r="JQD187" s="430"/>
      <c r="JQE187" s="430"/>
      <c r="JQF187" s="430"/>
      <c r="JQG187" s="430"/>
      <c r="JQH187" s="430"/>
      <c r="JQI187" s="430"/>
      <c r="JQJ187" s="430"/>
      <c r="JQK187" s="430"/>
      <c r="JQL187" s="430"/>
      <c r="JQM187" s="430"/>
      <c r="JQN187" s="430"/>
      <c r="JQO187" s="430"/>
      <c r="JQP187" s="430"/>
      <c r="JQQ187" s="430"/>
      <c r="JQR187" s="430"/>
      <c r="JQS187" s="430"/>
      <c r="JQT187" s="430"/>
      <c r="JQU187" s="430"/>
      <c r="JQV187" s="430"/>
      <c r="JQW187" s="430"/>
      <c r="JQX187" s="430"/>
      <c r="JQY187" s="430"/>
      <c r="JQZ187" s="430"/>
      <c r="JRA187" s="430"/>
      <c r="JRB187" s="430"/>
      <c r="JRC187" s="430"/>
      <c r="JRD187" s="430"/>
      <c r="JRE187" s="430"/>
      <c r="JRF187" s="430"/>
      <c r="JRG187" s="430"/>
      <c r="JRH187" s="430"/>
      <c r="JRI187" s="430"/>
      <c r="JRJ187" s="430"/>
      <c r="JRK187" s="430"/>
      <c r="JRL187" s="430"/>
      <c r="JRM187" s="430"/>
      <c r="JRN187" s="430"/>
      <c r="JRO187" s="430"/>
      <c r="JRP187" s="430"/>
      <c r="JRQ187" s="430"/>
      <c r="JRR187" s="430"/>
      <c r="JRS187" s="430"/>
      <c r="JRT187" s="430"/>
      <c r="JRU187" s="430"/>
      <c r="JRV187" s="430"/>
      <c r="JRW187" s="430"/>
      <c r="JRX187" s="430"/>
      <c r="JRY187" s="430"/>
      <c r="JRZ187" s="430"/>
      <c r="JSA187" s="430"/>
      <c r="JSB187" s="430"/>
      <c r="JSC187" s="430"/>
      <c r="JSD187" s="430"/>
      <c r="JSE187" s="430"/>
      <c r="JSF187" s="430"/>
      <c r="JSG187" s="430"/>
      <c r="JSH187" s="430"/>
      <c r="JSI187" s="430"/>
      <c r="JSJ187" s="430"/>
      <c r="JSK187" s="430"/>
      <c r="JSL187" s="430"/>
      <c r="JSM187" s="430"/>
      <c r="JSN187" s="430"/>
      <c r="JSO187" s="430"/>
      <c r="JSP187" s="430"/>
      <c r="JSQ187" s="430"/>
      <c r="JSR187" s="430"/>
      <c r="JSS187" s="430"/>
      <c r="JST187" s="430"/>
      <c r="JSU187" s="430"/>
      <c r="JSV187" s="430"/>
      <c r="JSW187" s="430"/>
      <c r="JSX187" s="430"/>
      <c r="JSY187" s="430"/>
      <c r="JSZ187" s="430"/>
      <c r="JTA187" s="430"/>
      <c r="JTB187" s="430"/>
      <c r="JTC187" s="430"/>
      <c r="JTD187" s="430"/>
      <c r="JTE187" s="430"/>
      <c r="JTF187" s="430"/>
      <c r="JTG187" s="430"/>
      <c r="JTH187" s="430"/>
      <c r="JTI187" s="430"/>
      <c r="JTJ187" s="430"/>
      <c r="JTK187" s="430"/>
      <c r="JTL187" s="430"/>
      <c r="JTM187" s="430"/>
      <c r="JTN187" s="430"/>
      <c r="JTO187" s="430"/>
      <c r="JTP187" s="430"/>
      <c r="JTQ187" s="430"/>
      <c r="JTR187" s="430"/>
      <c r="JTS187" s="430"/>
      <c r="JTT187" s="430"/>
      <c r="JTU187" s="430"/>
      <c r="JTV187" s="430"/>
      <c r="JTW187" s="430"/>
      <c r="JTX187" s="430"/>
      <c r="JTY187" s="430"/>
      <c r="JTZ187" s="430"/>
      <c r="JUA187" s="430"/>
      <c r="JUB187" s="430"/>
      <c r="JUC187" s="430"/>
      <c r="JUD187" s="430"/>
      <c r="JUE187" s="430"/>
      <c r="JUF187" s="430"/>
      <c r="JUG187" s="430"/>
      <c r="JUH187" s="430"/>
      <c r="JUI187" s="430"/>
      <c r="JUJ187" s="430"/>
      <c r="JUK187" s="430"/>
      <c r="JUL187" s="430"/>
      <c r="JUM187" s="430"/>
      <c r="JUN187" s="430"/>
      <c r="JUO187" s="430"/>
      <c r="JUP187" s="430"/>
      <c r="JUQ187" s="430"/>
      <c r="JUR187" s="430"/>
      <c r="JUS187" s="430"/>
      <c r="JUT187" s="430"/>
      <c r="JUU187" s="430"/>
      <c r="JUV187" s="430"/>
      <c r="JUW187" s="430"/>
      <c r="JUX187" s="430"/>
      <c r="JUY187" s="430"/>
      <c r="JUZ187" s="430"/>
      <c r="JVA187" s="430"/>
      <c r="JVB187" s="430"/>
      <c r="JVC187" s="430"/>
      <c r="JVD187" s="430"/>
      <c r="JVE187" s="430"/>
      <c r="JVF187" s="430"/>
      <c r="JVG187" s="430"/>
      <c r="JVH187" s="430"/>
      <c r="JVI187" s="430"/>
      <c r="JVJ187" s="430"/>
      <c r="JVK187" s="430"/>
      <c r="JVL187" s="430"/>
      <c r="JVM187" s="430"/>
      <c r="JVN187" s="430"/>
      <c r="JVO187" s="430"/>
      <c r="JVP187" s="430"/>
      <c r="JVQ187" s="430"/>
      <c r="JVR187" s="430"/>
      <c r="JVS187" s="430"/>
      <c r="JVT187" s="430"/>
      <c r="JVU187" s="430"/>
      <c r="JVV187" s="430"/>
      <c r="JVW187" s="430"/>
      <c r="JVX187" s="430"/>
      <c r="JVY187" s="430"/>
      <c r="JVZ187" s="430"/>
      <c r="JWA187" s="430"/>
      <c r="JWB187" s="430"/>
      <c r="JWC187" s="430"/>
      <c r="JWD187" s="430"/>
      <c r="JWE187" s="430"/>
      <c r="JWF187" s="430"/>
      <c r="JWG187" s="430"/>
      <c r="JWH187" s="430"/>
      <c r="JWI187" s="430"/>
      <c r="JWJ187" s="430"/>
      <c r="JWK187" s="430"/>
      <c r="JWL187" s="430"/>
      <c r="JWM187" s="430"/>
      <c r="JWN187" s="430"/>
      <c r="JWO187" s="430"/>
      <c r="JWP187" s="430"/>
      <c r="JWQ187" s="430"/>
      <c r="JWR187" s="430"/>
      <c r="JWS187" s="430"/>
      <c r="JWT187" s="430"/>
      <c r="JWU187" s="430"/>
      <c r="JWV187" s="430"/>
      <c r="JWW187" s="430"/>
      <c r="JWX187" s="430"/>
      <c r="JWY187" s="430"/>
      <c r="JWZ187" s="430"/>
      <c r="JXA187" s="430"/>
      <c r="JXB187" s="430"/>
      <c r="JXC187" s="430"/>
      <c r="JXD187" s="430"/>
      <c r="JXE187" s="430"/>
      <c r="JXF187" s="430"/>
      <c r="JXG187" s="430"/>
      <c r="JXH187" s="430"/>
      <c r="JXI187" s="430"/>
      <c r="JXJ187" s="430"/>
      <c r="JXK187" s="430"/>
      <c r="JXL187" s="430"/>
      <c r="JXM187" s="430"/>
      <c r="JXN187" s="430"/>
      <c r="JXO187" s="430"/>
      <c r="JXP187" s="430"/>
      <c r="JXQ187" s="430"/>
      <c r="JXR187" s="430"/>
      <c r="JXS187" s="430"/>
      <c r="JXT187" s="430"/>
      <c r="JXU187" s="430"/>
      <c r="JXV187" s="430"/>
      <c r="JXW187" s="430"/>
      <c r="JXX187" s="430"/>
      <c r="JXY187" s="430"/>
      <c r="JXZ187" s="430"/>
      <c r="JYA187" s="430"/>
      <c r="JYB187" s="430"/>
      <c r="JYC187" s="430"/>
      <c r="JYD187" s="430"/>
      <c r="JYE187" s="430"/>
      <c r="JYF187" s="430"/>
      <c r="JYG187" s="430"/>
      <c r="JYH187" s="430"/>
      <c r="JYI187" s="430"/>
      <c r="JYJ187" s="430"/>
      <c r="JYK187" s="430"/>
      <c r="JYL187" s="430"/>
      <c r="JYM187" s="430"/>
      <c r="JYN187" s="430"/>
      <c r="JYO187" s="430"/>
      <c r="JYP187" s="430"/>
      <c r="JYQ187" s="430"/>
      <c r="JYR187" s="430"/>
      <c r="JYS187" s="430"/>
      <c r="JYT187" s="430"/>
      <c r="JYU187" s="430"/>
      <c r="JYV187" s="430"/>
      <c r="JYW187" s="430"/>
      <c r="JYX187" s="430"/>
      <c r="JYY187" s="430"/>
      <c r="JYZ187" s="430"/>
      <c r="JZA187" s="430"/>
      <c r="JZB187" s="430"/>
      <c r="JZC187" s="430"/>
      <c r="JZD187" s="430"/>
      <c r="JZE187" s="430"/>
      <c r="JZF187" s="430"/>
      <c r="JZG187" s="430"/>
      <c r="JZH187" s="430"/>
      <c r="JZI187" s="430"/>
      <c r="JZJ187" s="430"/>
      <c r="JZK187" s="430"/>
      <c r="JZL187" s="430"/>
      <c r="JZM187" s="430"/>
      <c r="JZN187" s="430"/>
      <c r="JZO187" s="430"/>
      <c r="JZP187" s="430"/>
      <c r="JZQ187" s="430"/>
      <c r="JZR187" s="430"/>
      <c r="JZS187" s="430"/>
      <c r="JZT187" s="430"/>
      <c r="JZU187" s="430"/>
      <c r="JZV187" s="430"/>
      <c r="JZW187" s="430"/>
      <c r="JZX187" s="430"/>
      <c r="JZY187" s="430"/>
      <c r="JZZ187" s="430"/>
      <c r="KAA187" s="430"/>
      <c r="KAB187" s="430"/>
      <c r="KAC187" s="430"/>
      <c r="KAD187" s="430"/>
      <c r="KAE187" s="430"/>
      <c r="KAF187" s="430"/>
      <c r="KAG187" s="430"/>
      <c r="KAH187" s="430"/>
      <c r="KAI187" s="430"/>
      <c r="KAJ187" s="430"/>
      <c r="KAK187" s="430"/>
      <c r="KAL187" s="430"/>
      <c r="KAM187" s="430"/>
      <c r="KAN187" s="430"/>
      <c r="KAO187" s="430"/>
      <c r="KAP187" s="430"/>
      <c r="KAQ187" s="430"/>
      <c r="KAR187" s="430"/>
      <c r="KAS187" s="430"/>
      <c r="KAT187" s="430"/>
      <c r="KAU187" s="430"/>
      <c r="KAV187" s="430"/>
      <c r="KAW187" s="430"/>
      <c r="KAX187" s="430"/>
      <c r="KAY187" s="430"/>
      <c r="KAZ187" s="430"/>
      <c r="KBA187" s="430"/>
      <c r="KBB187" s="430"/>
      <c r="KBC187" s="430"/>
      <c r="KBD187" s="430"/>
      <c r="KBE187" s="430"/>
      <c r="KBF187" s="430"/>
      <c r="KBG187" s="430"/>
      <c r="KBH187" s="430"/>
      <c r="KBI187" s="430"/>
      <c r="KBJ187" s="430"/>
      <c r="KBK187" s="430"/>
      <c r="KBL187" s="430"/>
      <c r="KBM187" s="430"/>
      <c r="KBN187" s="430"/>
      <c r="KBO187" s="430"/>
      <c r="KBP187" s="430"/>
      <c r="KBQ187" s="430"/>
      <c r="KBR187" s="430"/>
      <c r="KBS187" s="430"/>
      <c r="KBT187" s="430"/>
      <c r="KBU187" s="430"/>
      <c r="KBV187" s="430"/>
      <c r="KBW187" s="430"/>
      <c r="KBX187" s="430"/>
      <c r="KBY187" s="430"/>
      <c r="KBZ187" s="430"/>
      <c r="KCA187" s="430"/>
      <c r="KCB187" s="430"/>
      <c r="KCC187" s="430"/>
      <c r="KCD187" s="430"/>
      <c r="KCE187" s="430"/>
      <c r="KCF187" s="430"/>
      <c r="KCG187" s="430"/>
      <c r="KCH187" s="430"/>
      <c r="KCI187" s="430"/>
      <c r="KCJ187" s="430"/>
      <c r="KCK187" s="430"/>
      <c r="KCL187" s="430"/>
      <c r="KCM187" s="430"/>
      <c r="KCN187" s="430"/>
      <c r="KCO187" s="430"/>
      <c r="KCP187" s="430"/>
      <c r="KCQ187" s="430"/>
      <c r="KCR187" s="430"/>
      <c r="KCS187" s="430"/>
      <c r="KCT187" s="430"/>
      <c r="KCU187" s="430"/>
      <c r="KCV187" s="430"/>
      <c r="KCW187" s="430"/>
      <c r="KCX187" s="430"/>
      <c r="KCY187" s="430"/>
      <c r="KCZ187" s="430"/>
      <c r="KDA187" s="430"/>
      <c r="KDB187" s="430"/>
      <c r="KDC187" s="430"/>
      <c r="KDD187" s="430"/>
      <c r="KDE187" s="430"/>
      <c r="KDF187" s="430"/>
      <c r="KDG187" s="430"/>
      <c r="KDH187" s="430"/>
      <c r="KDI187" s="430"/>
      <c r="KDJ187" s="430"/>
      <c r="KDK187" s="430"/>
      <c r="KDL187" s="430"/>
      <c r="KDM187" s="430"/>
      <c r="KDN187" s="430"/>
      <c r="KDO187" s="430"/>
      <c r="KDP187" s="430"/>
      <c r="KDQ187" s="430"/>
      <c r="KDR187" s="430"/>
      <c r="KDS187" s="430"/>
      <c r="KDT187" s="430"/>
      <c r="KDU187" s="430"/>
      <c r="KDV187" s="430"/>
      <c r="KDW187" s="430"/>
      <c r="KDX187" s="430"/>
      <c r="KDY187" s="430"/>
      <c r="KDZ187" s="430"/>
      <c r="KEA187" s="430"/>
      <c r="KEB187" s="430"/>
      <c r="KEC187" s="430"/>
      <c r="KED187" s="430"/>
      <c r="KEE187" s="430"/>
      <c r="KEF187" s="430"/>
      <c r="KEG187" s="430"/>
      <c r="KEH187" s="430"/>
      <c r="KEI187" s="430"/>
      <c r="KEJ187" s="430"/>
      <c r="KEK187" s="430"/>
      <c r="KEL187" s="430"/>
      <c r="KEM187" s="430"/>
      <c r="KEN187" s="430"/>
      <c r="KEO187" s="430"/>
      <c r="KEP187" s="430"/>
      <c r="KEQ187" s="430"/>
      <c r="KER187" s="430"/>
      <c r="KES187" s="430"/>
      <c r="KET187" s="430"/>
      <c r="KEU187" s="430"/>
      <c r="KEV187" s="430"/>
      <c r="KEW187" s="430"/>
      <c r="KEX187" s="430"/>
      <c r="KEY187" s="430"/>
      <c r="KEZ187" s="430"/>
      <c r="KFA187" s="430"/>
      <c r="KFB187" s="430"/>
      <c r="KFC187" s="430"/>
      <c r="KFD187" s="430"/>
      <c r="KFE187" s="430"/>
      <c r="KFF187" s="430"/>
      <c r="KFG187" s="430"/>
      <c r="KFH187" s="430"/>
      <c r="KFI187" s="430"/>
      <c r="KFJ187" s="430"/>
      <c r="KFK187" s="430"/>
      <c r="KFL187" s="430"/>
      <c r="KFM187" s="430"/>
      <c r="KFN187" s="430"/>
      <c r="KFO187" s="430"/>
      <c r="KFP187" s="430"/>
      <c r="KFQ187" s="430"/>
      <c r="KFR187" s="430"/>
      <c r="KFS187" s="430"/>
      <c r="KFT187" s="430"/>
      <c r="KFU187" s="430"/>
      <c r="KFV187" s="430"/>
      <c r="KFW187" s="430"/>
      <c r="KFX187" s="430"/>
      <c r="KFY187" s="430"/>
      <c r="KFZ187" s="430"/>
      <c r="KGA187" s="430"/>
      <c r="KGB187" s="430"/>
      <c r="KGC187" s="430"/>
      <c r="KGD187" s="430"/>
      <c r="KGE187" s="430"/>
      <c r="KGF187" s="430"/>
      <c r="KGG187" s="430"/>
      <c r="KGH187" s="430"/>
      <c r="KGI187" s="430"/>
      <c r="KGJ187" s="430"/>
      <c r="KGK187" s="430"/>
      <c r="KGL187" s="430"/>
      <c r="KGM187" s="430"/>
      <c r="KGN187" s="430"/>
      <c r="KGO187" s="430"/>
      <c r="KGP187" s="430"/>
      <c r="KGQ187" s="430"/>
      <c r="KGR187" s="430"/>
      <c r="KGS187" s="430"/>
      <c r="KGT187" s="430"/>
      <c r="KGU187" s="430"/>
      <c r="KGV187" s="430"/>
      <c r="KGW187" s="430"/>
      <c r="KGX187" s="430"/>
      <c r="KGY187" s="430"/>
      <c r="KGZ187" s="430"/>
      <c r="KHA187" s="430"/>
      <c r="KHB187" s="430"/>
      <c r="KHC187" s="430"/>
      <c r="KHD187" s="430"/>
      <c r="KHE187" s="430"/>
      <c r="KHF187" s="430"/>
      <c r="KHG187" s="430"/>
      <c r="KHH187" s="430"/>
      <c r="KHI187" s="430"/>
      <c r="KHJ187" s="430"/>
      <c r="KHK187" s="430"/>
      <c r="KHL187" s="430"/>
      <c r="KHM187" s="430"/>
      <c r="KHN187" s="430"/>
      <c r="KHO187" s="430"/>
      <c r="KHP187" s="430"/>
      <c r="KHQ187" s="430"/>
      <c r="KHR187" s="430"/>
      <c r="KHS187" s="430"/>
      <c r="KHT187" s="430"/>
      <c r="KHU187" s="430"/>
      <c r="KHV187" s="430"/>
      <c r="KHW187" s="430"/>
      <c r="KHX187" s="430"/>
      <c r="KHY187" s="430"/>
      <c r="KHZ187" s="430"/>
      <c r="KIA187" s="430"/>
      <c r="KIB187" s="430"/>
      <c r="KIC187" s="430"/>
      <c r="KID187" s="430"/>
      <c r="KIE187" s="430"/>
      <c r="KIF187" s="430"/>
      <c r="KIG187" s="430"/>
      <c r="KIH187" s="430"/>
      <c r="KII187" s="430"/>
      <c r="KIJ187" s="430"/>
      <c r="KIK187" s="430"/>
      <c r="KIL187" s="430"/>
      <c r="KIM187" s="430"/>
      <c r="KIN187" s="430"/>
      <c r="KIO187" s="430"/>
      <c r="KIP187" s="430"/>
      <c r="KIQ187" s="430"/>
      <c r="KIR187" s="430"/>
      <c r="KIS187" s="430"/>
      <c r="KIT187" s="430"/>
      <c r="KIU187" s="430"/>
      <c r="KIV187" s="430"/>
      <c r="KIW187" s="430"/>
      <c r="KIX187" s="430"/>
      <c r="KIY187" s="430"/>
      <c r="KIZ187" s="430"/>
      <c r="KJA187" s="430"/>
      <c r="KJB187" s="430"/>
      <c r="KJC187" s="430"/>
      <c r="KJD187" s="430"/>
      <c r="KJE187" s="430"/>
      <c r="KJF187" s="430"/>
      <c r="KJG187" s="430"/>
      <c r="KJH187" s="430"/>
      <c r="KJI187" s="430"/>
      <c r="KJJ187" s="430"/>
      <c r="KJK187" s="430"/>
      <c r="KJL187" s="430"/>
      <c r="KJM187" s="430"/>
      <c r="KJN187" s="430"/>
      <c r="KJO187" s="430"/>
      <c r="KJP187" s="430"/>
      <c r="KJQ187" s="430"/>
      <c r="KJR187" s="430"/>
      <c r="KJS187" s="430"/>
      <c r="KJT187" s="430"/>
      <c r="KJU187" s="430"/>
      <c r="KJV187" s="430"/>
      <c r="KJW187" s="430"/>
      <c r="KJX187" s="430"/>
      <c r="KJY187" s="430"/>
      <c r="KJZ187" s="430"/>
      <c r="KKA187" s="430"/>
      <c r="KKB187" s="430"/>
      <c r="KKC187" s="430"/>
      <c r="KKD187" s="430"/>
      <c r="KKE187" s="430"/>
      <c r="KKF187" s="430"/>
      <c r="KKG187" s="430"/>
      <c r="KKH187" s="430"/>
      <c r="KKI187" s="430"/>
      <c r="KKJ187" s="430"/>
      <c r="KKK187" s="430"/>
      <c r="KKL187" s="430"/>
      <c r="KKM187" s="430"/>
      <c r="KKN187" s="430"/>
      <c r="KKO187" s="430"/>
      <c r="KKP187" s="430"/>
      <c r="KKQ187" s="430"/>
      <c r="KKR187" s="430"/>
      <c r="KKS187" s="430"/>
      <c r="KKT187" s="430"/>
      <c r="KKU187" s="430"/>
      <c r="KKV187" s="430"/>
      <c r="KKW187" s="430"/>
      <c r="KKX187" s="430"/>
      <c r="KKY187" s="430"/>
      <c r="KKZ187" s="430"/>
      <c r="KLA187" s="430"/>
      <c r="KLB187" s="430"/>
      <c r="KLC187" s="430"/>
      <c r="KLD187" s="430"/>
      <c r="KLE187" s="430"/>
      <c r="KLF187" s="430"/>
      <c r="KLG187" s="430"/>
      <c r="KLH187" s="430"/>
      <c r="KLI187" s="430"/>
      <c r="KLJ187" s="430"/>
      <c r="KLK187" s="430"/>
      <c r="KLL187" s="430"/>
      <c r="KLM187" s="430"/>
      <c r="KLN187" s="430"/>
      <c r="KLO187" s="430"/>
      <c r="KLP187" s="430"/>
      <c r="KLQ187" s="430"/>
      <c r="KLR187" s="430"/>
      <c r="KLS187" s="430"/>
      <c r="KLT187" s="430"/>
      <c r="KLU187" s="430"/>
      <c r="KLV187" s="430"/>
      <c r="KLW187" s="430"/>
      <c r="KLX187" s="430"/>
      <c r="KLY187" s="430"/>
      <c r="KLZ187" s="430"/>
      <c r="KMA187" s="430"/>
      <c r="KMB187" s="430"/>
      <c r="KMC187" s="430"/>
      <c r="KMD187" s="430"/>
      <c r="KME187" s="430"/>
      <c r="KMF187" s="430"/>
      <c r="KMG187" s="430"/>
      <c r="KMH187" s="430"/>
      <c r="KMI187" s="430"/>
      <c r="KMJ187" s="430"/>
      <c r="KMK187" s="430"/>
      <c r="KML187" s="430"/>
      <c r="KMM187" s="430"/>
      <c r="KMN187" s="430"/>
      <c r="KMO187" s="430"/>
      <c r="KMP187" s="430"/>
      <c r="KMQ187" s="430"/>
      <c r="KMR187" s="430"/>
      <c r="KMS187" s="430"/>
      <c r="KMT187" s="430"/>
      <c r="KMU187" s="430"/>
      <c r="KMV187" s="430"/>
      <c r="KMW187" s="430"/>
      <c r="KMX187" s="430"/>
      <c r="KMY187" s="430"/>
      <c r="KMZ187" s="430"/>
      <c r="KNA187" s="430"/>
      <c r="KNB187" s="430"/>
      <c r="KNC187" s="430"/>
      <c r="KND187" s="430"/>
      <c r="KNE187" s="430"/>
      <c r="KNF187" s="430"/>
      <c r="KNG187" s="430"/>
      <c r="KNH187" s="430"/>
      <c r="KNI187" s="430"/>
      <c r="KNJ187" s="430"/>
      <c r="KNK187" s="430"/>
      <c r="KNL187" s="430"/>
      <c r="KNM187" s="430"/>
      <c r="KNN187" s="430"/>
      <c r="KNO187" s="430"/>
      <c r="KNP187" s="430"/>
      <c r="KNQ187" s="430"/>
      <c r="KNR187" s="430"/>
      <c r="KNS187" s="430"/>
      <c r="KNT187" s="430"/>
      <c r="KNU187" s="430"/>
      <c r="KNV187" s="430"/>
      <c r="KNW187" s="430"/>
      <c r="KNX187" s="430"/>
      <c r="KNY187" s="430"/>
      <c r="KNZ187" s="430"/>
      <c r="KOA187" s="430"/>
      <c r="KOB187" s="430"/>
      <c r="KOC187" s="430"/>
      <c r="KOD187" s="430"/>
      <c r="KOE187" s="430"/>
      <c r="KOF187" s="430"/>
      <c r="KOG187" s="430"/>
      <c r="KOH187" s="430"/>
      <c r="KOI187" s="430"/>
      <c r="KOJ187" s="430"/>
      <c r="KOK187" s="430"/>
      <c r="KOL187" s="430"/>
      <c r="KOM187" s="430"/>
      <c r="KON187" s="430"/>
      <c r="KOO187" s="430"/>
      <c r="KOP187" s="430"/>
      <c r="KOQ187" s="430"/>
      <c r="KOR187" s="430"/>
      <c r="KOS187" s="430"/>
      <c r="KOT187" s="430"/>
      <c r="KOU187" s="430"/>
      <c r="KOV187" s="430"/>
      <c r="KOW187" s="430"/>
      <c r="KOX187" s="430"/>
      <c r="KOY187" s="430"/>
      <c r="KOZ187" s="430"/>
      <c r="KPA187" s="430"/>
      <c r="KPB187" s="430"/>
      <c r="KPC187" s="430"/>
      <c r="KPD187" s="430"/>
      <c r="KPE187" s="430"/>
      <c r="KPF187" s="430"/>
      <c r="KPG187" s="430"/>
      <c r="KPH187" s="430"/>
      <c r="KPI187" s="430"/>
      <c r="KPJ187" s="430"/>
      <c r="KPK187" s="430"/>
      <c r="KPL187" s="430"/>
      <c r="KPM187" s="430"/>
      <c r="KPN187" s="430"/>
      <c r="KPO187" s="430"/>
      <c r="KPP187" s="430"/>
      <c r="KPQ187" s="430"/>
      <c r="KPR187" s="430"/>
      <c r="KPS187" s="430"/>
      <c r="KPT187" s="430"/>
      <c r="KPU187" s="430"/>
      <c r="KPV187" s="430"/>
      <c r="KPW187" s="430"/>
      <c r="KPX187" s="430"/>
      <c r="KPY187" s="430"/>
      <c r="KPZ187" s="430"/>
      <c r="KQA187" s="430"/>
      <c r="KQB187" s="430"/>
      <c r="KQC187" s="430"/>
      <c r="KQD187" s="430"/>
      <c r="KQE187" s="430"/>
      <c r="KQF187" s="430"/>
      <c r="KQG187" s="430"/>
      <c r="KQH187" s="430"/>
      <c r="KQI187" s="430"/>
      <c r="KQJ187" s="430"/>
      <c r="KQK187" s="430"/>
      <c r="KQL187" s="430"/>
      <c r="KQM187" s="430"/>
      <c r="KQN187" s="430"/>
      <c r="KQO187" s="430"/>
      <c r="KQP187" s="430"/>
      <c r="KQQ187" s="430"/>
      <c r="KQR187" s="430"/>
      <c r="KQS187" s="430"/>
      <c r="KQT187" s="430"/>
      <c r="KQU187" s="430"/>
      <c r="KQV187" s="430"/>
      <c r="KQW187" s="430"/>
      <c r="KQX187" s="430"/>
      <c r="KQY187" s="430"/>
      <c r="KQZ187" s="430"/>
      <c r="KRA187" s="430"/>
      <c r="KRB187" s="430"/>
      <c r="KRC187" s="430"/>
      <c r="KRD187" s="430"/>
      <c r="KRE187" s="430"/>
      <c r="KRF187" s="430"/>
      <c r="KRG187" s="430"/>
      <c r="KRH187" s="430"/>
      <c r="KRI187" s="430"/>
      <c r="KRJ187" s="430"/>
      <c r="KRK187" s="430"/>
      <c r="KRL187" s="430"/>
      <c r="KRM187" s="430"/>
      <c r="KRN187" s="430"/>
      <c r="KRO187" s="430"/>
      <c r="KRP187" s="430"/>
      <c r="KRQ187" s="430"/>
      <c r="KRR187" s="430"/>
      <c r="KRS187" s="430"/>
      <c r="KRT187" s="430"/>
      <c r="KRU187" s="430"/>
      <c r="KRV187" s="430"/>
      <c r="KRW187" s="430"/>
      <c r="KRX187" s="430"/>
      <c r="KRY187" s="430"/>
      <c r="KRZ187" s="430"/>
      <c r="KSA187" s="430"/>
      <c r="KSB187" s="430"/>
      <c r="KSC187" s="430"/>
      <c r="KSD187" s="430"/>
      <c r="KSE187" s="430"/>
      <c r="KSF187" s="430"/>
      <c r="KSG187" s="430"/>
      <c r="KSH187" s="430"/>
      <c r="KSI187" s="430"/>
      <c r="KSJ187" s="430"/>
      <c r="KSK187" s="430"/>
      <c r="KSL187" s="430"/>
      <c r="KSM187" s="430"/>
      <c r="KSN187" s="430"/>
      <c r="KSO187" s="430"/>
      <c r="KSP187" s="430"/>
      <c r="KSQ187" s="430"/>
      <c r="KSR187" s="430"/>
      <c r="KSS187" s="430"/>
      <c r="KST187" s="430"/>
      <c r="KSU187" s="430"/>
      <c r="KSV187" s="430"/>
      <c r="KSW187" s="430"/>
      <c r="KSX187" s="430"/>
      <c r="KSY187" s="430"/>
      <c r="KSZ187" s="430"/>
      <c r="KTA187" s="430"/>
      <c r="KTB187" s="430"/>
      <c r="KTC187" s="430"/>
      <c r="KTD187" s="430"/>
      <c r="KTE187" s="430"/>
      <c r="KTF187" s="430"/>
      <c r="KTG187" s="430"/>
      <c r="KTH187" s="430"/>
      <c r="KTI187" s="430"/>
      <c r="KTJ187" s="430"/>
      <c r="KTK187" s="430"/>
      <c r="KTL187" s="430"/>
      <c r="KTM187" s="430"/>
      <c r="KTN187" s="430"/>
      <c r="KTO187" s="430"/>
      <c r="KTP187" s="430"/>
      <c r="KTQ187" s="430"/>
      <c r="KTR187" s="430"/>
      <c r="KTS187" s="430"/>
      <c r="KTT187" s="430"/>
      <c r="KTU187" s="430"/>
      <c r="KTV187" s="430"/>
      <c r="KTW187" s="430"/>
      <c r="KTX187" s="430"/>
      <c r="KTY187" s="430"/>
      <c r="KTZ187" s="430"/>
      <c r="KUA187" s="430"/>
      <c r="KUB187" s="430"/>
      <c r="KUC187" s="430"/>
      <c r="KUD187" s="430"/>
      <c r="KUE187" s="430"/>
      <c r="KUF187" s="430"/>
      <c r="KUG187" s="430"/>
      <c r="KUH187" s="430"/>
      <c r="KUI187" s="430"/>
      <c r="KUJ187" s="430"/>
      <c r="KUK187" s="430"/>
      <c r="KUL187" s="430"/>
      <c r="KUM187" s="430"/>
      <c r="KUN187" s="430"/>
      <c r="KUO187" s="430"/>
      <c r="KUP187" s="430"/>
      <c r="KUQ187" s="430"/>
      <c r="KUR187" s="430"/>
      <c r="KUS187" s="430"/>
      <c r="KUT187" s="430"/>
      <c r="KUU187" s="430"/>
      <c r="KUV187" s="430"/>
      <c r="KUW187" s="430"/>
      <c r="KUX187" s="430"/>
      <c r="KUY187" s="430"/>
      <c r="KUZ187" s="430"/>
      <c r="KVA187" s="430"/>
      <c r="KVB187" s="430"/>
      <c r="KVC187" s="430"/>
      <c r="KVD187" s="430"/>
      <c r="KVE187" s="430"/>
      <c r="KVF187" s="430"/>
      <c r="KVG187" s="430"/>
      <c r="KVH187" s="430"/>
      <c r="KVI187" s="430"/>
      <c r="KVJ187" s="430"/>
      <c r="KVK187" s="430"/>
      <c r="KVL187" s="430"/>
      <c r="KVM187" s="430"/>
      <c r="KVN187" s="430"/>
      <c r="KVO187" s="430"/>
      <c r="KVP187" s="430"/>
      <c r="KVQ187" s="430"/>
      <c r="KVR187" s="430"/>
      <c r="KVS187" s="430"/>
      <c r="KVT187" s="430"/>
      <c r="KVU187" s="430"/>
      <c r="KVV187" s="430"/>
      <c r="KVW187" s="430"/>
      <c r="KVX187" s="430"/>
      <c r="KVY187" s="430"/>
      <c r="KVZ187" s="430"/>
      <c r="KWA187" s="430"/>
      <c r="KWB187" s="430"/>
      <c r="KWC187" s="430"/>
      <c r="KWD187" s="430"/>
      <c r="KWE187" s="430"/>
      <c r="KWF187" s="430"/>
      <c r="KWG187" s="430"/>
      <c r="KWH187" s="430"/>
      <c r="KWI187" s="430"/>
      <c r="KWJ187" s="430"/>
      <c r="KWK187" s="430"/>
      <c r="KWL187" s="430"/>
      <c r="KWM187" s="430"/>
      <c r="KWN187" s="430"/>
      <c r="KWO187" s="430"/>
      <c r="KWP187" s="430"/>
      <c r="KWQ187" s="430"/>
      <c r="KWR187" s="430"/>
      <c r="KWS187" s="430"/>
      <c r="KWT187" s="430"/>
      <c r="KWU187" s="430"/>
      <c r="KWV187" s="430"/>
      <c r="KWW187" s="430"/>
      <c r="KWX187" s="430"/>
      <c r="KWY187" s="430"/>
      <c r="KWZ187" s="430"/>
      <c r="KXA187" s="430"/>
      <c r="KXB187" s="430"/>
      <c r="KXC187" s="430"/>
      <c r="KXD187" s="430"/>
      <c r="KXE187" s="430"/>
      <c r="KXF187" s="430"/>
      <c r="KXG187" s="430"/>
      <c r="KXH187" s="430"/>
      <c r="KXI187" s="430"/>
      <c r="KXJ187" s="430"/>
      <c r="KXK187" s="430"/>
      <c r="KXL187" s="430"/>
      <c r="KXM187" s="430"/>
      <c r="KXN187" s="430"/>
      <c r="KXO187" s="430"/>
      <c r="KXP187" s="430"/>
      <c r="KXQ187" s="430"/>
      <c r="KXR187" s="430"/>
      <c r="KXS187" s="430"/>
      <c r="KXT187" s="430"/>
      <c r="KXU187" s="430"/>
      <c r="KXV187" s="430"/>
      <c r="KXW187" s="430"/>
      <c r="KXX187" s="430"/>
      <c r="KXY187" s="430"/>
      <c r="KXZ187" s="430"/>
      <c r="KYA187" s="430"/>
      <c r="KYB187" s="430"/>
      <c r="KYC187" s="430"/>
      <c r="KYD187" s="430"/>
      <c r="KYE187" s="430"/>
      <c r="KYF187" s="430"/>
      <c r="KYG187" s="430"/>
      <c r="KYH187" s="430"/>
      <c r="KYI187" s="430"/>
      <c r="KYJ187" s="430"/>
      <c r="KYK187" s="430"/>
      <c r="KYL187" s="430"/>
      <c r="KYM187" s="430"/>
      <c r="KYN187" s="430"/>
      <c r="KYO187" s="430"/>
      <c r="KYP187" s="430"/>
      <c r="KYQ187" s="430"/>
      <c r="KYR187" s="430"/>
      <c r="KYS187" s="430"/>
      <c r="KYT187" s="430"/>
      <c r="KYU187" s="430"/>
      <c r="KYV187" s="430"/>
      <c r="KYW187" s="430"/>
      <c r="KYX187" s="430"/>
      <c r="KYY187" s="430"/>
      <c r="KYZ187" s="430"/>
      <c r="KZA187" s="430"/>
      <c r="KZB187" s="430"/>
      <c r="KZC187" s="430"/>
      <c r="KZD187" s="430"/>
      <c r="KZE187" s="430"/>
      <c r="KZF187" s="430"/>
      <c r="KZG187" s="430"/>
      <c r="KZH187" s="430"/>
      <c r="KZI187" s="430"/>
      <c r="KZJ187" s="430"/>
      <c r="KZK187" s="430"/>
      <c r="KZL187" s="430"/>
      <c r="KZM187" s="430"/>
      <c r="KZN187" s="430"/>
      <c r="KZO187" s="430"/>
      <c r="KZP187" s="430"/>
      <c r="KZQ187" s="430"/>
      <c r="KZR187" s="430"/>
      <c r="KZS187" s="430"/>
      <c r="KZT187" s="430"/>
      <c r="KZU187" s="430"/>
      <c r="KZV187" s="430"/>
      <c r="KZW187" s="430"/>
      <c r="KZX187" s="430"/>
      <c r="KZY187" s="430"/>
      <c r="KZZ187" s="430"/>
      <c r="LAA187" s="430"/>
      <c r="LAB187" s="430"/>
      <c r="LAC187" s="430"/>
      <c r="LAD187" s="430"/>
      <c r="LAE187" s="430"/>
      <c r="LAF187" s="430"/>
      <c r="LAG187" s="430"/>
      <c r="LAH187" s="430"/>
      <c r="LAI187" s="430"/>
      <c r="LAJ187" s="430"/>
      <c r="LAK187" s="430"/>
      <c r="LAL187" s="430"/>
      <c r="LAM187" s="430"/>
      <c r="LAN187" s="430"/>
      <c r="LAO187" s="430"/>
      <c r="LAP187" s="430"/>
      <c r="LAQ187" s="430"/>
      <c r="LAR187" s="430"/>
      <c r="LAS187" s="430"/>
      <c r="LAT187" s="430"/>
      <c r="LAU187" s="430"/>
      <c r="LAV187" s="430"/>
      <c r="LAW187" s="430"/>
      <c r="LAX187" s="430"/>
      <c r="LAY187" s="430"/>
      <c r="LAZ187" s="430"/>
      <c r="LBA187" s="430"/>
      <c r="LBB187" s="430"/>
      <c r="LBC187" s="430"/>
      <c r="LBD187" s="430"/>
      <c r="LBE187" s="430"/>
      <c r="LBF187" s="430"/>
      <c r="LBG187" s="430"/>
      <c r="LBH187" s="430"/>
      <c r="LBI187" s="430"/>
      <c r="LBJ187" s="430"/>
      <c r="LBK187" s="430"/>
      <c r="LBL187" s="430"/>
      <c r="LBM187" s="430"/>
      <c r="LBN187" s="430"/>
      <c r="LBO187" s="430"/>
      <c r="LBP187" s="430"/>
      <c r="LBQ187" s="430"/>
      <c r="LBR187" s="430"/>
      <c r="LBS187" s="430"/>
      <c r="LBT187" s="430"/>
      <c r="LBU187" s="430"/>
      <c r="LBV187" s="430"/>
      <c r="LBW187" s="430"/>
      <c r="LBX187" s="430"/>
      <c r="LBY187" s="430"/>
      <c r="LBZ187" s="430"/>
      <c r="LCA187" s="430"/>
      <c r="LCB187" s="430"/>
      <c r="LCC187" s="430"/>
      <c r="LCD187" s="430"/>
      <c r="LCE187" s="430"/>
      <c r="LCF187" s="430"/>
      <c r="LCG187" s="430"/>
      <c r="LCH187" s="430"/>
      <c r="LCI187" s="430"/>
      <c r="LCJ187" s="430"/>
      <c r="LCK187" s="430"/>
      <c r="LCL187" s="430"/>
      <c r="LCM187" s="430"/>
      <c r="LCN187" s="430"/>
      <c r="LCO187" s="430"/>
      <c r="LCP187" s="430"/>
      <c r="LCQ187" s="430"/>
      <c r="LCR187" s="430"/>
      <c r="LCS187" s="430"/>
      <c r="LCT187" s="430"/>
      <c r="LCU187" s="430"/>
      <c r="LCV187" s="430"/>
      <c r="LCW187" s="430"/>
      <c r="LCX187" s="430"/>
      <c r="LCY187" s="430"/>
      <c r="LCZ187" s="430"/>
      <c r="LDA187" s="430"/>
      <c r="LDB187" s="430"/>
      <c r="LDC187" s="430"/>
      <c r="LDD187" s="430"/>
      <c r="LDE187" s="430"/>
      <c r="LDF187" s="430"/>
      <c r="LDG187" s="430"/>
      <c r="LDH187" s="430"/>
      <c r="LDI187" s="430"/>
      <c r="LDJ187" s="430"/>
      <c r="LDK187" s="430"/>
      <c r="LDL187" s="430"/>
      <c r="LDM187" s="430"/>
      <c r="LDN187" s="430"/>
      <c r="LDO187" s="430"/>
      <c r="LDP187" s="430"/>
      <c r="LDQ187" s="430"/>
      <c r="LDR187" s="430"/>
      <c r="LDS187" s="430"/>
      <c r="LDT187" s="430"/>
      <c r="LDU187" s="430"/>
      <c r="LDV187" s="430"/>
      <c r="LDW187" s="430"/>
      <c r="LDX187" s="430"/>
      <c r="LDY187" s="430"/>
      <c r="LDZ187" s="430"/>
      <c r="LEA187" s="430"/>
      <c r="LEB187" s="430"/>
      <c r="LEC187" s="430"/>
      <c r="LED187" s="430"/>
      <c r="LEE187" s="430"/>
      <c r="LEF187" s="430"/>
      <c r="LEG187" s="430"/>
      <c r="LEH187" s="430"/>
      <c r="LEI187" s="430"/>
      <c r="LEJ187" s="430"/>
      <c r="LEK187" s="430"/>
      <c r="LEL187" s="430"/>
      <c r="LEM187" s="430"/>
      <c r="LEN187" s="430"/>
      <c r="LEO187" s="430"/>
      <c r="LEP187" s="430"/>
      <c r="LEQ187" s="430"/>
      <c r="LER187" s="430"/>
      <c r="LES187" s="430"/>
      <c r="LET187" s="430"/>
      <c r="LEU187" s="430"/>
      <c r="LEV187" s="430"/>
      <c r="LEW187" s="430"/>
      <c r="LEX187" s="430"/>
      <c r="LEY187" s="430"/>
      <c r="LEZ187" s="430"/>
      <c r="LFA187" s="430"/>
      <c r="LFB187" s="430"/>
      <c r="LFC187" s="430"/>
      <c r="LFD187" s="430"/>
      <c r="LFE187" s="430"/>
      <c r="LFF187" s="430"/>
      <c r="LFG187" s="430"/>
      <c r="LFH187" s="430"/>
      <c r="LFI187" s="430"/>
      <c r="LFJ187" s="430"/>
      <c r="LFK187" s="430"/>
      <c r="LFL187" s="430"/>
      <c r="LFM187" s="430"/>
      <c r="LFN187" s="430"/>
      <c r="LFO187" s="430"/>
      <c r="LFP187" s="430"/>
      <c r="LFQ187" s="430"/>
      <c r="LFR187" s="430"/>
      <c r="LFS187" s="430"/>
      <c r="LFT187" s="430"/>
      <c r="LFU187" s="430"/>
      <c r="LFV187" s="430"/>
      <c r="LFW187" s="430"/>
      <c r="LFX187" s="430"/>
      <c r="LFY187" s="430"/>
      <c r="LFZ187" s="430"/>
      <c r="LGA187" s="430"/>
      <c r="LGB187" s="430"/>
      <c r="LGC187" s="430"/>
      <c r="LGD187" s="430"/>
      <c r="LGE187" s="430"/>
      <c r="LGF187" s="430"/>
      <c r="LGG187" s="430"/>
      <c r="LGH187" s="430"/>
      <c r="LGI187" s="430"/>
      <c r="LGJ187" s="430"/>
      <c r="LGK187" s="430"/>
      <c r="LGL187" s="430"/>
      <c r="LGM187" s="430"/>
      <c r="LGN187" s="430"/>
      <c r="LGO187" s="430"/>
      <c r="LGP187" s="430"/>
      <c r="LGQ187" s="430"/>
      <c r="LGR187" s="430"/>
      <c r="LGS187" s="430"/>
      <c r="LGT187" s="430"/>
      <c r="LGU187" s="430"/>
      <c r="LGV187" s="430"/>
      <c r="LGW187" s="430"/>
      <c r="LGX187" s="430"/>
      <c r="LGY187" s="430"/>
      <c r="LGZ187" s="430"/>
      <c r="LHA187" s="430"/>
      <c r="LHB187" s="430"/>
      <c r="LHC187" s="430"/>
      <c r="LHD187" s="430"/>
      <c r="LHE187" s="430"/>
      <c r="LHF187" s="430"/>
      <c r="LHG187" s="430"/>
      <c r="LHH187" s="430"/>
      <c r="LHI187" s="430"/>
      <c r="LHJ187" s="430"/>
      <c r="LHK187" s="430"/>
      <c r="LHL187" s="430"/>
      <c r="LHM187" s="430"/>
      <c r="LHN187" s="430"/>
      <c r="LHO187" s="430"/>
      <c r="LHP187" s="430"/>
      <c r="LHQ187" s="430"/>
      <c r="LHR187" s="430"/>
      <c r="LHS187" s="430"/>
      <c r="LHT187" s="430"/>
      <c r="LHU187" s="430"/>
      <c r="LHV187" s="430"/>
      <c r="LHW187" s="430"/>
      <c r="LHX187" s="430"/>
      <c r="LHY187" s="430"/>
      <c r="LHZ187" s="430"/>
      <c r="LIA187" s="430"/>
      <c r="LIB187" s="430"/>
      <c r="LIC187" s="430"/>
      <c r="LID187" s="430"/>
      <c r="LIE187" s="430"/>
      <c r="LIF187" s="430"/>
      <c r="LIG187" s="430"/>
      <c r="LIH187" s="430"/>
      <c r="LII187" s="430"/>
      <c r="LIJ187" s="430"/>
      <c r="LIK187" s="430"/>
      <c r="LIL187" s="430"/>
      <c r="LIM187" s="430"/>
      <c r="LIN187" s="430"/>
      <c r="LIO187" s="430"/>
      <c r="LIP187" s="430"/>
      <c r="LIQ187" s="430"/>
      <c r="LIR187" s="430"/>
      <c r="LIS187" s="430"/>
      <c r="LIT187" s="430"/>
      <c r="LIU187" s="430"/>
      <c r="LIV187" s="430"/>
      <c r="LIW187" s="430"/>
      <c r="LIX187" s="430"/>
      <c r="LIY187" s="430"/>
      <c r="LIZ187" s="430"/>
      <c r="LJA187" s="430"/>
      <c r="LJB187" s="430"/>
      <c r="LJC187" s="430"/>
      <c r="LJD187" s="430"/>
      <c r="LJE187" s="430"/>
      <c r="LJF187" s="430"/>
      <c r="LJG187" s="430"/>
      <c r="LJH187" s="430"/>
      <c r="LJI187" s="430"/>
      <c r="LJJ187" s="430"/>
      <c r="LJK187" s="430"/>
      <c r="LJL187" s="430"/>
      <c r="LJM187" s="430"/>
      <c r="LJN187" s="430"/>
      <c r="LJO187" s="430"/>
      <c r="LJP187" s="430"/>
      <c r="LJQ187" s="430"/>
      <c r="LJR187" s="430"/>
      <c r="LJS187" s="430"/>
      <c r="LJT187" s="430"/>
      <c r="LJU187" s="430"/>
      <c r="LJV187" s="430"/>
      <c r="LJW187" s="430"/>
      <c r="LJX187" s="430"/>
      <c r="LJY187" s="430"/>
      <c r="LJZ187" s="430"/>
      <c r="LKA187" s="430"/>
      <c r="LKB187" s="430"/>
      <c r="LKC187" s="430"/>
      <c r="LKD187" s="430"/>
      <c r="LKE187" s="430"/>
      <c r="LKF187" s="430"/>
      <c r="LKG187" s="430"/>
      <c r="LKH187" s="430"/>
      <c r="LKI187" s="430"/>
      <c r="LKJ187" s="430"/>
      <c r="LKK187" s="430"/>
      <c r="LKL187" s="430"/>
      <c r="LKM187" s="430"/>
      <c r="LKN187" s="430"/>
      <c r="LKO187" s="430"/>
      <c r="LKP187" s="430"/>
      <c r="LKQ187" s="430"/>
      <c r="LKR187" s="430"/>
      <c r="LKS187" s="430"/>
      <c r="LKT187" s="430"/>
      <c r="LKU187" s="430"/>
      <c r="LKV187" s="430"/>
      <c r="LKW187" s="430"/>
      <c r="LKX187" s="430"/>
      <c r="LKY187" s="430"/>
      <c r="LKZ187" s="430"/>
      <c r="LLA187" s="430"/>
      <c r="LLB187" s="430"/>
      <c r="LLC187" s="430"/>
      <c r="LLD187" s="430"/>
      <c r="LLE187" s="430"/>
      <c r="LLF187" s="430"/>
      <c r="LLG187" s="430"/>
      <c r="LLH187" s="430"/>
      <c r="LLI187" s="430"/>
      <c r="LLJ187" s="430"/>
      <c r="LLK187" s="430"/>
      <c r="LLL187" s="430"/>
      <c r="LLM187" s="430"/>
      <c r="LLN187" s="430"/>
      <c r="LLO187" s="430"/>
      <c r="LLP187" s="430"/>
      <c r="LLQ187" s="430"/>
      <c r="LLR187" s="430"/>
      <c r="LLS187" s="430"/>
      <c r="LLT187" s="430"/>
      <c r="LLU187" s="430"/>
      <c r="LLV187" s="430"/>
      <c r="LLW187" s="430"/>
      <c r="LLX187" s="430"/>
      <c r="LLY187" s="430"/>
      <c r="LLZ187" s="430"/>
      <c r="LMA187" s="430"/>
      <c r="LMB187" s="430"/>
      <c r="LMC187" s="430"/>
      <c r="LMD187" s="430"/>
      <c r="LME187" s="430"/>
      <c r="LMF187" s="430"/>
      <c r="LMG187" s="430"/>
      <c r="LMH187" s="430"/>
      <c r="LMI187" s="430"/>
      <c r="LMJ187" s="430"/>
      <c r="LMK187" s="430"/>
      <c r="LML187" s="430"/>
      <c r="LMM187" s="430"/>
      <c r="LMN187" s="430"/>
      <c r="LMO187" s="430"/>
      <c r="LMP187" s="430"/>
      <c r="LMQ187" s="430"/>
      <c r="LMR187" s="430"/>
      <c r="LMS187" s="430"/>
      <c r="LMT187" s="430"/>
      <c r="LMU187" s="430"/>
      <c r="LMV187" s="430"/>
      <c r="LMW187" s="430"/>
      <c r="LMX187" s="430"/>
      <c r="LMY187" s="430"/>
      <c r="LMZ187" s="430"/>
      <c r="LNA187" s="430"/>
      <c r="LNB187" s="430"/>
      <c r="LNC187" s="430"/>
      <c r="LND187" s="430"/>
      <c r="LNE187" s="430"/>
      <c r="LNF187" s="430"/>
      <c r="LNG187" s="430"/>
      <c r="LNH187" s="430"/>
      <c r="LNI187" s="430"/>
      <c r="LNJ187" s="430"/>
      <c r="LNK187" s="430"/>
      <c r="LNL187" s="430"/>
      <c r="LNM187" s="430"/>
      <c r="LNN187" s="430"/>
      <c r="LNO187" s="430"/>
      <c r="LNP187" s="430"/>
      <c r="LNQ187" s="430"/>
      <c r="LNR187" s="430"/>
      <c r="LNS187" s="430"/>
      <c r="LNT187" s="430"/>
      <c r="LNU187" s="430"/>
      <c r="LNV187" s="430"/>
      <c r="LNW187" s="430"/>
      <c r="LNX187" s="430"/>
      <c r="LNY187" s="430"/>
      <c r="LNZ187" s="430"/>
      <c r="LOA187" s="430"/>
      <c r="LOB187" s="430"/>
      <c r="LOC187" s="430"/>
      <c r="LOD187" s="430"/>
      <c r="LOE187" s="430"/>
      <c r="LOF187" s="430"/>
      <c r="LOG187" s="430"/>
      <c r="LOH187" s="430"/>
      <c r="LOI187" s="430"/>
      <c r="LOJ187" s="430"/>
      <c r="LOK187" s="430"/>
      <c r="LOL187" s="430"/>
      <c r="LOM187" s="430"/>
      <c r="LON187" s="430"/>
      <c r="LOO187" s="430"/>
      <c r="LOP187" s="430"/>
      <c r="LOQ187" s="430"/>
      <c r="LOR187" s="430"/>
      <c r="LOS187" s="430"/>
      <c r="LOT187" s="430"/>
      <c r="LOU187" s="430"/>
      <c r="LOV187" s="430"/>
      <c r="LOW187" s="430"/>
      <c r="LOX187" s="430"/>
      <c r="LOY187" s="430"/>
      <c r="LOZ187" s="430"/>
      <c r="LPA187" s="430"/>
      <c r="LPB187" s="430"/>
      <c r="LPC187" s="430"/>
      <c r="LPD187" s="430"/>
      <c r="LPE187" s="430"/>
      <c r="LPF187" s="430"/>
      <c r="LPG187" s="430"/>
      <c r="LPH187" s="430"/>
      <c r="LPI187" s="430"/>
      <c r="LPJ187" s="430"/>
      <c r="LPK187" s="430"/>
      <c r="LPL187" s="430"/>
      <c r="LPM187" s="430"/>
      <c r="LPN187" s="430"/>
      <c r="LPO187" s="430"/>
      <c r="LPP187" s="430"/>
      <c r="LPQ187" s="430"/>
      <c r="LPR187" s="430"/>
      <c r="LPS187" s="430"/>
      <c r="LPT187" s="430"/>
      <c r="LPU187" s="430"/>
      <c r="LPV187" s="430"/>
      <c r="LPW187" s="430"/>
      <c r="LPX187" s="430"/>
      <c r="LPY187" s="430"/>
      <c r="LPZ187" s="430"/>
      <c r="LQA187" s="430"/>
      <c r="LQB187" s="430"/>
      <c r="LQC187" s="430"/>
      <c r="LQD187" s="430"/>
      <c r="LQE187" s="430"/>
      <c r="LQF187" s="430"/>
      <c r="LQG187" s="430"/>
      <c r="LQH187" s="430"/>
      <c r="LQI187" s="430"/>
      <c r="LQJ187" s="430"/>
      <c r="LQK187" s="430"/>
      <c r="LQL187" s="430"/>
      <c r="LQM187" s="430"/>
      <c r="LQN187" s="430"/>
      <c r="LQO187" s="430"/>
      <c r="LQP187" s="430"/>
      <c r="LQQ187" s="430"/>
      <c r="LQR187" s="430"/>
      <c r="LQS187" s="430"/>
      <c r="LQT187" s="430"/>
      <c r="LQU187" s="430"/>
      <c r="LQV187" s="430"/>
      <c r="LQW187" s="430"/>
      <c r="LQX187" s="430"/>
      <c r="LQY187" s="430"/>
      <c r="LQZ187" s="430"/>
      <c r="LRA187" s="430"/>
      <c r="LRB187" s="430"/>
      <c r="LRC187" s="430"/>
      <c r="LRD187" s="430"/>
      <c r="LRE187" s="430"/>
      <c r="LRF187" s="430"/>
      <c r="LRG187" s="430"/>
      <c r="LRH187" s="430"/>
      <c r="LRI187" s="430"/>
      <c r="LRJ187" s="430"/>
      <c r="LRK187" s="430"/>
      <c r="LRL187" s="430"/>
      <c r="LRM187" s="430"/>
      <c r="LRN187" s="430"/>
      <c r="LRO187" s="430"/>
      <c r="LRP187" s="430"/>
      <c r="LRQ187" s="430"/>
      <c r="LRR187" s="430"/>
      <c r="LRS187" s="430"/>
      <c r="LRT187" s="430"/>
      <c r="LRU187" s="430"/>
      <c r="LRV187" s="430"/>
      <c r="LRW187" s="430"/>
      <c r="LRX187" s="430"/>
      <c r="LRY187" s="430"/>
      <c r="LRZ187" s="430"/>
      <c r="LSA187" s="430"/>
      <c r="LSB187" s="430"/>
      <c r="LSC187" s="430"/>
      <c r="LSD187" s="430"/>
      <c r="LSE187" s="430"/>
      <c r="LSF187" s="430"/>
      <c r="LSG187" s="430"/>
      <c r="LSH187" s="430"/>
      <c r="LSI187" s="430"/>
      <c r="LSJ187" s="430"/>
      <c r="LSK187" s="430"/>
      <c r="LSL187" s="430"/>
      <c r="LSM187" s="430"/>
      <c r="LSN187" s="430"/>
      <c r="LSO187" s="430"/>
      <c r="LSP187" s="430"/>
      <c r="LSQ187" s="430"/>
      <c r="LSR187" s="430"/>
      <c r="LSS187" s="430"/>
      <c r="LST187" s="430"/>
      <c r="LSU187" s="430"/>
      <c r="LSV187" s="430"/>
      <c r="LSW187" s="430"/>
      <c r="LSX187" s="430"/>
      <c r="LSY187" s="430"/>
      <c r="LSZ187" s="430"/>
      <c r="LTA187" s="430"/>
      <c r="LTB187" s="430"/>
      <c r="LTC187" s="430"/>
      <c r="LTD187" s="430"/>
      <c r="LTE187" s="430"/>
      <c r="LTF187" s="430"/>
      <c r="LTG187" s="430"/>
      <c r="LTH187" s="430"/>
      <c r="LTI187" s="430"/>
      <c r="LTJ187" s="430"/>
      <c r="LTK187" s="430"/>
      <c r="LTL187" s="430"/>
      <c r="LTM187" s="430"/>
      <c r="LTN187" s="430"/>
      <c r="LTO187" s="430"/>
      <c r="LTP187" s="430"/>
      <c r="LTQ187" s="430"/>
      <c r="LTR187" s="430"/>
      <c r="LTS187" s="430"/>
      <c r="LTT187" s="430"/>
      <c r="LTU187" s="430"/>
      <c r="LTV187" s="430"/>
      <c r="LTW187" s="430"/>
      <c r="LTX187" s="430"/>
      <c r="LTY187" s="430"/>
      <c r="LTZ187" s="430"/>
      <c r="LUA187" s="430"/>
      <c r="LUB187" s="430"/>
      <c r="LUC187" s="430"/>
      <c r="LUD187" s="430"/>
      <c r="LUE187" s="430"/>
      <c r="LUF187" s="430"/>
      <c r="LUG187" s="430"/>
      <c r="LUH187" s="430"/>
      <c r="LUI187" s="430"/>
      <c r="LUJ187" s="430"/>
      <c r="LUK187" s="430"/>
      <c r="LUL187" s="430"/>
      <c r="LUM187" s="430"/>
      <c r="LUN187" s="430"/>
      <c r="LUO187" s="430"/>
      <c r="LUP187" s="430"/>
      <c r="LUQ187" s="430"/>
      <c r="LUR187" s="430"/>
      <c r="LUS187" s="430"/>
      <c r="LUT187" s="430"/>
      <c r="LUU187" s="430"/>
      <c r="LUV187" s="430"/>
      <c r="LUW187" s="430"/>
      <c r="LUX187" s="430"/>
      <c r="LUY187" s="430"/>
      <c r="LUZ187" s="430"/>
      <c r="LVA187" s="430"/>
      <c r="LVB187" s="430"/>
      <c r="LVC187" s="430"/>
      <c r="LVD187" s="430"/>
      <c r="LVE187" s="430"/>
      <c r="LVF187" s="430"/>
      <c r="LVG187" s="430"/>
      <c r="LVH187" s="430"/>
      <c r="LVI187" s="430"/>
      <c r="LVJ187" s="430"/>
      <c r="LVK187" s="430"/>
      <c r="LVL187" s="430"/>
      <c r="LVM187" s="430"/>
      <c r="LVN187" s="430"/>
      <c r="LVO187" s="430"/>
      <c r="LVP187" s="430"/>
      <c r="LVQ187" s="430"/>
      <c r="LVR187" s="430"/>
      <c r="LVS187" s="430"/>
      <c r="LVT187" s="430"/>
      <c r="LVU187" s="430"/>
      <c r="LVV187" s="430"/>
      <c r="LVW187" s="430"/>
      <c r="LVX187" s="430"/>
      <c r="LVY187" s="430"/>
      <c r="LVZ187" s="430"/>
      <c r="LWA187" s="430"/>
      <c r="LWB187" s="430"/>
      <c r="LWC187" s="430"/>
      <c r="LWD187" s="430"/>
      <c r="LWE187" s="430"/>
      <c r="LWF187" s="430"/>
      <c r="LWG187" s="430"/>
      <c r="LWH187" s="430"/>
      <c r="LWI187" s="430"/>
      <c r="LWJ187" s="430"/>
      <c r="LWK187" s="430"/>
      <c r="LWL187" s="430"/>
      <c r="LWM187" s="430"/>
      <c r="LWN187" s="430"/>
      <c r="LWO187" s="430"/>
      <c r="LWP187" s="430"/>
      <c r="LWQ187" s="430"/>
      <c r="LWR187" s="430"/>
      <c r="LWS187" s="430"/>
      <c r="LWT187" s="430"/>
      <c r="LWU187" s="430"/>
      <c r="LWV187" s="430"/>
      <c r="LWW187" s="430"/>
      <c r="LWX187" s="430"/>
      <c r="LWY187" s="430"/>
      <c r="LWZ187" s="430"/>
      <c r="LXA187" s="430"/>
      <c r="LXB187" s="430"/>
      <c r="LXC187" s="430"/>
      <c r="LXD187" s="430"/>
      <c r="LXE187" s="430"/>
      <c r="LXF187" s="430"/>
      <c r="LXG187" s="430"/>
      <c r="LXH187" s="430"/>
      <c r="LXI187" s="430"/>
      <c r="LXJ187" s="430"/>
      <c r="LXK187" s="430"/>
      <c r="LXL187" s="430"/>
      <c r="LXM187" s="430"/>
      <c r="LXN187" s="430"/>
      <c r="LXO187" s="430"/>
      <c r="LXP187" s="430"/>
      <c r="LXQ187" s="430"/>
      <c r="LXR187" s="430"/>
      <c r="LXS187" s="430"/>
      <c r="LXT187" s="430"/>
      <c r="LXU187" s="430"/>
      <c r="LXV187" s="430"/>
      <c r="LXW187" s="430"/>
      <c r="LXX187" s="430"/>
      <c r="LXY187" s="430"/>
      <c r="LXZ187" s="430"/>
      <c r="LYA187" s="430"/>
      <c r="LYB187" s="430"/>
      <c r="LYC187" s="430"/>
      <c r="LYD187" s="430"/>
      <c r="LYE187" s="430"/>
      <c r="LYF187" s="430"/>
      <c r="LYG187" s="430"/>
      <c r="LYH187" s="430"/>
      <c r="LYI187" s="430"/>
      <c r="LYJ187" s="430"/>
      <c r="LYK187" s="430"/>
      <c r="LYL187" s="430"/>
      <c r="LYM187" s="430"/>
      <c r="LYN187" s="430"/>
      <c r="LYO187" s="430"/>
      <c r="LYP187" s="430"/>
      <c r="LYQ187" s="430"/>
      <c r="LYR187" s="430"/>
      <c r="LYS187" s="430"/>
      <c r="LYT187" s="430"/>
      <c r="LYU187" s="430"/>
      <c r="LYV187" s="430"/>
      <c r="LYW187" s="430"/>
      <c r="LYX187" s="430"/>
      <c r="LYY187" s="430"/>
      <c r="LYZ187" s="430"/>
      <c r="LZA187" s="430"/>
      <c r="LZB187" s="430"/>
      <c r="LZC187" s="430"/>
      <c r="LZD187" s="430"/>
      <c r="LZE187" s="430"/>
      <c r="LZF187" s="430"/>
      <c r="LZG187" s="430"/>
      <c r="LZH187" s="430"/>
      <c r="LZI187" s="430"/>
      <c r="LZJ187" s="430"/>
      <c r="LZK187" s="430"/>
      <c r="LZL187" s="430"/>
      <c r="LZM187" s="430"/>
      <c r="LZN187" s="430"/>
      <c r="LZO187" s="430"/>
      <c r="LZP187" s="430"/>
      <c r="LZQ187" s="430"/>
      <c r="LZR187" s="430"/>
      <c r="LZS187" s="430"/>
      <c r="LZT187" s="430"/>
      <c r="LZU187" s="430"/>
      <c r="LZV187" s="430"/>
      <c r="LZW187" s="430"/>
      <c r="LZX187" s="430"/>
      <c r="LZY187" s="430"/>
      <c r="LZZ187" s="430"/>
      <c r="MAA187" s="430"/>
      <c r="MAB187" s="430"/>
      <c r="MAC187" s="430"/>
      <c r="MAD187" s="430"/>
      <c r="MAE187" s="430"/>
      <c r="MAF187" s="430"/>
      <c r="MAG187" s="430"/>
      <c r="MAH187" s="430"/>
      <c r="MAI187" s="430"/>
      <c r="MAJ187" s="430"/>
      <c r="MAK187" s="430"/>
      <c r="MAL187" s="430"/>
      <c r="MAM187" s="430"/>
      <c r="MAN187" s="430"/>
      <c r="MAO187" s="430"/>
      <c r="MAP187" s="430"/>
      <c r="MAQ187" s="430"/>
      <c r="MAR187" s="430"/>
      <c r="MAS187" s="430"/>
      <c r="MAT187" s="430"/>
      <c r="MAU187" s="430"/>
      <c r="MAV187" s="430"/>
      <c r="MAW187" s="430"/>
      <c r="MAX187" s="430"/>
      <c r="MAY187" s="430"/>
      <c r="MAZ187" s="430"/>
      <c r="MBA187" s="430"/>
      <c r="MBB187" s="430"/>
      <c r="MBC187" s="430"/>
      <c r="MBD187" s="430"/>
      <c r="MBE187" s="430"/>
      <c r="MBF187" s="430"/>
      <c r="MBG187" s="430"/>
      <c r="MBH187" s="430"/>
      <c r="MBI187" s="430"/>
      <c r="MBJ187" s="430"/>
      <c r="MBK187" s="430"/>
      <c r="MBL187" s="430"/>
      <c r="MBM187" s="430"/>
      <c r="MBN187" s="430"/>
      <c r="MBO187" s="430"/>
      <c r="MBP187" s="430"/>
      <c r="MBQ187" s="430"/>
      <c r="MBR187" s="430"/>
      <c r="MBS187" s="430"/>
      <c r="MBT187" s="430"/>
      <c r="MBU187" s="430"/>
      <c r="MBV187" s="430"/>
      <c r="MBW187" s="430"/>
      <c r="MBX187" s="430"/>
      <c r="MBY187" s="430"/>
      <c r="MBZ187" s="430"/>
      <c r="MCA187" s="430"/>
      <c r="MCB187" s="430"/>
      <c r="MCC187" s="430"/>
      <c r="MCD187" s="430"/>
      <c r="MCE187" s="430"/>
      <c r="MCF187" s="430"/>
      <c r="MCG187" s="430"/>
      <c r="MCH187" s="430"/>
      <c r="MCI187" s="430"/>
      <c r="MCJ187" s="430"/>
      <c r="MCK187" s="430"/>
      <c r="MCL187" s="430"/>
      <c r="MCM187" s="430"/>
      <c r="MCN187" s="430"/>
      <c r="MCO187" s="430"/>
      <c r="MCP187" s="430"/>
      <c r="MCQ187" s="430"/>
      <c r="MCR187" s="430"/>
      <c r="MCS187" s="430"/>
      <c r="MCT187" s="430"/>
      <c r="MCU187" s="430"/>
      <c r="MCV187" s="430"/>
      <c r="MCW187" s="430"/>
      <c r="MCX187" s="430"/>
      <c r="MCY187" s="430"/>
      <c r="MCZ187" s="430"/>
      <c r="MDA187" s="430"/>
      <c r="MDB187" s="430"/>
      <c r="MDC187" s="430"/>
      <c r="MDD187" s="430"/>
      <c r="MDE187" s="430"/>
      <c r="MDF187" s="430"/>
      <c r="MDG187" s="430"/>
      <c r="MDH187" s="430"/>
      <c r="MDI187" s="430"/>
      <c r="MDJ187" s="430"/>
      <c r="MDK187" s="430"/>
      <c r="MDL187" s="430"/>
      <c r="MDM187" s="430"/>
      <c r="MDN187" s="430"/>
      <c r="MDO187" s="430"/>
      <c r="MDP187" s="430"/>
      <c r="MDQ187" s="430"/>
      <c r="MDR187" s="430"/>
      <c r="MDS187" s="430"/>
      <c r="MDT187" s="430"/>
      <c r="MDU187" s="430"/>
      <c r="MDV187" s="430"/>
      <c r="MDW187" s="430"/>
      <c r="MDX187" s="430"/>
      <c r="MDY187" s="430"/>
      <c r="MDZ187" s="430"/>
      <c r="MEA187" s="430"/>
      <c r="MEB187" s="430"/>
      <c r="MEC187" s="430"/>
      <c r="MED187" s="430"/>
      <c r="MEE187" s="430"/>
      <c r="MEF187" s="430"/>
      <c r="MEG187" s="430"/>
      <c r="MEH187" s="430"/>
      <c r="MEI187" s="430"/>
      <c r="MEJ187" s="430"/>
      <c r="MEK187" s="430"/>
      <c r="MEL187" s="430"/>
      <c r="MEM187" s="430"/>
      <c r="MEN187" s="430"/>
      <c r="MEO187" s="430"/>
      <c r="MEP187" s="430"/>
      <c r="MEQ187" s="430"/>
      <c r="MER187" s="430"/>
      <c r="MES187" s="430"/>
      <c r="MET187" s="430"/>
      <c r="MEU187" s="430"/>
      <c r="MEV187" s="430"/>
      <c r="MEW187" s="430"/>
      <c r="MEX187" s="430"/>
      <c r="MEY187" s="430"/>
      <c r="MEZ187" s="430"/>
      <c r="MFA187" s="430"/>
      <c r="MFB187" s="430"/>
      <c r="MFC187" s="430"/>
      <c r="MFD187" s="430"/>
      <c r="MFE187" s="430"/>
      <c r="MFF187" s="430"/>
      <c r="MFG187" s="430"/>
      <c r="MFH187" s="430"/>
      <c r="MFI187" s="430"/>
      <c r="MFJ187" s="430"/>
      <c r="MFK187" s="430"/>
      <c r="MFL187" s="430"/>
      <c r="MFM187" s="430"/>
      <c r="MFN187" s="430"/>
      <c r="MFO187" s="430"/>
      <c r="MFP187" s="430"/>
      <c r="MFQ187" s="430"/>
      <c r="MFR187" s="430"/>
      <c r="MFS187" s="430"/>
      <c r="MFT187" s="430"/>
      <c r="MFU187" s="430"/>
      <c r="MFV187" s="430"/>
      <c r="MFW187" s="430"/>
      <c r="MFX187" s="430"/>
      <c r="MFY187" s="430"/>
      <c r="MFZ187" s="430"/>
      <c r="MGA187" s="430"/>
      <c r="MGB187" s="430"/>
      <c r="MGC187" s="430"/>
      <c r="MGD187" s="430"/>
      <c r="MGE187" s="430"/>
      <c r="MGF187" s="430"/>
      <c r="MGG187" s="430"/>
      <c r="MGH187" s="430"/>
      <c r="MGI187" s="430"/>
      <c r="MGJ187" s="430"/>
      <c r="MGK187" s="430"/>
      <c r="MGL187" s="430"/>
      <c r="MGM187" s="430"/>
      <c r="MGN187" s="430"/>
      <c r="MGO187" s="430"/>
      <c r="MGP187" s="430"/>
      <c r="MGQ187" s="430"/>
      <c r="MGR187" s="430"/>
      <c r="MGS187" s="430"/>
      <c r="MGT187" s="430"/>
      <c r="MGU187" s="430"/>
      <c r="MGV187" s="430"/>
      <c r="MGW187" s="430"/>
      <c r="MGX187" s="430"/>
      <c r="MGY187" s="430"/>
      <c r="MGZ187" s="430"/>
      <c r="MHA187" s="430"/>
      <c r="MHB187" s="430"/>
      <c r="MHC187" s="430"/>
      <c r="MHD187" s="430"/>
      <c r="MHE187" s="430"/>
      <c r="MHF187" s="430"/>
      <c r="MHG187" s="430"/>
      <c r="MHH187" s="430"/>
      <c r="MHI187" s="430"/>
      <c r="MHJ187" s="430"/>
      <c r="MHK187" s="430"/>
      <c r="MHL187" s="430"/>
      <c r="MHM187" s="430"/>
      <c r="MHN187" s="430"/>
      <c r="MHO187" s="430"/>
      <c r="MHP187" s="430"/>
      <c r="MHQ187" s="430"/>
      <c r="MHR187" s="430"/>
      <c r="MHS187" s="430"/>
      <c r="MHT187" s="430"/>
      <c r="MHU187" s="430"/>
      <c r="MHV187" s="430"/>
      <c r="MHW187" s="430"/>
      <c r="MHX187" s="430"/>
      <c r="MHY187" s="430"/>
      <c r="MHZ187" s="430"/>
      <c r="MIA187" s="430"/>
      <c r="MIB187" s="430"/>
      <c r="MIC187" s="430"/>
      <c r="MID187" s="430"/>
      <c r="MIE187" s="430"/>
      <c r="MIF187" s="430"/>
      <c r="MIG187" s="430"/>
      <c r="MIH187" s="430"/>
      <c r="MII187" s="430"/>
      <c r="MIJ187" s="430"/>
      <c r="MIK187" s="430"/>
      <c r="MIL187" s="430"/>
      <c r="MIM187" s="430"/>
      <c r="MIN187" s="430"/>
      <c r="MIO187" s="430"/>
      <c r="MIP187" s="430"/>
      <c r="MIQ187" s="430"/>
      <c r="MIR187" s="430"/>
      <c r="MIS187" s="430"/>
      <c r="MIT187" s="430"/>
      <c r="MIU187" s="430"/>
      <c r="MIV187" s="430"/>
      <c r="MIW187" s="430"/>
      <c r="MIX187" s="430"/>
      <c r="MIY187" s="430"/>
      <c r="MIZ187" s="430"/>
      <c r="MJA187" s="430"/>
      <c r="MJB187" s="430"/>
      <c r="MJC187" s="430"/>
      <c r="MJD187" s="430"/>
      <c r="MJE187" s="430"/>
      <c r="MJF187" s="430"/>
      <c r="MJG187" s="430"/>
      <c r="MJH187" s="430"/>
      <c r="MJI187" s="430"/>
      <c r="MJJ187" s="430"/>
      <c r="MJK187" s="430"/>
      <c r="MJL187" s="430"/>
      <c r="MJM187" s="430"/>
      <c r="MJN187" s="430"/>
      <c r="MJO187" s="430"/>
      <c r="MJP187" s="430"/>
      <c r="MJQ187" s="430"/>
      <c r="MJR187" s="430"/>
      <c r="MJS187" s="430"/>
      <c r="MJT187" s="430"/>
      <c r="MJU187" s="430"/>
      <c r="MJV187" s="430"/>
      <c r="MJW187" s="430"/>
      <c r="MJX187" s="430"/>
      <c r="MJY187" s="430"/>
      <c r="MJZ187" s="430"/>
      <c r="MKA187" s="430"/>
      <c r="MKB187" s="430"/>
      <c r="MKC187" s="430"/>
      <c r="MKD187" s="430"/>
      <c r="MKE187" s="430"/>
      <c r="MKF187" s="430"/>
      <c r="MKG187" s="430"/>
      <c r="MKH187" s="430"/>
      <c r="MKI187" s="430"/>
      <c r="MKJ187" s="430"/>
      <c r="MKK187" s="430"/>
      <c r="MKL187" s="430"/>
      <c r="MKM187" s="430"/>
      <c r="MKN187" s="430"/>
      <c r="MKO187" s="430"/>
      <c r="MKP187" s="430"/>
      <c r="MKQ187" s="430"/>
      <c r="MKR187" s="430"/>
      <c r="MKS187" s="430"/>
      <c r="MKT187" s="430"/>
      <c r="MKU187" s="430"/>
      <c r="MKV187" s="430"/>
      <c r="MKW187" s="430"/>
      <c r="MKX187" s="430"/>
      <c r="MKY187" s="430"/>
      <c r="MKZ187" s="430"/>
      <c r="MLA187" s="430"/>
      <c r="MLB187" s="430"/>
      <c r="MLC187" s="430"/>
      <c r="MLD187" s="430"/>
      <c r="MLE187" s="430"/>
      <c r="MLF187" s="430"/>
      <c r="MLG187" s="430"/>
      <c r="MLH187" s="430"/>
      <c r="MLI187" s="430"/>
      <c r="MLJ187" s="430"/>
      <c r="MLK187" s="430"/>
      <c r="MLL187" s="430"/>
      <c r="MLM187" s="430"/>
      <c r="MLN187" s="430"/>
      <c r="MLO187" s="430"/>
      <c r="MLP187" s="430"/>
      <c r="MLQ187" s="430"/>
      <c r="MLR187" s="430"/>
      <c r="MLS187" s="430"/>
      <c r="MLT187" s="430"/>
      <c r="MLU187" s="430"/>
      <c r="MLV187" s="430"/>
      <c r="MLW187" s="430"/>
      <c r="MLX187" s="430"/>
      <c r="MLY187" s="430"/>
      <c r="MLZ187" s="430"/>
      <c r="MMA187" s="430"/>
      <c r="MMB187" s="430"/>
      <c r="MMC187" s="430"/>
      <c r="MMD187" s="430"/>
      <c r="MME187" s="430"/>
      <c r="MMF187" s="430"/>
      <c r="MMG187" s="430"/>
      <c r="MMH187" s="430"/>
      <c r="MMI187" s="430"/>
      <c r="MMJ187" s="430"/>
      <c r="MMK187" s="430"/>
      <c r="MML187" s="430"/>
      <c r="MMM187" s="430"/>
      <c r="MMN187" s="430"/>
      <c r="MMO187" s="430"/>
      <c r="MMP187" s="430"/>
      <c r="MMQ187" s="430"/>
      <c r="MMR187" s="430"/>
      <c r="MMS187" s="430"/>
      <c r="MMT187" s="430"/>
      <c r="MMU187" s="430"/>
      <c r="MMV187" s="430"/>
      <c r="MMW187" s="430"/>
      <c r="MMX187" s="430"/>
      <c r="MMY187" s="430"/>
      <c r="MMZ187" s="430"/>
      <c r="MNA187" s="430"/>
      <c r="MNB187" s="430"/>
      <c r="MNC187" s="430"/>
      <c r="MND187" s="430"/>
      <c r="MNE187" s="430"/>
      <c r="MNF187" s="430"/>
      <c r="MNG187" s="430"/>
      <c r="MNH187" s="430"/>
      <c r="MNI187" s="430"/>
      <c r="MNJ187" s="430"/>
      <c r="MNK187" s="430"/>
      <c r="MNL187" s="430"/>
      <c r="MNM187" s="430"/>
      <c r="MNN187" s="430"/>
      <c r="MNO187" s="430"/>
      <c r="MNP187" s="430"/>
      <c r="MNQ187" s="430"/>
      <c r="MNR187" s="430"/>
      <c r="MNS187" s="430"/>
      <c r="MNT187" s="430"/>
      <c r="MNU187" s="430"/>
      <c r="MNV187" s="430"/>
      <c r="MNW187" s="430"/>
      <c r="MNX187" s="430"/>
      <c r="MNY187" s="430"/>
      <c r="MNZ187" s="430"/>
      <c r="MOA187" s="430"/>
      <c r="MOB187" s="430"/>
      <c r="MOC187" s="430"/>
      <c r="MOD187" s="430"/>
      <c r="MOE187" s="430"/>
      <c r="MOF187" s="430"/>
      <c r="MOG187" s="430"/>
      <c r="MOH187" s="430"/>
      <c r="MOI187" s="430"/>
      <c r="MOJ187" s="430"/>
      <c r="MOK187" s="430"/>
      <c r="MOL187" s="430"/>
      <c r="MOM187" s="430"/>
      <c r="MON187" s="430"/>
      <c r="MOO187" s="430"/>
      <c r="MOP187" s="430"/>
      <c r="MOQ187" s="430"/>
      <c r="MOR187" s="430"/>
      <c r="MOS187" s="430"/>
      <c r="MOT187" s="430"/>
      <c r="MOU187" s="430"/>
      <c r="MOV187" s="430"/>
      <c r="MOW187" s="430"/>
      <c r="MOX187" s="430"/>
      <c r="MOY187" s="430"/>
      <c r="MOZ187" s="430"/>
      <c r="MPA187" s="430"/>
      <c r="MPB187" s="430"/>
      <c r="MPC187" s="430"/>
      <c r="MPD187" s="430"/>
      <c r="MPE187" s="430"/>
      <c r="MPF187" s="430"/>
      <c r="MPG187" s="430"/>
      <c r="MPH187" s="430"/>
      <c r="MPI187" s="430"/>
      <c r="MPJ187" s="430"/>
      <c r="MPK187" s="430"/>
      <c r="MPL187" s="430"/>
      <c r="MPM187" s="430"/>
      <c r="MPN187" s="430"/>
      <c r="MPO187" s="430"/>
      <c r="MPP187" s="430"/>
      <c r="MPQ187" s="430"/>
      <c r="MPR187" s="430"/>
      <c r="MPS187" s="430"/>
      <c r="MPT187" s="430"/>
      <c r="MPU187" s="430"/>
      <c r="MPV187" s="430"/>
      <c r="MPW187" s="430"/>
      <c r="MPX187" s="430"/>
      <c r="MPY187" s="430"/>
      <c r="MPZ187" s="430"/>
      <c r="MQA187" s="430"/>
      <c r="MQB187" s="430"/>
      <c r="MQC187" s="430"/>
      <c r="MQD187" s="430"/>
      <c r="MQE187" s="430"/>
      <c r="MQF187" s="430"/>
      <c r="MQG187" s="430"/>
      <c r="MQH187" s="430"/>
      <c r="MQI187" s="430"/>
      <c r="MQJ187" s="430"/>
      <c r="MQK187" s="430"/>
      <c r="MQL187" s="430"/>
      <c r="MQM187" s="430"/>
      <c r="MQN187" s="430"/>
      <c r="MQO187" s="430"/>
      <c r="MQP187" s="430"/>
      <c r="MQQ187" s="430"/>
      <c r="MQR187" s="430"/>
      <c r="MQS187" s="430"/>
      <c r="MQT187" s="430"/>
      <c r="MQU187" s="430"/>
      <c r="MQV187" s="430"/>
      <c r="MQW187" s="430"/>
      <c r="MQX187" s="430"/>
      <c r="MQY187" s="430"/>
      <c r="MQZ187" s="430"/>
      <c r="MRA187" s="430"/>
      <c r="MRB187" s="430"/>
      <c r="MRC187" s="430"/>
      <c r="MRD187" s="430"/>
      <c r="MRE187" s="430"/>
      <c r="MRF187" s="430"/>
      <c r="MRG187" s="430"/>
      <c r="MRH187" s="430"/>
      <c r="MRI187" s="430"/>
      <c r="MRJ187" s="430"/>
      <c r="MRK187" s="430"/>
      <c r="MRL187" s="430"/>
      <c r="MRM187" s="430"/>
      <c r="MRN187" s="430"/>
      <c r="MRO187" s="430"/>
      <c r="MRP187" s="430"/>
      <c r="MRQ187" s="430"/>
      <c r="MRR187" s="430"/>
      <c r="MRS187" s="430"/>
      <c r="MRT187" s="430"/>
      <c r="MRU187" s="430"/>
      <c r="MRV187" s="430"/>
      <c r="MRW187" s="430"/>
      <c r="MRX187" s="430"/>
      <c r="MRY187" s="430"/>
      <c r="MRZ187" s="430"/>
      <c r="MSA187" s="430"/>
      <c r="MSB187" s="430"/>
      <c r="MSC187" s="430"/>
      <c r="MSD187" s="430"/>
      <c r="MSE187" s="430"/>
      <c r="MSF187" s="430"/>
      <c r="MSG187" s="430"/>
      <c r="MSH187" s="430"/>
      <c r="MSI187" s="430"/>
      <c r="MSJ187" s="430"/>
      <c r="MSK187" s="430"/>
      <c r="MSL187" s="430"/>
      <c r="MSM187" s="430"/>
      <c r="MSN187" s="430"/>
      <c r="MSO187" s="430"/>
      <c r="MSP187" s="430"/>
      <c r="MSQ187" s="430"/>
      <c r="MSR187" s="430"/>
      <c r="MSS187" s="430"/>
      <c r="MST187" s="430"/>
      <c r="MSU187" s="430"/>
      <c r="MSV187" s="430"/>
      <c r="MSW187" s="430"/>
      <c r="MSX187" s="430"/>
      <c r="MSY187" s="430"/>
      <c r="MSZ187" s="430"/>
      <c r="MTA187" s="430"/>
      <c r="MTB187" s="430"/>
      <c r="MTC187" s="430"/>
      <c r="MTD187" s="430"/>
      <c r="MTE187" s="430"/>
      <c r="MTF187" s="430"/>
      <c r="MTG187" s="430"/>
      <c r="MTH187" s="430"/>
      <c r="MTI187" s="430"/>
      <c r="MTJ187" s="430"/>
      <c r="MTK187" s="430"/>
      <c r="MTL187" s="430"/>
      <c r="MTM187" s="430"/>
      <c r="MTN187" s="430"/>
      <c r="MTO187" s="430"/>
      <c r="MTP187" s="430"/>
      <c r="MTQ187" s="430"/>
      <c r="MTR187" s="430"/>
      <c r="MTS187" s="430"/>
      <c r="MTT187" s="430"/>
      <c r="MTU187" s="430"/>
      <c r="MTV187" s="430"/>
      <c r="MTW187" s="430"/>
      <c r="MTX187" s="430"/>
      <c r="MTY187" s="430"/>
      <c r="MTZ187" s="430"/>
      <c r="MUA187" s="430"/>
      <c r="MUB187" s="430"/>
      <c r="MUC187" s="430"/>
      <c r="MUD187" s="430"/>
      <c r="MUE187" s="430"/>
      <c r="MUF187" s="430"/>
      <c r="MUG187" s="430"/>
      <c r="MUH187" s="430"/>
      <c r="MUI187" s="430"/>
      <c r="MUJ187" s="430"/>
      <c r="MUK187" s="430"/>
      <c r="MUL187" s="430"/>
      <c r="MUM187" s="430"/>
      <c r="MUN187" s="430"/>
      <c r="MUO187" s="430"/>
      <c r="MUP187" s="430"/>
      <c r="MUQ187" s="430"/>
      <c r="MUR187" s="430"/>
      <c r="MUS187" s="430"/>
      <c r="MUT187" s="430"/>
      <c r="MUU187" s="430"/>
      <c r="MUV187" s="430"/>
      <c r="MUW187" s="430"/>
      <c r="MUX187" s="430"/>
      <c r="MUY187" s="430"/>
      <c r="MUZ187" s="430"/>
      <c r="MVA187" s="430"/>
      <c r="MVB187" s="430"/>
      <c r="MVC187" s="430"/>
      <c r="MVD187" s="430"/>
      <c r="MVE187" s="430"/>
      <c r="MVF187" s="430"/>
      <c r="MVG187" s="430"/>
      <c r="MVH187" s="430"/>
      <c r="MVI187" s="430"/>
      <c r="MVJ187" s="430"/>
      <c r="MVK187" s="430"/>
      <c r="MVL187" s="430"/>
      <c r="MVM187" s="430"/>
      <c r="MVN187" s="430"/>
      <c r="MVO187" s="430"/>
      <c r="MVP187" s="430"/>
      <c r="MVQ187" s="430"/>
      <c r="MVR187" s="430"/>
      <c r="MVS187" s="430"/>
      <c r="MVT187" s="430"/>
      <c r="MVU187" s="430"/>
      <c r="MVV187" s="430"/>
      <c r="MVW187" s="430"/>
      <c r="MVX187" s="430"/>
      <c r="MVY187" s="430"/>
      <c r="MVZ187" s="430"/>
      <c r="MWA187" s="430"/>
      <c r="MWB187" s="430"/>
      <c r="MWC187" s="430"/>
      <c r="MWD187" s="430"/>
      <c r="MWE187" s="430"/>
      <c r="MWF187" s="430"/>
      <c r="MWG187" s="430"/>
      <c r="MWH187" s="430"/>
      <c r="MWI187" s="430"/>
      <c r="MWJ187" s="430"/>
      <c r="MWK187" s="430"/>
      <c r="MWL187" s="430"/>
      <c r="MWM187" s="430"/>
      <c r="MWN187" s="430"/>
      <c r="MWO187" s="430"/>
      <c r="MWP187" s="430"/>
      <c r="MWQ187" s="430"/>
      <c r="MWR187" s="430"/>
      <c r="MWS187" s="430"/>
      <c r="MWT187" s="430"/>
      <c r="MWU187" s="430"/>
      <c r="MWV187" s="430"/>
      <c r="MWW187" s="430"/>
      <c r="MWX187" s="430"/>
      <c r="MWY187" s="430"/>
      <c r="MWZ187" s="430"/>
      <c r="MXA187" s="430"/>
      <c r="MXB187" s="430"/>
      <c r="MXC187" s="430"/>
      <c r="MXD187" s="430"/>
      <c r="MXE187" s="430"/>
      <c r="MXF187" s="430"/>
      <c r="MXG187" s="430"/>
      <c r="MXH187" s="430"/>
      <c r="MXI187" s="430"/>
      <c r="MXJ187" s="430"/>
      <c r="MXK187" s="430"/>
      <c r="MXL187" s="430"/>
      <c r="MXM187" s="430"/>
      <c r="MXN187" s="430"/>
      <c r="MXO187" s="430"/>
      <c r="MXP187" s="430"/>
      <c r="MXQ187" s="430"/>
      <c r="MXR187" s="430"/>
      <c r="MXS187" s="430"/>
      <c r="MXT187" s="430"/>
      <c r="MXU187" s="430"/>
      <c r="MXV187" s="430"/>
      <c r="MXW187" s="430"/>
      <c r="MXX187" s="430"/>
      <c r="MXY187" s="430"/>
      <c r="MXZ187" s="430"/>
      <c r="MYA187" s="430"/>
      <c r="MYB187" s="430"/>
      <c r="MYC187" s="430"/>
      <c r="MYD187" s="430"/>
      <c r="MYE187" s="430"/>
      <c r="MYF187" s="430"/>
      <c r="MYG187" s="430"/>
      <c r="MYH187" s="430"/>
      <c r="MYI187" s="430"/>
      <c r="MYJ187" s="430"/>
      <c r="MYK187" s="430"/>
      <c r="MYL187" s="430"/>
      <c r="MYM187" s="430"/>
      <c r="MYN187" s="430"/>
      <c r="MYO187" s="430"/>
      <c r="MYP187" s="430"/>
      <c r="MYQ187" s="430"/>
      <c r="MYR187" s="430"/>
      <c r="MYS187" s="430"/>
      <c r="MYT187" s="430"/>
      <c r="MYU187" s="430"/>
      <c r="MYV187" s="430"/>
      <c r="MYW187" s="430"/>
      <c r="MYX187" s="430"/>
      <c r="MYY187" s="430"/>
      <c r="MYZ187" s="430"/>
      <c r="MZA187" s="430"/>
      <c r="MZB187" s="430"/>
      <c r="MZC187" s="430"/>
      <c r="MZD187" s="430"/>
      <c r="MZE187" s="430"/>
      <c r="MZF187" s="430"/>
      <c r="MZG187" s="430"/>
      <c r="MZH187" s="430"/>
      <c r="MZI187" s="430"/>
      <c r="MZJ187" s="430"/>
      <c r="MZK187" s="430"/>
      <c r="MZL187" s="430"/>
      <c r="MZM187" s="430"/>
      <c r="MZN187" s="430"/>
      <c r="MZO187" s="430"/>
      <c r="MZP187" s="430"/>
      <c r="MZQ187" s="430"/>
      <c r="MZR187" s="430"/>
      <c r="MZS187" s="430"/>
      <c r="MZT187" s="430"/>
      <c r="MZU187" s="430"/>
      <c r="MZV187" s="430"/>
      <c r="MZW187" s="430"/>
      <c r="MZX187" s="430"/>
      <c r="MZY187" s="430"/>
      <c r="MZZ187" s="430"/>
      <c r="NAA187" s="430"/>
      <c r="NAB187" s="430"/>
      <c r="NAC187" s="430"/>
      <c r="NAD187" s="430"/>
      <c r="NAE187" s="430"/>
      <c r="NAF187" s="430"/>
      <c r="NAG187" s="430"/>
      <c r="NAH187" s="430"/>
      <c r="NAI187" s="430"/>
      <c r="NAJ187" s="430"/>
      <c r="NAK187" s="430"/>
      <c r="NAL187" s="430"/>
      <c r="NAM187" s="430"/>
      <c r="NAN187" s="430"/>
      <c r="NAO187" s="430"/>
      <c r="NAP187" s="430"/>
      <c r="NAQ187" s="430"/>
      <c r="NAR187" s="430"/>
      <c r="NAS187" s="430"/>
      <c r="NAT187" s="430"/>
      <c r="NAU187" s="430"/>
      <c r="NAV187" s="430"/>
      <c r="NAW187" s="430"/>
      <c r="NAX187" s="430"/>
      <c r="NAY187" s="430"/>
      <c r="NAZ187" s="430"/>
      <c r="NBA187" s="430"/>
      <c r="NBB187" s="430"/>
      <c r="NBC187" s="430"/>
      <c r="NBD187" s="430"/>
      <c r="NBE187" s="430"/>
      <c r="NBF187" s="430"/>
      <c r="NBG187" s="430"/>
      <c r="NBH187" s="430"/>
      <c r="NBI187" s="430"/>
      <c r="NBJ187" s="430"/>
      <c r="NBK187" s="430"/>
      <c r="NBL187" s="430"/>
      <c r="NBM187" s="430"/>
      <c r="NBN187" s="430"/>
      <c r="NBO187" s="430"/>
      <c r="NBP187" s="430"/>
      <c r="NBQ187" s="430"/>
      <c r="NBR187" s="430"/>
      <c r="NBS187" s="430"/>
      <c r="NBT187" s="430"/>
      <c r="NBU187" s="430"/>
      <c r="NBV187" s="430"/>
      <c r="NBW187" s="430"/>
      <c r="NBX187" s="430"/>
      <c r="NBY187" s="430"/>
      <c r="NBZ187" s="430"/>
      <c r="NCA187" s="430"/>
      <c r="NCB187" s="430"/>
      <c r="NCC187" s="430"/>
      <c r="NCD187" s="430"/>
      <c r="NCE187" s="430"/>
      <c r="NCF187" s="430"/>
      <c r="NCG187" s="430"/>
      <c r="NCH187" s="430"/>
      <c r="NCI187" s="430"/>
      <c r="NCJ187" s="430"/>
      <c r="NCK187" s="430"/>
      <c r="NCL187" s="430"/>
      <c r="NCM187" s="430"/>
      <c r="NCN187" s="430"/>
      <c r="NCO187" s="430"/>
      <c r="NCP187" s="430"/>
      <c r="NCQ187" s="430"/>
      <c r="NCR187" s="430"/>
      <c r="NCS187" s="430"/>
      <c r="NCT187" s="430"/>
      <c r="NCU187" s="430"/>
      <c r="NCV187" s="430"/>
      <c r="NCW187" s="430"/>
      <c r="NCX187" s="430"/>
      <c r="NCY187" s="430"/>
      <c r="NCZ187" s="430"/>
      <c r="NDA187" s="430"/>
      <c r="NDB187" s="430"/>
      <c r="NDC187" s="430"/>
      <c r="NDD187" s="430"/>
      <c r="NDE187" s="430"/>
      <c r="NDF187" s="430"/>
      <c r="NDG187" s="430"/>
      <c r="NDH187" s="430"/>
      <c r="NDI187" s="430"/>
      <c r="NDJ187" s="430"/>
      <c r="NDK187" s="430"/>
      <c r="NDL187" s="430"/>
      <c r="NDM187" s="430"/>
      <c r="NDN187" s="430"/>
      <c r="NDO187" s="430"/>
      <c r="NDP187" s="430"/>
      <c r="NDQ187" s="430"/>
      <c r="NDR187" s="430"/>
      <c r="NDS187" s="430"/>
      <c r="NDT187" s="430"/>
      <c r="NDU187" s="430"/>
      <c r="NDV187" s="430"/>
      <c r="NDW187" s="430"/>
      <c r="NDX187" s="430"/>
      <c r="NDY187" s="430"/>
      <c r="NDZ187" s="430"/>
      <c r="NEA187" s="430"/>
      <c r="NEB187" s="430"/>
      <c r="NEC187" s="430"/>
      <c r="NED187" s="430"/>
      <c r="NEE187" s="430"/>
      <c r="NEF187" s="430"/>
      <c r="NEG187" s="430"/>
      <c r="NEH187" s="430"/>
      <c r="NEI187" s="430"/>
      <c r="NEJ187" s="430"/>
      <c r="NEK187" s="430"/>
      <c r="NEL187" s="430"/>
      <c r="NEM187" s="430"/>
      <c r="NEN187" s="430"/>
      <c r="NEO187" s="430"/>
      <c r="NEP187" s="430"/>
      <c r="NEQ187" s="430"/>
      <c r="NER187" s="430"/>
      <c r="NES187" s="430"/>
      <c r="NET187" s="430"/>
      <c r="NEU187" s="430"/>
      <c r="NEV187" s="430"/>
      <c r="NEW187" s="430"/>
      <c r="NEX187" s="430"/>
      <c r="NEY187" s="430"/>
      <c r="NEZ187" s="430"/>
      <c r="NFA187" s="430"/>
      <c r="NFB187" s="430"/>
      <c r="NFC187" s="430"/>
      <c r="NFD187" s="430"/>
      <c r="NFE187" s="430"/>
      <c r="NFF187" s="430"/>
      <c r="NFG187" s="430"/>
      <c r="NFH187" s="430"/>
      <c r="NFI187" s="430"/>
      <c r="NFJ187" s="430"/>
      <c r="NFK187" s="430"/>
      <c r="NFL187" s="430"/>
      <c r="NFM187" s="430"/>
      <c r="NFN187" s="430"/>
      <c r="NFO187" s="430"/>
      <c r="NFP187" s="430"/>
      <c r="NFQ187" s="430"/>
      <c r="NFR187" s="430"/>
      <c r="NFS187" s="430"/>
      <c r="NFT187" s="430"/>
      <c r="NFU187" s="430"/>
      <c r="NFV187" s="430"/>
      <c r="NFW187" s="430"/>
      <c r="NFX187" s="430"/>
      <c r="NFY187" s="430"/>
      <c r="NFZ187" s="430"/>
      <c r="NGA187" s="430"/>
      <c r="NGB187" s="430"/>
      <c r="NGC187" s="430"/>
      <c r="NGD187" s="430"/>
      <c r="NGE187" s="430"/>
      <c r="NGF187" s="430"/>
      <c r="NGG187" s="430"/>
      <c r="NGH187" s="430"/>
      <c r="NGI187" s="430"/>
      <c r="NGJ187" s="430"/>
      <c r="NGK187" s="430"/>
      <c r="NGL187" s="430"/>
      <c r="NGM187" s="430"/>
      <c r="NGN187" s="430"/>
      <c r="NGO187" s="430"/>
      <c r="NGP187" s="430"/>
      <c r="NGQ187" s="430"/>
      <c r="NGR187" s="430"/>
      <c r="NGS187" s="430"/>
      <c r="NGT187" s="430"/>
      <c r="NGU187" s="430"/>
      <c r="NGV187" s="430"/>
      <c r="NGW187" s="430"/>
      <c r="NGX187" s="430"/>
      <c r="NGY187" s="430"/>
      <c r="NGZ187" s="430"/>
      <c r="NHA187" s="430"/>
      <c r="NHB187" s="430"/>
      <c r="NHC187" s="430"/>
      <c r="NHD187" s="430"/>
      <c r="NHE187" s="430"/>
      <c r="NHF187" s="430"/>
      <c r="NHG187" s="430"/>
      <c r="NHH187" s="430"/>
      <c r="NHI187" s="430"/>
      <c r="NHJ187" s="430"/>
      <c r="NHK187" s="430"/>
      <c r="NHL187" s="430"/>
      <c r="NHM187" s="430"/>
      <c r="NHN187" s="430"/>
      <c r="NHO187" s="430"/>
      <c r="NHP187" s="430"/>
      <c r="NHQ187" s="430"/>
      <c r="NHR187" s="430"/>
      <c r="NHS187" s="430"/>
      <c r="NHT187" s="430"/>
      <c r="NHU187" s="430"/>
      <c r="NHV187" s="430"/>
      <c r="NHW187" s="430"/>
      <c r="NHX187" s="430"/>
      <c r="NHY187" s="430"/>
      <c r="NHZ187" s="430"/>
      <c r="NIA187" s="430"/>
      <c r="NIB187" s="430"/>
      <c r="NIC187" s="430"/>
      <c r="NID187" s="430"/>
      <c r="NIE187" s="430"/>
      <c r="NIF187" s="430"/>
      <c r="NIG187" s="430"/>
      <c r="NIH187" s="430"/>
      <c r="NII187" s="430"/>
      <c r="NIJ187" s="430"/>
      <c r="NIK187" s="430"/>
      <c r="NIL187" s="430"/>
      <c r="NIM187" s="430"/>
      <c r="NIN187" s="430"/>
      <c r="NIO187" s="430"/>
      <c r="NIP187" s="430"/>
      <c r="NIQ187" s="430"/>
      <c r="NIR187" s="430"/>
      <c r="NIS187" s="430"/>
      <c r="NIT187" s="430"/>
      <c r="NIU187" s="430"/>
      <c r="NIV187" s="430"/>
      <c r="NIW187" s="430"/>
      <c r="NIX187" s="430"/>
      <c r="NIY187" s="430"/>
      <c r="NIZ187" s="430"/>
      <c r="NJA187" s="430"/>
      <c r="NJB187" s="430"/>
      <c r="NJC187" s="430"/>
      <c r="NJD187" s="430"/>
      <c r="NJE187" s="430"/>
      <c r="NJF187" s="430"/>
      <c r="NJG187" s="430"/>
      <c r="NJH187" s="430"/>
      <c r="NJI187" s="430"/>
      <c r="NJJ187" s="430"/>
      <c r="NJK187" s="430"/>
      <c r="NJL187" s="430"/>
      <c r="NJM187" s="430"/>
      <c r="NJN187" s="430"/>
      <c r="NJO187" s="430"/>
      <c r="NJP187" s="430"/>
      <c r="NJQ187" s="430"/>
      <c r="NJR187" s="430"/>
      <c r="NJS187" s="430"/>
      <c r="NJT187" s="430"/>
      <c r="NJU187" s="430"/>
      <c r="NJV187" s="430"/>
      <c r="NJW187" s="430"/>
      <c r="NJX187" s="430"/>
      <c r="NJY187" s="430"/>
      <c r="NJZ187" s="430"/>
      <c r="NKA187" s="430"/>
      <c r="NKB187" s="430"/>
      <c r="NKC187" s="430"/>
      <c r="NKD187" s="430"/>
      <c r="NKE187" s="430"/>
      <c r="NKF187" s="430"/>
      <c r="NKG187" s="430"/>
      <c r="NKH187" s="430"/>
      <c r="NKI187" s="430"/>
      <c r="NKJ187" s="430"/>
      <c r="NKK187" s="430"/>
      <c r="NKL187" s="430"/>
      <c r="NKM187" s="430"/>
      <c r="NKN187" s="430"/>
      <c r="NKO187" s="430"/>
      <c r="NKP187" s="430"/>
      <c r="NKQ187" s="430"/>
      <c r="NKR187" s="430"/>
      <c r="NKS187" s="430"/>
      <c r="NKT187" s="430"/>
      <c r="NKU187" s="430"/>
      <c r="NKV187" s="430"/>
      <c r="NKW187" s="430"/>
      <c r="NKX187" s="430"/>
      <c r="NKY187" s="430"/>
      <c r="NKZ187" s="430"/>
      <c r="NLA187" s="430"/>
      <c r="NLB187" s="430"/>
      <c r="NLC187" s="430"/>
      <c r="NLD187" s="430"/>
      <c r="NLE187" s="430"/>
      <c r="NLF187" s="430"/>
      <c r="NLG187" s="430"/>
      <c r="NLH187" s="430"/>
      <c r="NLI187" s="430"/>
      <c r="NLJ187" s="430"/>
      <c r="NLK187" s="430"/>
      <c r="NLL187" s="430"/>
      <c r="NLM187" s="430"/>
      <c r="NLN187" s="430"/>
      <c r="NLO187" s="430"/>
      <c r="NLP187" s="430"/>
      <c r="NLQ187" s="430"/>
      <c r="NLR187" s="430"/>
      <c r="NLS187" s="430"/>
      <c r="NLT187" s="430"/>
      <c r="NLU187" s="430"/>
      <c r="NLV187" s="430"/>
      <c r="NLW187" s="430"/>
      <c r="NLX187" s="430"/>
      <c r="NLY187" s="430"/>
      <c r="NLZ187" s="430"/>
      <c r="NMA187" s="430"/>
      <c r="NMB187" s="430"/>
      <c r="NMC187" s="430"/>
      <c r="NMD187" s="430"/>
      <c r="NME187" s="430"/>
      <c r="NMF187" s="430"/>
      <c r="NMG187" s="430"/>
      <c r="NMH187" s="430"/>
      <c r="NMI187" s="430"/>
      <c r="NMJ187" s="430"/>
      <c r="NMK187" s="430"/>
      <c r="NML187" s="430"/>
      <c r="NMM187" s="430"/>
      <c r="NMN187" s="430"/>
      <c r="NMO187" s="430"/>
      <c r="NMP187" s="430"/>
      <c r="NMQ187" s="430"/>
      <c r="NMR187" s="430"/>
      <c r="NMS187" s="430"/>
      <c r="NMT187" s="430"/>
      <c r="NMU187" s="430"/>
      <c r="NMV187" s="430"/>
      <c r="NMW187" s="430"/>
      <c r="NMX187" s="430"/>
      <c r="NMY187" s="430"/>
      <c r="NMZ187" s="430"/>
      <c r="NNA187" s="430"/>
      <c r="NNB187" s="430"/>
      <c r="NNC187" s="430"/>
      <c r="NND187" s="430"/>
      <c r="NNE187" s="430"/>
      <c r="NNF187" s="430"/>
      <c r="NNG187" s="430"/>
      <c r="NNH187" s="430"/>
      <c r="NNI187" s="430"/>
      <c r="NNJ187" s="430"/>
      <c r="NNK187" s="430"/>
      <c r="NNL187" s="430"/>
      <c r="NNM187" s="430"/>
      <c r="NNN187" s="430"/>
      <c r="NNO187" s="430"/>
      <c r="NNP187" s="430"/>
      <c r="NNQ187" s="430"/>
      <c r="NNR187" s="430"/>
      <c r="NNS187" s="430"/>
      <c r="NNT187" s="430"/>
      <c r="NNU187" s="430"/>
      <c r="NNV187" s="430"/>
      <c r="NNW187" s="430"/>
      <c r="NNX187" s="430"/>
      <c r="NNY187" s="430"/>
      <c r="NNZ187" s="430"/>
      <c r="NOA187" s="430"/>
      <c r="NOB187" s="430"/>
      <c r="NOC187" s="430"/>
      <c r="NOD187" s="430"/>
      <c r="NOE187" s="430"/>
      <c r="NOF187" s="430"/>
      <c r="NOG187" s="430"/>
      <c r="NOH187" s="430"/>
      <c r="NOI187" s="430"/>
      <c r="NOJ187" s="430"/>
      <c r="NOK187" s="430"/>
      <c r="NOL187" s="430"/>
      <c r="NOM187" s="430"/>
      <c r="NON187" s="430"/>
      <c r="NOO187" s="430"/>
      <c r="NOP187" s="430"/>
      <c r="NOQ187" s="430"/>
      <c r="NOR187" s="430"/>
      <c r="NOS187" s="430"/>
      <c r="NOT187" s="430"/>
      <c r="NOU187" s="430"/>
      <c r="NOV187" s="430"/>
      <c r="NOW187" s="430"/>
      <c r="NOX187" s="430"/>
      <c r="NOY187" s="430"/>
      <c r="NOZ187" s="430"/>
      <c r="NPA187" s="430"/>
      <c r="NPB187" s="430"/>
      <c r="NPC187" s="430"/>
      <c r="NPD187" s="430"/>
      <c r="NPE187" s="430"/>
      <c r="NPF187" s="430"/>
      <c r="NPG187" s="430"/>
      <c r="NPH187" s="430"/>
      <c r="NPI187" s="430"/>
      <c r="NPJ187" s="430"/>
      <c r="NPK187" s="430"/>
      <c r="NPL187" s="430"/>
      <c r="NPM187" s="430"/>
      <c r="NPN187" s="430"/>
      <c r="NPO187" s="430"/>
      <c r="NPP187" s="430"/>
      <c r="NPQ187" s="430"/>
      <c r="NPR187" s="430"/>
      <c r="NPS187" s="430"/>
      <c r="NPT187" s="430"/>
      <c r="NPU187" s="430"/>
      <c r="NPV187" s="430"/>
      <c r="NPW187" s="430"/>
      <c r="NPX187" s="430"/>
      <c r="NPY187" s="430"/>
      <c r="NPZ187" s="430"/>
      <c r="NQA187" s="430"/>
      <c r="NQB187" s="430"/>
      <c r="NQC187" s="430"/>
      <c r="NQD187" s="430"/>
      <c r="NQE187" s="430"/>
      <c r="NQF187" s="430"/>
      <c r="NQG187" s="430"/>
      <c r="NQH187" s="430"/>
      <c r="NQI187" s="430"/>
      <c r="NQJ187" s="430"/>
      <c r="NQK187" s="430"/>
      <c r="NQL187" s="430"/>
      <c r="NQM187" s="430"/>
      <c r="NQN187" s="430"/>
      <c r="NQO187" s="430"/>
      <c r="NQP187" s="430"/>
      <c r="NQQ187" s="430"/>
      <c r="NQR187" s="430"/>
      <c r="NQS187" s="430"/>
      <c r="NQT187" s="430"/>
      <c r="NQU187" s="430"/>
      <c r="NQV187" s="430"/>
      <c r="NQW187" s="430"/>
      <c r="NQX187" s="430"/>
      <c r="NQY187" s="430"/>
      <c r="NQZ187" s="430"/>
      <c r="NRA187" s="430"/>
      <c r="NRB187" s="430"/>
      <c r="NRC187" s="430"/>
      <c r="NRD187" s="430"/>
      <c r="NRE187" s="430"/>
      <c r="NRF187" s="430"/>
      <c r="NRG187" s="430"/>
      <c r="NRH187" s="430"/>
      <c r="NRI187" s="430"/>
      <c r="NRJ187" s="430"/>
      <c r="NRK187" s="430"/>
      <c r="NRL187" s="430"/>
      <c r="NRM187" s="430"/>
      <c r="NRN187" s="430"/>
      <c r="NRO187" s="430"/>
      <c r="NRP187" s="430"/>
      <c r="NRQ187" s="430"/>
      <c r="NRR187" s="430"/>
      <c r="NRS187" s="430"/>
      <c r="NRT187" s="430"/>
      <c r="NRU187" s="430"/>
      <c r="NRV187" s="430"/>
      <c r="NRW187" s="430"/>
      <c r="NRX187" s="430"/>
      <c r="NRY187" s="430"/>
      <c r="NRZ187" s="430"/>
      <c r="NSA187" s="430"/>
      <c r="NSB187" s="430"/>
      <c r="NSC187" s="430"/>
      <c r="NSD187" s="430"/>
      <c r="NSE187" s="430"/>
      <c r="NSF187" s="430"/>
      <c r="NSG187" s="430"/>
      <c r="NSH187" s="430"/>
      <c r="NSI187" s="430"/>
      <c r="NSJ187" s="430"/>
      <c r="NSK187" s="430"/>
      <c r="NSL187" s="430"/>
      <c r="NSM187" s="430"/>
      <c r="NSN187" s="430"/>
      <c r="NSO187" s="430"/>
      <c r="NSP187" s="430"/>
      <c r="NSQ187" s="430"/>
      <c r="NSR187" s="430"/>
      <c r="NSS187" s="430"/>
      <c r="NST187" s="430"/>
      <c r="NSU187" s="430"/>
      <c r="NSV187" s="430"/>
      <c r="NSW187" s="430"/>
      <c r="NSX187" s="430"/>
      <c r="NSY187" s="430"/>
      <c r="NSZ187" s="430"/>
      <c r="NTA187" s="430"/>
      <c r="NTB187" s="430"/>
      <c r="NTC187" s="430"/>
      <c r="NTD187" s="430"/>
      <c r="NTE187" s="430"/>
      <c r="NTF187" s="430"/>
      <c r="NTG187" s="430"/>
      <c r="NTH187" s="430"/>
      <c r="NTI187" s="430"/>
      <c r="NTJ187" s="430"/>
      <c r="NTK187" s="430"/>
      <c r="NTL187" s="430"/>
      <c r="NTM187" s="430"/>
      <c r="NTN187" s="430"/>
      <c r="NTO187" s="430"/>
      <c r="NTP187" s="430"/>
      <c r="NTQ187" s="430"/>
      <c r="NTR187" s="430"/>
      <c r="NTS187" s="430"/>
      <c r="NTT187" s="430"/>
      <c r="NTU187" s="430"/>
      <c r="NTV187" s="430"/>
      <c r="NTW187" s="430"/>
      <c r="NTX187" s="430"/>
      <c r="NTY187" s="430"/>
      <c r="NTZ187" s="430"/>
      <c r="NUA187" s="430"/>
      <c r="NUB187" s="430"/>
      <c r="NUC187" s="430"/>
      <c r="NUD187" s="430"/>
      <c r="NUE187" s="430"/>
      <c r="NUF187" s="430"/>
      <c r="NUG187" s="430"/>
      <c r="NUH187" s="430"/>
      <c r="NUI187" s="430"/>
      <c r="NUJ187" s="430"/>
      <c r="NUK187" s="430"/>
      <c r="NUL187" s="430"/>
      <c r="NUM187" s="430"/>
      <c r="NUN187" s="430"/>
      <c r="NUO187" s="430"/>
      <c r="NUP187" s="430"/>
      <c r="NUQ187" s="430"/>
      <c r="NUR187" s="430"/>
      <c r="NUS187" s="430"/>
      <c r="NUT187" s="430"/>
      <c r="NUU187" s="430"/>
      <c r="NUV187" s="430"/>
      <c r="NUW187" s="430"/>
      <c r="NUX187" s="430"/>
      <c r="NUY187" s="430"/>
      <c r="NUZ187" s="430"/>
      <c r="NVA187" s="430"/>
      <c r="NVB187" s="430"/>
      <c r="NVC187" s="430"/>
      <c r="NVD187" s="430"/>
      <c r="NVE187" s="430"/>
      <c r="NVF187" s="430"/>
      <c r="NVG187" s="430"/>
      <c r="NVH187" s="430"/>
      <c r="NVI187" s="430"/>
      <c r="NVJ187" s="430"/>
      <c r="NVK187" s="430"/>
      <c r="NVL187" s="430"/>
      <c r="NVM187" s="430"/>
      <c r="NVN187" s="430"/>
      <c r="NVO187" s="430"/>
      <c r="NVP187" s="430"/>
      <c r="NVQ187" s="430"/>
      <c r="NVR187" s="430"/>
      <c r="NVS187" s="430"/>
      <c r="NVT187" s="430"/>
      <c r="NVU187" s="430"/>
      <c r="NVV187" s="430"/>
      <c r="NVW187" s="430"/>
      <c r="NVX187" s="430"/>
      <c r="NVY187" s="430"/>
      <c r="NVZ187" s="430"/>
      <c r="NWA187" s="430"/>
      <c r="NWB187" s="430"/>
      <c r="NWC187" s="430"/>
      <c r="NWD187" s="430"/>
      <c r="NWE187" s="430"/>
      <c r="NWF187" s="430"/>
      <c r="NWG187" s="430"/>
      <c r="NWH187" s="430"/>
      <c r="NWI187" s="430"/>
      <c r="NWJ187" s="430"/>
      <c r="NWK187" s="430"/>
      <c r="NWL187" s="430"/>
      <c r="NWM187" s="430"/>
      <c r="NWN187" s="430"/>
      <c r="NWO187" s="430"/>
      <c r="NWP187" s="430"/>
      <c r="NWQ187" s="430"/>
      <c r="NWR187" s="430"/>
      <c r="NWS187" s="430"/>
      <c r="NWT187" s="430"/>
      <c r="NWU187" s="430"/>
      <c r="NWV187" s="430"/>
      <c r="NWW187" s="430"/>
      <c r="NWX187" s="430"/>
      <c r="NWY187" s="430"/>
      <c r="NWZ187" s="430"/>
      <c r="NXA187" s="430"/>
      <c r="NXB187" s="430"/>
      <c r="NXC187" s="430"/>
      <c r="NXD187" s="430"/>
      <c r="NXE187" s="430"/>
      <c r="NXF187" s="430"/>
      <c r="NXG187" s="430"/>
      <c r="NXH187" s="430"/>
      <c r="NXI187" s="430"/>
      <c r="NXJ187" s="430"/>
      <c r="NXK187" s="430"/>
      <c r="NXL187" s="430"/>
      <c r="NXM187" s="430"/>
      <c r="NXN187" s="430"/>
      <c r="NXO187" s="430"/>
      <c r="NXP187" s="430"/>
      <c r="NXQ187" s="430"/>
      <c r="NXR187" s="430"/>
      <c r="NXS187" s="430"/>
      <c r="NXT187" s="430"/>
      <c r="NXU187" s="430"/>
      <c r="NXV187" s="430"/>
      <c r="NXW187" s="430"/>
      <c r="NXX187" s="430"/>
      <c r="NXY187" s="430"/>
      <c r="NXZ187" s="430"/>
      <c r="NYA187" s="430"/>
      <c r="NYB187" s="430"/>
      <c r="NYC187" s="430"/>
      <c r="NYD187" s="430"/>
      <c r="NYE187" s="430"/>
      <c r="NYF187" s="430"/>
      <c r="NYG187" s="430"/>
      <c r="NYH187" s="430"/>
      <c r="NYI187" s="430"/>
      <c r="NYJ187" s="430"/>
      <c r="NYK187" s="430"/>
      <c r="NYL187" s="430"/>
      <c r="NYM187" s="430"/>
      <c r="NYN187" s="430"/>
      <c r="NYO187" s="430"/>
      <c r="NYP187" s="430"/>
      <c r="NYQ187" s="430"/>
      <c r="NYR187" s="430"/>
      <c r="NYS187" s="430"/>
      <c r="NYT187" s="430"/>
      <c r="NYU187" s="430"/>
      <c r="NYV187" s="430"/>
      <c r="NYW187" s="430"/>
      <c r="NYX187" s="430"/>
      <c r="NYY187" s="430"/>
      <c r="NYZ187" s="430"/>
      <c r="NZA187" s="430"/>
      <c r="NZB187" s="430"/>
      <c r="NZC187" s="430"/>
      <c r="NZD187" s="430"/>
      <c r="NZE187" s="430"/>
      <c r="NZF187" s="430"/>
      <c r="NZG187" s="430"/>
      <c r="NZH187" s="430"/>
      <c r="NZI187" s="430"/>
      <c r="NZJ187" s="430"/>
      <c r="NZK187" s="430"/>
      <c r="NZL187" s="430"/>
      <c r="NZM187" s="430"/>
      <c r="NZN187" s="430"/>
      <c r="NZO187" s="430"/>
      <c r="NZP187" s="430"/>
      <c r="NZQ187" s="430"/>
      <c r="NZR187" s="430"/>
      <c r="NZS187" s="430"/>
      <c r="NZT187" s="430"/>
      <c r="NZU187" s="430"/>
      <c r="NZV187" s="430"/>
      <c r="NZW187" s="430"/>
      <c r="NZX187" s="430"/>
      <c r="NZY187" s="430"/>
      <c r="NZZ187" s="430"/>
      <c r="OAA187" s="430"/>
      <c r="OAB187" s="430"/>
      <c r="OAC187" s="430"/>
      <c r="OAD187" s="430"/>
      <c r="OAE187" s="430"/>
      <c r="OAF187" s="430"/>
      <c r="OAG187" s="430"/>
      <c r="OAH187" s="430"/>
      <c r="OAI187" s="430"/>
      <c r="OAJ187" s="430"/>
      <c r="OAK187" s="430"/>
      <c r="OAL187" s="430"/>
      <c r="OAM187" s="430"/>
      <c r="OAN187" s="430"/>
      <c r="OAO187" s="430"/>
      <c r="OAP187" s="430"/>
      <c r="OAQ187" s="430"/>
      <c r="OAR187" s="430"/>
      <c r="OAS187" s="430"/>
      <c r="OAT187" s="430"/>
      <c r="OAU187" s="430"/>
      <c r="OAV187" s="430"/>
      <c r="OAW187" s="430"/>
      <c r="OAX187" s="430"/>
      <c r="OAY187" s="430"/>
      <c r="OAZ187" s="430"/>
      <c r="OBA187" s="430"/>
      <c r="OBB187" s="430"/>
      <c r="OBC187" s="430"/>
      <c r="OBD187" s="430"/>
      <c r="OBE187" s="430"/>
      <c r="OBF187" s="430"/>
      <c r="OBG187" s="430"/>
      <c r="OBH187" s="430"/>
      <c r="OBI187" s="430"/>
      <c r="OBJ187" s="430"/>
      <c r="OBK187" s="430"/>
      <c r="OBL187" s="430"/>
      <c r="OBM187" s="430"/>
      <c r="OBN187" s="430"/>
      <c r="OBO187" s="430"/>
      <c r="OBP187" s="430"/>
      <c r="OBQ187" s="430"/>
      <c r="OBR187" s="430"/>
      <c r="OBS187" s="430"/>
      <c r="OBT187" s="430"/>
      <c r="OBU187" s="430"/>
      <c r="OBV187" s="430"/>
      <c r="OBW187" s="430"/>
      <c r="OBX187" s="430"/>
      <c r="OBY187" s="430"/>
      <c r="OBZ187" s="430"/>
      <c r="OCA187" s="430"/>
      <c r="OCB187" s="430"/>
      <c r="OCC187" s="430"/>
      <c r="OCD187" s="430"/>
      <c r="OCE187" s="430"/>
      <c r="OCF187" s="430"/>
      <c r="OCG187" s="430"/>
      <c r="OCH187" s="430"/>
      <c r="OCI187" s="430"/>
      <c r="OCJ187" s="430"/>
      <c r="OCK187" s="430"/>
      <c r="OCL187" s="430"/>
      <c r="OCM187" s="430"/>
      <c r="OCN187" s="430"/>
      <c r="OCO187" s="430"/>
      <c r="OCP187" s="430"/>
      <c r="OCQ187" s="430"/>
      <c r="OCR187" s="430"/>
      <c r="OCS187" s="430"/>
      <c r="OCT187" s="430"/>
      <c r="OCU187" s="430"/>
      <c r="OCV187" s="430"/>
      <c r="OCW187" s="430"/>
      <c r="OCX187" s="430"/>
      <c r="OCY187" s="430"/>
      <c r="OCZ187" s="430"/>
      <c r="ODA187" s="430"/>
      <c r="ODB187" s="430"/>
      <c r="ODC187" s="430"/>
      <c r="ODD187" s="430"/>
      <c r="ODE187" s="430"/>
      <c r="ODF187" s="430"/>
      <c r="ODG187" s="430"/>
      <c r="ODH187" s="430"/>
      <c r="ODI187" s="430"/>
      <c r="ODJ187" s="430"/>
      <c r="ODK187" s="430"/>
      <c r="ODL187" s="430"/>
      <c r="ODM187" s="430"/>
      <c r="ODN187" s="430"/>
      <c r="ODO187" s="430"/>
      <c r="ODP187" s="430"/>
      <c r="ODQ187" s="430"/>
      <c r="ODR187" s="430"/>
      <c r="ODS187" s="430"/>
      <c r="ODT187" s="430"/>
      <c r="ODU187" s="430"/>
      <c r="ODV187" s="430"/>
      <c r="ODW187" s="430"/>
      <c r="ODX187" s="430"/>
      <c r="ODY187" s="430"/>
      <c r="ODZ187" s="430"/>
      <c r="OEA187" s="430"/>
      <c r="OEB187" s="430"/>
      <c r="OEC187" s="430"/>
      <c r="OED187" s="430"/>
      <c r="OEE187" s="430"/>
      <c r="OEF187" s="430"/>
      <c r="OEG187" s="430"/>
      <c r="OEH187" s="430"/>
      <c r="OEI187" s="430"/>
      <c r="OEJ187" s="430"/>
      <c r="OEK187" s="430"/>
      <c r="OEL187" s="430"/>
      <c r="OEM187" s="430"/>
      <c r="OEN187" s="430"/>
      <c r="OEO187" s="430"/>
      <c r="OEP187" s="430"/>
      <c r="OEQ187" s="430"/>
      <c r="OER187" s="430"/>
      <c r="OES187" s="430"/>
      <c r="OET187" s="430"/>
      <c r="OEU187" s="430"/>
      <c r="OEV187" s="430"/>
      <c r="OEW187" s="430"/>
      <c r="OEX187" s="430"/>
      <c r="OEY187" s="430"/>
      <c r="OEZ187" s="430"/>
      <c r="OFA187" s="430"/>
      <c r="OFB187" s="430"/>
      <c r="OFC187" s="430"/>
      <c r="OFD187" s="430"/>
      <c r="OFE187" s="430"/>
      <c r="OFF187" s="430"/>
      <c r="OFG187" s="430"/>
      <c r="OFH187" s="430"/>
      <c r="OFI187" s="430"/>
      <c r="OFJ187" s="430"/>
      <c r="OFK187" s="430"/>
      <c r="OFL187" s="430"/>
      <c r="OFM187" s="430"/>
      <c r="OFN187" s="430"/>
      <c r="OFO187" s="430"/>
      <c r="OFP187" s="430"/>
      <c r="OFQ187" s="430"/>
      <c r="OFR187" s="430"/>
      <c r="OFS187" s="430"/>
      <c r="OFT187" s="430"/>
      <c r="OFU187" s="430"/>
      <c r="OFV187" s="430"/>
      <c r="OFW187" s="430"/>
      <c r="OFX187" s="430"/>
      <c r="OFY187" s="430"/>
      <c r="OFZ187" s="430"/>
      <c r="OGA187" s="430"/>
      <c r="OGB187" s="430"/>
      <c r="OGC187" s="430"/>
      <c r="OGD187" s="430"/>
      <c r="OGE187" s="430"/>
      <c r="OGF187" s="430"/>
      <c r="OGG187" s="430"/>
      <c r="OGH187" s="430"/>
      <c r="OGI187" s="430"/>
      <c r="OGJ187" s="430"/>
      <c r="OGK187" s="430"/>
      <c r="OGL187" s="430"/>
      <c r="OGM187" s="430"/>
      <c r="OGN187" s="430"/>
      <c r="OGO187" s="430"/>
      <c r="OGP187" s="430"/>
      <c r="OGQ187" s="430"/>
      <c r="OGR187" s="430"/>
      <c r="OGS187" s="430"/>
      <c r="OGT187" s="430"/>
      <c r="OGU187" s="430"/>
      <c r="OGV187" s="430"/>
      <c r="OGW187" s="430"/>
      <c r="OGX187" s="430"/>
      <c r="OGY187" s="430"/>
      <c r="OGZ187" s="430"/>
      <c r="OHA187" s="430"/>
      <c r="OHB187" s="430"/>
      <c r="OHC187" s="430"/>
      <c r="OHD187" s="430"/>
      <c r="OHE187" s="430"/>
      <c r="OHF187" s="430"/>
      <c r="OHG187" s="430"/>
      <c r="OHH187" s="430"/>
      <c r="OHI187" s="430"/>
      <c r="OHJ187" s="430"/>
      <c r="OHK187" s="430"/>
      <c r="OHL187" s="430"/>
      <c r="OHM187" s="430"/>
      <c r="OHN187" s="430"/>
      <c r="OHO187" s="430"/>
      <c r="OHP187" s="430"/>
      <c r="OHQ187" s="430"/>
      <c r="OHR187" s="430"/>
      <c r="OHS187" s="430"/>
      <c r="OHT187" s="430"/>
      <c r="OHU187" s="430"/>
      <c r="OHV187" s="430"/>
      <c r="OHW187" s="430"/>
      <c r="OHX187" s="430"/>
      <c r="OHY187" s="430"/>
      <c r="OHZ187" s="430"/>
      <c r="OIA187" s="430"/>
      <c r="OIB187" s="430"/>
      <c r="OIC187" s="430"/>
      <c r="OID187" s="430"/>
      <c r="OIE187" s="430"/>
      <c r="OIF187" s="430"/>
      <c r="OIG187" s="430"/>
      <c r="OIH187" s="430"/>
      <c r="OII187" s="430"/>
      <c r="OIJ187" s="430"/>
      <c r="OIK187" s="430"/>
      <c r="OIL187" s="430"/>
      <c r="OIM187" s="430"/>
      <c r="OIN187" s="430"/>
      <c r="OIO187" s="430"/>
      <c r="OIP187" s="430"/>
      <c r="OIQ187" s="430"/>
      <c r="OIR187" s="430"/>
      <c r="OIS187" s="430"/>
      <c r="OIT187" s="430"/>
      <c r="OIU187" s="430"/>
      <c r="OIV187" s="430"/>
      <c r="OIW187" s="430"/>
      <c r="OIX187" s="430"/>
      <c r="OIY187" s="430"/>
      <c r="OIZ187" s="430"/>
      <c r="OJA187" s="430"/>
      <c r="OJB187" s="430"/>
      <c r="OJC187" s="430"/>
      <c r="OJD187" s="430"/>
      <c r="OJE187" s="430"/>
      <c r="OJF187" s="430"/>
      <c r="OJG187" s="430"/>
      <c r="OJH187" s="430"/>
      <c r="OJI187" s="430"/>
      <c r="OJJ187" s="430"/>
      <c r="OJK187" s="430"/>
      <c r="OJL187" s="430"/>
      <c r="OJM187" s="430"/>
      <c r="OJN187" s="430"/>
      <c r="OJO187" s="430"/>
      <c r="OJP187" s="430"/>
      <c r="OJQ187" s="430"/>
      <c r="OJR187" s="430"/>
      <c r="OJS187" s="430"/>
      <c r="OJT187" s="430"/>
      <c r="OJU187" s="430"/>
      <c r="OJV187" s="430"/>
      <c r="OJW187" s="430"/>
      <c r="OJX187" s="430"/>
      <c r="OJY187" s="430"/>
      <c r="OJZ187" s="430"/>
      <c r="OKA187" s="430"/>
      <c r="OKB187" s="430"/>
      <c r="OKC187" s="430"/>
      <c r="OKD187" s="430"/>
      <c r="OKE187" s="430"/>
      <c r="OKF187" s="430"/>
      <c r="OKG187" s="430"/>
      <c r="OKH187" s="430"/>
      <c r="OKI187" s="430"/>
      <c r="OKJ187" s="430"/>
      <c r="OKK187" s="430"/>
      <c r="OKL187" s="430"/>
      <c r="OKM187" s="430"/>
      <c r="OKN187" s="430"/>
      <c r="OKO187" s="430"/>
      <c r="OKP187" s="430"/>
      <c r="OKQ187" s="430"/>
      <c r="OKR187" s="430"/>
      <c r="OKS187" s="430"/>
      <c r="OKT187" s="430"/>
      <c r="OKU187" s="430"/>
      <c r="OKV187" s="430"/>
      <c r="OKW187" s="430"/>
      <c r="OKX187" s="430"/>
      <c r="OKY187" s="430"/>
      <c r="OKZ187" s="430"/>
      <c r="OLA187" s="430"/>
      <c r="OLB187" s="430"/>
      <c r="OLC187" s="430"/>
      <c r="OLD187" s="430"/>
      <c r="OLE187" s="430"/>
      <c r="OLF187" s="430"/>
      <c r="OLG187" s="430"/>
      <c r="OLH187" s="430"/>
      <c r="OLI187" s="430"/>
      <c r="OLJ187" s="430"/>
      <c r="OLK187" s="430"/>
      <c r="OLL187" s="430"/>
      <c r="OLM187" s="430"/>
      <c r="OLN187" s="430"/>
      <c r="OLO187" s="430"/>
      <c r="OLP187" s="430"/>
      <c r="OLQ187" s="430"/>
      <c r="OLR187" s="430"/>
      <c r="OLS187" s="430"/>
      <c r="OLT187" s="430"/>
      <c r="OLU187" s="430"/>
      <c r="OLV187" s="430"/>
      <c r="OLW187" s="430"/>
      <c r="OLX187" s="430"/>
      <c r="OLY187" s="430"/>
      <c r="OLZ187" s="430"/>
      <c r="OMA187" s="430"/>
      <c r="OMB187" s="430"/>
      <c r="OMC187" s="430"/>
      <c r="OMD187" s="430"/>
      <c r="OME187" s="430"/>
      <c r="OMF187" s="430"/>
      <c r="OMG187" s="430"/>
      <c r="OMH187" s="430"/>
      <c r="OMI187" s="430"/>
      <c r="OMJ187" s="430"/>
      <c r="OMK187" s="430"/>
      <c r="OML187" s="430"/>
      <c r="OMM187" s="430"/>
      <c r="OMN187" s="430"/>
      <c r="OMO187" s="430"/>
      <c r="OMP187" s="430"/>
      <c r="OMQ187" s="430"/>
      <c r="OMR187" s="430"/>
      <c r="OMS187" s="430"/>
      <c r="OMT187" s="430"/>
      <c r="OMU187" s="430"/>
      <c r="OMV187" s="430"/>
      <c r="OMW187" s="430"/>
      <c r="OMX187" s="430"/>
      <c r="OMY187" s="430"/>
      <c r="OMZ187" s="430"/>
      <c r="ONA187" s="430"/>
      <c r="ONB187" s="430"/>
      <c r="ONC187" s="430"/>
      <c r="OND187" s="430"/>
      <c r="ONE187" s="430"/>
      <c r="ONF187" s="430"/>
      <c r="ONG187" s="430"/>
      <c r="ONH187" s="430"/>
      <c r="ONI187" s="430"/>
      <c r="ONJ187" s="430"/>
      <c r="ONK187" s="430"/>
      <c r="ONL187" s="430"/>
      <c r="ONM187" s="430"/>
      <c r="ONN187" s="430"/>
      <c r="ONO187" s="430"/>
      <c r="ONP187" s="430"/>
      <c r="ONQ187" s="430"/>
      <c r="ONR187" s="430"/>
      <c r="ONS187" s="430"/>
      <c r="ONT187" s="430"/>
      <c r="ONU187" s="430"/>
      <c r="ONV187" s="430"/>
      <c r="ONW187" s="430"/>
      <c r="ONX187" s="430"/>
      <c r="ONY187" s="430"/>
      <c r="ONZ187" s="430"/>
      <c r="OOA187" s="430"/>
      <c r="OOB187" s="430"/>
      <c r="OOC187" s="430"/>
      <c r="OOD187" s="430"/>
      <c r="OOE187" s="430"/>
      <c r="OOF187" s="430"/>
      <c r="OOG187" s="430"/>
      <c r="OOH187" s="430"/>
      <c r="OOI187" s="430"/>
      <c r="OOJ187" s="430"/>
      <c r="OOK187" s="430"/>
      <c r="OOL187" s="430"/>
      <c r="OOM187" s="430"/>
      <c r="OON187" s="430"/>
      <c r="OOO187" s="430"/>
      <c r="OOP187" s="430"/>
      <c r="OOQ187" s="430"/>
      <c r="OOR187" s="430"/>
      <c r="OOS187" s="430"/>
      <c r="OOT187" s="430"/>
      <c r="OOU187" s="430"/>
      <c r="OOV187" s="430"/>
      <c r="OOW187" s="430"/>
      <c r="OOX187" s="430"/>
      <c r="OOY187" s="430"/>
      <c r="OOZ187" s="430"/>
      <c r="OPA187" s="430"/>
      <c r="OPB187" s="430"/>
      <c r="OPC187" s="430"/>
      <c r="OPD187" s="430"/>
      <c r="OPE187" s="430"/>
      <c r="OPF187" s="430"/>
      <c r="OPG187" s="430"/>
      <c r="OPH187" s="430"/>
      <c r="OPI187" s="430"/>
      <c r="OPJ187" s="430"/>
      <c r="OPK187" s="430"/>
      <c r="OPL187" s="430"/>
      <c r="OPM187" s="430"/>
      <c r="OPN187" s="430"/>
      <c r="OPO187" s="430"/>
      <c r="OPP187" s="430"/>
      <c r="OPQ187" s="430"/>
      <c r="OPR187" s="430"/>
      <c r="OPS187" s="430"/>
      <c r="OPT187" s="430"/>
      <c r="OPU187" s="430"/>
      <c r="OPV187" s="430"/>
      <c r="OPW187" s="430"/>
      <c r="OPX187" s="430"/>
      <c r="OPY187" s="430"/>
      <c r="OPZ187" s="430"/>
      <c r="OQA187" s="430"/>
      <c r="OQB187" s="430"/>
      <c r="OQC187" s="430"/>
      <c r="OQD187" s="430"/>
      <c r="OQE187" s="430"/>
      <c r="OQF187" s="430"/>
      <c r="OQG187" s="430"/>
      <c r="OQH187" s="430"/>
      <c r="OQI187" s="430"/>
      <c r="OQJ187" s="430"/>
      <c r="OQK187" s="430"/>
      <c r="OQL187" s="430"/>
      <c r="OQM187" s="430"/>
      <c r="OQN187" s="430"/>
      <c r="OQO187" s="430"/>
      <c r="OQP187" s="430"/>
      <c r="OQQ187" s="430"/>
      <c r="OQR187" s="430"/>
      <c r="OQS187" s="430"/>
      <c r="OQT187" s="430"/>
      <c r="OQU187" s="430"/>
      <c r="OQV187" s="430"/>
      <c r="OQW187" s="430"/>
      <c r="OQX187" s="430"/>
      <c r="OQY187" s="430"/>
      <c r="OQZ187" s="430"/>
      <c r="ORA187" s="430"/>
      <c r="ORB187" s="430"/>
      <c r="ORC187" s="430"/>
      <c r="ORD187" s="430"/>
      <c r="ORE187" s="430"/>
      <c r="ORF187" s="430"/>
      <c r="ORG187" s="430"/>
      <c r="ORH187" s="430"/>
      <c r="ORI187" s="430"/>
      <c r="ORJ187" s="430"/>
      <c r="ORK187" s="430"/>
      <c r="ORL187" s="430"/>
      <c r="ORM187" s="430"/>
      <c r="ORN187" s="430"/>
      <c r="ORO187" s="430"/>
      <c r="ORP187" s="430"/>
      <c r="ORQ187" s="430"/>
      <c r="ORR187" s="430"/>
      <c r="ORS187" s="430"/>
      <c r="ORT187" s="430"/>
      <c r="ORU187" s="430"/>
      <c r="ORV187" s="430"/>
      <c r="ORW187" s="430"/>
      <c r="ORX187" s="430"/>
      <c r="ORY187" s="430"/>
      <c r="ORZ187" s="430"/>
      <c r="OSA187" s="430"/>
      <c r="OSB187" s="430"/>
      <c r="OSC187" s="430"/>
      <c r="OSD187" s="430"/>
      <c r="OSE187" s="430"/>
      <c r="OSF187" s="430"/>
      <c r="OSG187" s="430"/>
      <c r="OSH187" s="430"/>
      <c r="OSI187" s="430"/>
      <c r="OSJ187" s="430"/>
      <c r="OSK187" s="430"/>
      <c r="OSL187" s="430"/>
      <c r="OSM187" s="430"/>
      <c r="OSN187" s="430"/>
      <c r="OSO187" s="430"/>
      <c r="OSP187" s="430"/>
      <c r="OSQ187" s="430"/>
      <c r="OSR187" s="430"/>
      <c r="OSS187" s="430"/>
      <c r="OST187" s="430"/>
      <c r="OSU187" s="430"/>
      <c r="OSV187" s="430"/>
      <c r="OSW187" s="430"/>
      <c r="OSX187" s="430"/>
      <c r="OSY187" s="430"/>
      <c r="OSZ187" s="430"/>
      <c r="OTA187" s="430"/>
      <c r="OTB187" s="430"/>
      <c r="OTC187" s="430"/>
      <c r="OTD187" s="430"/>
      <c r="OTE187" s="430"/>
      <c r="OTF187" s="430"/>
      <c r="OTG187" s="430"/>
      <c r="OTH187" s="430"/>
      <c r="OTI187" s="430"/>
      <c r="OTJ187" s="430"/>
      <c r="OTK187" s="430"/>
      <c r="OTL187" s="430"/>
      <c r="OTM187" s="430"/>
      <c r="OTN187" s="430"/>
      <c r="OTO187" s="430"/>
      <c r="OTP187" s="430"/>
      <c r="OTQ187" s="430"/>
      <c r="OTR187" s="430"/>
      <c r="OTS187" s="430"/>
      <c r="OTT187" s="430"/>
      <c r="OTU187" s="430"/>
      <c r="OTV187" s="430"/>
      <c r="OTW187" s="430"/>
      <c r="OTX187" s="430"/>
      <c r="OTY187" s="430"/>
      <c r="OTZ187" s="430"/>
      <c r="OUA187" s="430"/>
      <c r="OUB187" s="430"/>
      <c r="OUC187" s="430"/>
      <c r="OUD187" s="430"/>
      <c r="OUE187" s="430"/>
      <c r="OUF187" s="430"/>
      <c r="OUG187" s="430"/>
      <c r="OUH187" s="430"/>
      <c r="OUI187" s="430"/>
      <c r="OUJ187" s="430"/>
      <c r="OUK187" s="430"/>
      <c r="OUL187" s="430"/>
      <c r="OUM187" s="430"/>
      <c r="OUN187" s="430"/>
      <c r="OUO187" s="430"/>
      <c r="OUP187" s="430"/>
      <c r="OUQ187" s="430"/>
      <c r="OUR187" s="430"/>
      <c r="OUS187" s="430"/>
      <c r="OUT187" s="430"/>
      <c r="OUU187" s="430"/>
      <c r="OUV187" s="430"/>
      <c r="OUW187" s="430"/>
      <c r="OUX187" s="430"/>
      <c r="OUY187" s="430"/>
      <c r="OUZ187" s="430"/>
      <c r="OVA187" s="430"/>
      <c r="OVB187" s="430"/>
      <c r="OVC187" s="430"/>
      <c r="OVD187" s="430"/>
      <c r="OVE187" s="430"/>
      <c r="OVF187" s="430"/>
      <c r="OVG187" s="430"/>
      <c r="OVH187" s="430"/>
      <c r="OVI187" s="430"/>
      <c r="OVJ187" s="430"/>
      <c r="OVK187" s="430"/>
      <c r="OVL187" s="430"/>
      <c r="OVM187" s="430"/>
      <c r="OVN187" s="430"/>
      <c r="OVO187" s="430"/>
      <c r="OVP187" s="430"/>
      <c r="OVQ187" s="430"/>
      <c r="OVR187" s="430"/>
      <c r="OVS187" s="430"/>
      <c r="OVT187" s="430"/>
      <c r="OVU187" s="430"/>
      <c r="OVV187" s="430"/>
      <c r="OVW187" s="430"/>
      <c r="OVX187" s="430"/>
      <c r="OVY187" s="430"/>
      <c r="OVZ187" s="430"/>
      <c r="OWA187" s="430"/>
      <c r="OWB187" s="430"/>
      <c r="OWC187" s="430"/>
      <c r="OWD187" s="430"/>
      <c r="OWE187" s="430"/>
      <c r="OWF187" s="430"/>
      <c r="OWG187" s="430"/>
      <c r="OWH187" s="430"/>
      <c r="OWI187" s="430"/>
      <c r="OWJ187" s="430"/>
      <c r="OWK187" s="430"/>
      <c r="OWL187" s="430"/>
      <c r="OWM187" s="430"/>
      <c r="OWN187" s="430"/>
      <c r="OWO187" s="430"/>
      <c r="OWP187" s="430"/>
      <c r="OWQ187" s="430"/>
      <c r="OWR187" s="430"/>
      <c r="OWS187" s="430"/>
      <c r="OWT187" s="430"/>
      <c r="OWU187" s="430"/>
      <c r="OWV187" s="430"/>
      <c r="OWW187" s="430"/>
      <c r="OWX187" s="430"/>
      <c r="OWY187" s="430"/>
      <c r="OWZ187" s="430"/>
      <c r="OXA187" s="430"/>
      <c r="OXB187" s="430"/>
      <c r="OXC187" s="430"/>
      <c r="OXD187" s="430"/>
      <c r="OXE187" s="430"/>
      <c r="OXF187" s="430"/>
      <c r="OXG187" s="430"/>
      <c r="OXH187" s="430"/>
      <c r="OXI187" s="430"/>
      <c r="OXJ187" s="430"/>
      <c r="OXK187" s="430"/>
      <c r="OXL187" s="430"/>
      <c r="OXM187" s="430"/>
      <c r="OXN187" s="430"/>
      <c r="OXO187" s="430"/>
      <c r="OXP187" s="430"/>
      <c r="OXQ187" s="430"/>
      <c r="OXR187" s="430"/>
      <c r="OXS187" s="430"/>
      <c r="OXT187" s="430"/>
      <c r="OXU187" s="430"/>
      <c r="OXV187" s="430"/>
      <c r="OXW187" s="430"/>
      <c r="OXX187" s="430"/>
      <c r="OXY187" s="430"/>
      <c r="OXZ187" s="430"/>
      <c r="OYA187" s="430"/>
      <c r="OYB187" s="430"/>
      <c r="OYC187" s="430"/>
      <c r="OYD187" s="430"/>
      <c r="OYE187" s="430"/>
      <c r="OYF187" s="430"/>
      <c r="OYG187" s="430"/>
      <c r="OYH187" s="430"/>
      <c r="OYI187" s="430"/>
      <c r="OYJ187" s="430"/>
      <c r="OYK187" s="430"/>
      <c r="OYL187" s="430"/>
      <c r="OYM187" s="430"/>
      <c r="OYN187" s="430"/>
      <c r="OYO187" s="430"/>
      <c r="OYP187" s="430"/>
      <c r="OYQ187" s="430"/>
      <c r="OYR187" s="430"/>
      <c r="OYS187" s="430"/>
      <c r="OYT187" s="430"/>
      <c r="OYU187" s="430"/>
      <c r="OYV187" s="430"/>
      <c r="OYW187" s="430"/>
      <c r="OYX187" s="430"/>
      <c r="OYY187" s="430"/>
      <c r="OYZ187" s="430"/>
      <c r="OZA187" s="430"/>
      <c r="OZB187" s="430"/>
      <c r="OZC187" s="430"/>
      <c r="OZD187" s="430"/>
      <c r="OZE187" s="430"/>
      <c r="OZF187" s="430"/>
      <c r="OZG187" s="430"/>
      <c r="OZH187" s="430"/>
      <c r="OZI187" s="430"/>
      <c r="OZJ187" s="430"/>
      <c r="OZK187" s="430"/>
      <c r="OZL187" s="430"/>
      <c r="OZM187" s="430"/>
      <c r="OZN187" s="430"/>
      <c r="OZO187" s="430"/>
      <c r="OZP187" s="430"/>
      <c r="OZQ187" s="430"/>
      <c r="OZR187" s="430"/>
      <c r="OZS187" s="430"/>
      <c r="OZT187" s="430"/>
      <c r="OZU187" s="430"/>
      <c r="OZV187" s="430"/>
      <c r="OZW187" s="430"/>
      <c r="OZX187" s="430"/>
      <c r="OZY187" s="430"/>
      <c r="OZZ187" s="430"/>
      <c r="PAA187" s="430"/>
      <c r="PAB187" s="430"/>
      <c r="PAC187" s="430"/>
      <c r="PAD187" s="430"/>
      <c r="PAE187" s="430"/>
      <c r="PAF187" s="430"/>
      <c r="PAG187" s="430"/>
      <c r="PAH187" s="430"/>
      <c r="PAI187" s="430"/>
      <c r="PAJ187" s="430"/>
      <c r="PAK187" s="430"/>
      <c r="PAL187" s="430"/>
      <c r="PAM187" s="430"/>
      <c r="PAN187" s="430"/>
      <c r="PAO187" s="430"/>
      <c r="PAP187" s="430"/>
      <c r="PAQ187" s="430"/>
      <c r="PAR187" s="430"/>
      <c r="PAS187" s="430"/>
      <c r="PAT187" s="430"/>
      <c r="PAU187" s="430"/>
      <c r="PAV187" s="430"/>
      <c r="PAW187" s="430"/>
      <c r="PAX187" s="430"/>
      <c r="PAY187" s="430"/>
      <c r="PAZ187" s="430"/>
      <c r="PBA187" s="430"/>
      <c r="PBB187" s="430"/>
      <c r="PBC187" s="430"/>
      <c r="PBD187" s="430"/>
      <c r="PBE187" s="430"/>
      <c r="PBF187" s="430"/>
      <c r="PBG187" s="430"/>
      <c r="PBH187" s="430"/>
      <c r="PBI187" s="430"/>
      <c r="PBJ187" s="430"/>
      <c r="PBK187" s="430"/>
      <c r="PBL187" s="430"/>
      <c r="PBM187" s="430"/>
      <c r="PBN187" s="430"/>
      <c r="PBO187" s="430"/>
      <c r="PBP187" s="430"/>
      <c r="PBQ187" s="430"/>
      <c r="PBR187" s="430"/>
      <c r="PBS187" s="430"/>
      <c r="PBT187" s="430"/>
      <c r="PBU187" s="430"/>
      <c r="PBV187" s="430"/>
      <c r="PBW187" s="430"/>
      <c r="PBX187" s="430"/>
      <c r="PBY187" s="430"/>
      <c r="PBZ187" s="430"/>
      <c r="PCA187" s="430"/>
      <c r="PCB187" s="430"/>
      <c r="PCC187" s="430"/>
      <c r="PCD187" s="430"/>
      <c r="PCE187" s="430"/>
      <c r="PCF187" s="430"/>
      <c r="PCG187" s="430"/>
      <c r="PCH187" s="430"/>
      <c r="PCI187" s="430"/>
      <c r="PCJ187" s="430"/>
      <c r="PCK187" s="430"/>
      <c r="PCL187" s="430"/>
      <c r="PCM187" s="430"/>
      <c r="PCN187" s="430"/>
      <c r="PCO187" s="430"/>
      <c r="PCP187" s="430"/>
      <c r="PCQ187" s="430"/>
      <c r="PCR187" s="430"/>
      <c r="PCS187" s="430"/>
      <c r="PCT187" s="430"/>
      <c r="PCU187" s="430"/>
      <c r="PCV187" s="430"/>
      <c r="PCW187" s="430"/>
      <c r="PCX187" s="430"/>
      <c r="PCY187" s="430"/>
      <c r="PCZ187" s="430"/>
      <c r="PDA187" s="430"/>
      <c r="PDB187" s="430"/>
      <c r="PDC187" s="430"/>
      <c r="PDD187" s="430"/>
      <c r="PDE187" s="430"/>
      <c r="PDF187" s="430"/>
      <c r="PDG187" s="430"/>
      <c r="PDH187" s="430"/>
      <c r="PDI187" s="430"/>
      <c r="PDJ187" s="430"/>
      <c r="PDK187" s="430"/>
      <c r="PDL187" s="430"/>
      <c r="PDM187" s="430"/>
      <c r="PDN187" s="430"/>
      <c r="PDO187" s="430"/>
      <c r="PDP187" s="430"/>
      <c r="PDQ187" s="430"/>
      <c r="PDR187" s="430"/>
      <c r="PDS187" s="430"/>
      <c r="PDT187" s="430"/>
      <c r="PDU187" s="430"/>
      <c r="PDV187" s="430"/>
      <c r="PDW187" s="430"/>
      <c r="PDX187" s="430"/>
      <c r="PDY187" s="430"/>
      <c r="PDZ187" s="430"/>
      <c r="PEA187" s="430"/>
      <c r="PEB187" s="430"/>
      <c r="PEC187" s="430"/>
      <c r="PED187" s="430"/>
      <c r="PEE187" s="430"/>
      <c r="PEF187" s="430"/>
      <c r="PEG187" s="430"/>
      <c r="PEH187" s="430"/>
      <c r="PEI187" s="430"/>
      <c r="PEJ187" s="430"/>
      <c r="PEK187" s="430"/>
      <c r="PEL187" s="430"/>
      <c r="PEM187" s="430"/>
      <c r="PEN187" s="430"/>
      <c r="PEO187" s="430"/>
      <c r="PEP187" s="430"/>
      <c r="PEQ187" s="430"/>
      <c r="PER187" s="430"/>
      <c r="PES187" s="430"/>
      <c r="PET187" s="430"/>
      <c r="PEU187" s="430"/>
      <c r="PEV187" s="430"/>
      <c r="PEW187" s="430"/>
      <c r="PEX187" s="430"/>
      <c r="PEY187" s="430"/>
      <c r="PEZ187" s="430"/>
      <c r="PFA187" s="430"/>
      <c r="PFB187" s="430"/>
      <c r="PFC187" s="430"/>
      <c r="PFD187" s="430"/>
      <c r="PFE187" s="430"/>
      <c r="PFF187" s="430"/>
      <c r="PFG187" s="430"/>
      <c r="PFH187" s="430"/>
      <c r="PFI187" s="430"/>
      <c r="PFJ187" s="430"/>
      <c r="PFK187" s="430"/>
      <c r="PFL187" s="430"/>
      <c r="PFM187" s="430"/>
      <c r="PFN187" s="430"/>
      <c r="PFO187" s="430"/>
      <c r="PFP187" s="430"/>
      <c r="PFQ187" s="430"/>
      <c r="PFR187" s="430"/>
      <c r="PFS187" s="430"/>
      <c r="PFT187" s="430"/>
      <c r="PFU187" s="430"/>
      <c r="PFV187" s="430"/>
      <c r="PFW187" s="430"/>
      <c r="PFX187" s="430"/>
      <c r="PFY187" s="430"/>
      <c r="PFZ187" s="430"/>
      <c r="PGA187" s="430"/>
      <c r="PGB187" s="430"/>
      <c r="PGC187" s="430"/>
      <c r="PGD187" s="430"/>
      <c r="PGE187" s="430"/>
      <c r="PGF187" s="430"/>
      <c r="PGG187" s="430"/>
      <c r="PGH187" s="430"/>
      <c r="PGI187" s="430"/>
      <c r="PGJ187" s="430"/>
      <c r="PGK187" s="430"/>
      <c r="PGL187" s="430"/>
      <c r="PGM187" s="430"/>
      <c r="PGN187" s="430"/>
      <c r="PGO187" s="430"/>
      <c r="PGP187" s="430"/>
      <c r="PGQ187" s="430"/>
      <c r="PGR187" s="430"/>
      <c r="PGS187" s="430"/>
      <c r="PGT187" s="430"/>
      <c r="PGU187" s="430"/>
      <c r="PGV187" s="430"/>
      <c r="PGW187" s="430"/>
      <c r="PGX187" s="430"/>
      <c r="PGY187" s="430"/>
      <c r="PGZ187" s="430"/>
      <c r="PHA187" s="430"/>
      <c r="PHB187" s="430"/>
      <c r="PHC187" s="430"/>
      <c r="PHD187" s="430"/>
      <c r="PHE187" s="430"/>
      <c r="PHF187" s="430"/>
      <c r="PHG187" s="430"/>
      <c r="PHH187" s="430"/>
      <c r="PHI187" s="430"/>
      <c r="PHJ187" s="430"/>
      <c r="PHK187" s="430"/>
      <c r="PHL187" s="430"/>
      <c r="PHM187" s="430"/>
      <c r="PHN187" s="430"/>
      <c r="PHO187" s="430"/>
      <c r="PHP187" s="430"/>
      <c r="PHQ187" s="430"/>
      <c r="PHR187" s="430"/>
      <c r="PHS187" s="430"/>
      <c r="PHT187" s="430"/>
      <c r="PHU187" s="430"/>
      <c r="PHV187" s="430"/>
      <c r="PHW187" s="430"/>
      <c r="PHX187" s="430"/>
      <c r="PHY187" s="430"/>
      <c r="PHZ187" s="430"/>
      <c r="PIA187" s="430"/>
      <c r="PIB187" s="430"/>
      <c r="PIC187" s="430"/>
      <c r="PID187" s="430"/>
      <c r="PIE187" s="430"/>
      <c r="PIF187" s="430"/>
      <c r="PIG187" s="430"/>
      <c r="PIH187" s="430"/>
      <c r="PII187" s="430"/>
      <c r="PIJ187" s="430"/>
      <c r="PIK187" s="430"/>
      <c r="PIL187" s="430"/>
      <c r="PIM187" s="430"/>
      <c r="PIN187" s="430"/>
      <c r="PIO187" s="430"/>
      <c r="PIP187" s="430"/>
      <c r="PIQ187" s="430"/>
      <c r="PIR187" s="430"/>
      <c r="PIS187" s="430"/>
      <c r="PIT187" s="430"/>
      <c r="PIU187" s="430"/>
      <c r="PIV187" s="430"/>
      <c r="PIW187" s="430"/>
      <c r="PIX187" s="430"/>
      <c r="PIY187" s="430"/>
      <c r="PIZ187" s="430"/>
      <c r="PJA187" s="430"/>
      <c r="PJB187" s="430"/>
      <c r="PJC187" s="430"/>
      <c r="PJD187" s="430"/>
      <c r="PJE187" s="430"/>
      <c r="PJF187" s="430"/>
      <c r="PJG187" s="430"/>
      <c r="PJH187" s="430"/>
      <c r="PJI187" s="430"/>
      <c r="PJJ187" s="430"/>
      <c r="PJK187" s="430"/>
      <c r="PJL187" s="430"/>
      <c r="PJM187" s="430"/>
      <c r="PJN187" s="430"/>
      <c r="PJO187" s="430"/>
      <c r="PJP187" s="430"/>
      <c r="PJQ187" s="430"/>
      <c r="PJR187" s="430"/>
      <c r="PJS187" s="430"/>
      <c r="PJT187" s="430"/>
      <c r="PJU187" s="430"/>
      <c r="PJV187" s="430"/>
      <c r="PJW187" s="430"/>
      <c r="PJX187" s="430"/>
      <c r="PJY187" s="430"/>
      <c r="PJZ187" s="430"/>
      <c r="PKA187" s="430"/>
      <c r="PKB187" s="430"/>
      <c r="PKC187" s="430"/>
      <c r="PKD187" s="430"/>
      <c r="PKE187" s="430"/>
      <c r="PKF187" s="430"/>
      <c r="PKG187" s="430"/>
      <c r="PKH187" s="430"/>
      <c r="PKI187" s="430"/>
      <c r="PKJ187" s="430"/>
      <c r="PKK187" s="430"/>
      <c r="PKL187" s="430"/>
      <c r="PKM187" s="430"/>
      <c r="PKN187" s="430"/>
      <c r="PKO187" s="430"/>
      <c r="PKP187" s="430"/>
      <c r="PKQ187" s="430"/>
      <c r="PKR187" s="430"/>
      <c r="PKS187" s="430"/>
      <c r="PKT187" s="430"/>
      <c r="PKU187" s="430"/>
      <c r="PKV187" s="430"/>
      <c r="PKW187" s="430"/>
      <c r="PKX187" s="430"/>
      <c r="PKY187" s="430"/>
      <c r="PKZ187" s="430"/>
      <c r="PLA187" s="430"/>
      <c r="PLB187" s="430"/>
      <c r="PLC187" s="430"/>
      <c r="PLD187" s="430"/>
      <c r="PLE187" s="430"/>
      <c r="PLF187" s="430"/>
      <c r="PLG187" s="430"/>
      <c r="PLH187" s="430"/>
      <c r="PLI187" s="430"/>
      <c r="PLJ187" s="430"/>
      <c r="PLK187" s="430"/>
      <c r="PLL187" s="430"/>
      <c r="PLM187" s="430"/>
      <c r="PLN187" s="430"/>
      <c r="PLO187" s="430"/>
      <c r="PLP187" s="430"/>
      <c r="PLQ187" s="430"/>
      <c r="PLR187" s="430"/>
      <c r="PLS187" s="430"/>
      <c r="PLT187" s="430"/>
      <c r="PLU187" s="430"/>
      <c r="PLV187" s="430"/>
      <c r="PLW187" s="430"/>
      <c r="PLX187" s="430"/>
      <c r="PLY187" s="430"/>
      <c r="PLZ187" s="430"/>
      <c r="PMA187" s="430"/>
      <c r="PMB187" s="430"/>
      <c r="PMC187" s="430"/>
      <c r="PMD187" s="430"/>
      <c r="PME187" s="430"/>
      <c r="PMF187" s="430"/>
      <c r="PMG187" s="430"/>
      <c r="PMH187" s="430"/>
      <c r="PMI187" s="430"/>
      <c r="PMJ187" s="430"/>
      <c r="PMK187" s="430"/>
      <c r="PML187" s="430"/>
      <c r="PMM187" s="430"/>
      <c r="PMN187" s="430"/>
      <c r="PMO187" s="430"/>
      <c r="PMP187" s="430"/>
      <c r="PMQ187" s="430"/>
      <c r="PMR187" s="430"/>
      <c r="PMS187" s="430"/>
      <c r="PMT187" s="430"/>
      <c r="PMU187" s="430"/>
      <c r="PMV187" s="430"/>
      <c r="PMW187" s="430"/>
      <c r="PMX187" s="430"/>
      <c r="PMY187" s="430"/>
      <c r="PMZ187" s="430"/>
      <c r="PNA187" s="430"/>
      <c r="PNB187" s="430"/>
      <c r="PNC187" s="430"/>
      <c r="PND187" s="430"/>
      <c r="PNE187" s="430"/>
      <c r="PNF187" s="430"/>
      <c r="PNG187" s="430"/>
      <c r="PNH187" s="430"/>
      <c r="PNI187" s="430"/>
      <c r="PNJ187" s="430"/>
      <c r="PNK187" s="430"/>
      <c r="PNL187" s="430"/>
      <c r="PNM187" s="430"/>
      <c r="PNN187" s="430"/>
      <c r="PNO187" s="430"/>
      <c r="PNP187" s="430"/>
      <c r="PNQ187" s="430"/>
      <c r="PNR187" s="430"/>
      <c r="PNS187" s="430"/>
      <c r="PNT187" s="430"/>
      <c r="PNU187" s="430"/>
      <c r="PNV187" s="430"/>
      <c r="PNW187" s="430"/>
      <c r="PNX187" s="430"/>
      <c r="PNY187" s="430"/>
      <c r="PNZ187" s="430"/>
      <c r="POA187" s="430"/>
      <c r="POB187" s="430"/>
      <c r="POC187" s="430"/>
      <c r="POD187" s="430"/>
      <c r="POE187" s="430"/>
      <c r="POF187" s="430"/>
      <c r="POG187" s="430"/>
      <c r="POH187" s="430"/>
      <c r="POI187" s="430"/>
      <c r="POJ187" s="430"/>
      <c r="POK187" s="430"/>
      <c r="POL187" s="430"/>
      <c r="POM187" s="430"/>
      <c r="PON187" s="430"/>
      <c r="POO187" s="430"/>
      <c r="POP187" s="430"/>
      <c r="POQ187" s="430"/>
      <c r="POR187" s="430"/>
      <c r="POS187" s="430"/>
      <c r="POT187" s="430"/>
      <c r="POU187" s="430"/>
      <c r="POV187" s="430"/>
      <c r="POW187" s="430"/>
      <c r="POX187" s="430"/>
      <c r="POY187" s="430"/>
      <c r="POZ187" s="430"/>
      <c r="PPA187" s="430"/>
      <c r="PPB187" s="430"/>
      <c r="PPC187" s="430"/>
      <c r="PPD187" s="430"/>
      <c r="PPE187" s="430"/>
      <c r="PPF187" s="430"/>
      <c r="PPG187" s="430"/>
      <c r="PPH187" s="430"/>
      <c r="PPI187" s="430"/>
      <c r="PPJ187" s="430"/>
      <c r="PPK187" s="430"/>
      <c r="PPL187" s="430"/>
      <c r="PPM187" s="430"/>
      <c r="PPN187" s="430"/>
      <c r="PPO187" s="430"/>
      <c r="PPP187" s="430"/>
      <c r="PPQ187" s="430"/>
      <c r="PPR187" s="430"/>
      <c r="PPS187" s="430"/>
      <c r="PPT187" s="430"/>
      <c r="PPU187" s="430"/>
      <c r="PPV187" s="430"/>
      <c r="PPW187" s="430"/>
      <c r="PPX187" s="430"/>
      <c r="PPY187" s="430"/>
      <c r="PPZ187" s="430"/>
      <c r="PQA187" s="430"/>
      <c r="PQB187" s="430"/>
      <c r="PQC187" s="430"/>
      <c r="PQD187" s="430"/>
      <c r="PQE187" s="430"/>
      <c r="PQF187" s="430"/>
      <c r="PQG187" s="430"/>
      <c r="PQH187" s="430"/>
      <c r="PQI187" s="430"/>
      <c r="PQJ187" s="430"/>
      <c r="PQK187" s="430"/>
      <c r="PQL187" s="430"/>
      <c r="PQM187" s="430"/>
      <c r="PQN187" s="430"/>
      <c r="PQO187" s="430"/>
      <c r="PQP187" s="430"/>
      <c r="PQQ187" s="430"/>
      <c r="PQR187" s="430"/>
      <c r="PQS187" s="430"/>
      <c r="PQT187" s="430"/>
      <c r="PQU187" s="430"/>
      <c r="PQV187" s="430"/>
      <c r="PQW187" s="430"/>
      <c r="PQX187" s="430"/>
      <c r="PQY187" s="430"/>
      <c r="PQZ187" s="430"/>
      <c r="PRA187" s="430"/>
      <c r="PRB187" s="430"/>
      <c r="PRC187" s="430"/>
      <c r="PRD187" s="430"/>
      <c r="PRE187" s="430"/>
      <c r="PRF187" s="430"/>
      <c r="PRG187" s="430"/>
      <c r="PRH187" s="430"/>
      <c r="PRI187" s="430"/>
      <c r="PRJ187" s="430"/>
      <c r="PRK187" s="430"/>
      <c r="PRL187" s="430"/>
      <c r="PRM187" s="430"/>
      <c r="PRN187" s="430"/>
      <c r="PRO187" s="430"/>
      <c r="PRP187" s="430"/>
      <c r="PRQ187" s="430"/>
      <c r="PRR187" s="430"/>
      <c r="PRS187" s="430"/>
      <c r="PRT187" s="430"/>
      <c r="PRU187" s="430"/>
      <c r="PRV187" s="430"/>
      <c r="PRW187" s="430"/>
      <c r="PRX187" s="430"/>
      <c r="PRY187" s="430"/>
      <c r="PRZ187" s="430"/>
      <c r="PSA187" s="430"/>
      <c r="PSB187" s="430"/>
      <c r="PSC187" s="430"/>
      <c r="PSD187" s="430"/>
      <c r="PSE187" s="430"/>
      <c r="PSF187" s="430"/>
      <c r="PSG187" s="430"/>
      <c r="PSH187" s="430"/>
      <c r="PSI187" s="430"/>
      <c r="PSJ187" s="430"/>
      <c r="PSK187" s="430"/>
      <c r="PSL187" s="430"/>
      <c r="PSM187" s="430"/>
      <c r="PSN187" s="430"/>
      <c r="PSO187" s="430"/>
      <c r="PSP187" s="430"/>
      <c r="PSQ187" s="430"/>
      <c r="PSR187" s="430"/>
      <c r="PSS187" s="430"/>
      <c r="PST187" s="430"/>
      <c r="PSU187" s="430"/>
      <c r="PSV187" s="430"/>
      <c r="PSW187" s="430"/>
      <c r="PSX187" s="430"/>
      <c r="PSY187" s="430"/>
      <c r="PSZ187" s="430"/>
      <c r="PTA187" s="430"/>
      <c r="PTB187" s="430"/>
      <c r="PTC187" s="430"/>
      <c r="PTD187" s="430"/>
      <c r="PTE187" s="430"/>
      <c r="PTF187" s="430"/>
      <c r="PTG187" s="430"/>
      <c r="PTH187" s="430"/>
      <c r="PTI187" s="430"/>
      <c r="PTJ187" s="430"/>
      <c r="PTK187" s="430"/>
      <c r="PTL187" s="430"/>
      <c r="PTM187" s="430"/>
      <c r="PTN187" s="430"/>
      <c r="PTO187" s="430"/>
      <c r="PTP187" s="430"/>
      <c r="PTQ187" s="430"/>
      <c r="PTR187" s="430"/>
      <c r="PTS187" s="430"/>
      <c r="PTT187" s="430"/>
      <c r="PTU187" s="430"/>
      <c r="PTV187" s="430"/>
      <c r="PTW187" s="430"/>
      <c r="PTX187" s="430"/>
      <c r="PTY187" s="430"/>
      <c r="PTZ187" s="430"/>
      <c r="PUA187" s="430"/>
      <c r="PUB187" s="430"/>
      <c r="PUC187" s="430"/>
      <c r="PUD187" s="430"/>
      <c r="PUE187" s="430"/>
      <c r="PUF187" s="430"/>
      <c r="PUG187" s="430"/>
      <c r="PUH187" s="430"/>
      <c r="PUI187" s="430"/>
      <c r="PUJ187" s="430"/>
      <c r="PUK187" s="430"/>
      <c r="PUL187" s="430"/>
      <c r="PUM187" s="430"/>
      <c r="PUN187" s="430"/>
      <c r="PUO187" s="430"/>
      <c r="PUP187" s="430"/>
      <c r="PUQ187" s="430"/>
      <c r="PUR187" s="430"/>
      <c r="PUS187" s="430"/>
      <c r="PUT187" s="430"/>
      <c r="PUU187" s="430"/>
      <c r="PUV187" s="430"/>
      <c r="PUW187" s="430"/>
      <c r="PUX187" s="430"/>
      <c r="PUY187" s="430"/>
      <c r="PUZ187" s="430"/>
      <c r="PVA187" s="430"/>
      <c r="PVB187" s="430"/>
      <c r="PVC187" s="430"/>
      <c r="PVD187" s="430"/>
      <c r="PVE187" s="430"/>
      <c r="PVF187" s="430"/>
      <c r="PVG187" s="430"/>
      <c r="PVH187" s="430"/>
      <c r="PVI187" s="430"/>
      <c r="PVJ187" s="430"/>
      <c r="PVK187" s="430"/>
      <c r="PVL187" s="430"/>
      <c r="PVM187" s="430"/>
      <c r="PVN187" s="430"/>
      <c r="PVO187" s="430"/>
      <c r="PVP187" s="430"/>
      <c r="PVQ187" s="430"/>
      <c r="PVR187" s="430"/>
      <c r="PVS187" s="430"/>
      <c r="PVT187" s="430"/>
      <c r="PVU187" s="430"/>
      <c r="PVV187" s="430"/>
      <c r="PVW187" s="430"/>
      <c r="PVX187" s="430"/>
      <c r="PVY187" s="430"/>
      <c r="PVZ187" s="430"/>
      <c r="PWA187" s="430"/>
      <c r="PWB187" s="430"/>
      <c r="PWC187" s="430"/>
      <c r="PWD187" s="430"/>
      <c r="PWE187" s="430"/>
      <c r="PWF187" s="430"/>
      <c r="PWG187" s="430"/>
      <c r="PWH187" s="430"/>
      <c r="PWI187" s="430"/>
      <c r="PWJ187" s="430"/>
      <c r="PWK187" s="430"/>
      <c r="PWL187" s="430"/>
      <c r="PWM187" s="430"/>
      <c r="PWN187" s="430"/>
      <c r="PWO187" s="430"/>
      <c r="PWP187" s="430"/>
      <c r="PWQ187" s="430"/>
      <c r="PWR187" s="430"/>
      <c r="PWS187" s="430"/>
      <c r="PWT187" s="430"/>
      <c r="PWU187" s="430"/>
      <c r="PWV187" s="430"/>
      <c r="PWW187" s="430"/>
      <c r="PWX187" s="430"/>
      <c r="PWY187" s="430"/>
      <c r="PWZ187" s="430"/>
      <c r="PXA187" s="430"/>
      <c r="PXB187" s="430"/>
      <c r="PXC187" s="430"/>
      <c r="PXD187" s="430"/>
      <c r="PXE187" s="430"/>
      <c r="PXF187" s="430"/>
      <c r="PXG187" s="430"/>
      <c r="PXH187" s="430"/>
      <c r="PXI187" s="430"/>
      <c r="PXJ187" s="430"/>
      <c r="PXK187" s="430"/>
      <c r="PXL187" s="430"/>
      <c r="PXM187" s="430"/>
      <c r="PXN187" s="430"/>
      <c r="PXO187" s="430"/>
      <c r="PXP187" s="430"/>
      <c r="PXQ187" s="430"/>
      <c r="PXR187" s="430"/>
      <c r="PXS187" s="430"/>
      <c r="PXT187" s="430"/>
      <c r="PXU187" s="430"/>
      <c r="PXV187" s="430"/>
      <c r="PXW187" s="430"/>
      <c r="PXX187" s="430"/>
      <c r="PXY187" s="430"/>
      <c r="PXZ187" s="430"/>
      <c r="PYA187" s="430"/>
      <c r="PYB187" s="430"/>
      <c r="PYC187" s="430"/>
      <c r="PYD187" s="430"/>
      <c r="PYE187" s="430"/>
      <c r="PYF187" s="430"/>
      <c r="PYG187" s="430"/>
      <c r="PYH187" s="430"/>
      <c r="PYI187" s="430"/>
      <c r="PYJ187" s="430"/>
      <c r="PYK187" s="430"/>
      <c r="PYL187" s="430"/>
      <c r="PYM187" s="430"/>
      <c r="PYN187" s="430"/>
      <c r="PYO187" s="430"/>
      <c r="PYP187" s="430"/>
      <c r="PYQ187" s="430"/>
      <c r="PYR187" s="430"/>
      <c r="PYS187" s="430"/>
      <c r="PYT187" s="430"/>
      <c r="PYU187" s="430"/>
      <c r="PYV187" s="430"/>
      <c r="PYW187" s="430"/>
      <c r="PYX187" s="430"/>
      <c r="PYY187" s="430"/>
      <c r="PYZ187" s="430"/>
      <c r="PZA187" s="430"/>
      <c r="PZB187" s="430"/>
      <c r="PZC187" s="430"/>
      <c r="PZD187" s="430"/>
      <c r="PZE187" s="430"/>
      <c r="PZF187" s="430"/>
      <c r="PZG187" s="430"/>
      <c r="PZH187" s="430"/>
      <c r="PZI187" s="430"/>
      <c r="PZJ187" s="430"/>
      <c r="PZK187" s="430"/>
      <c r="PZL187" s="430"/>
      <c r="PZM187" s="430"/>
      <c r="PZN187" s="430"/>
      <c r="PZO187" s="430"/>
      <c r="PZP187" s="430"/>
      <c r="PZQ187" s="430"/>
      <c r="PZR187" s="430"/>
      <c r="PZS187" s="430"/>
      <c r="PZT187" s="430"/>
      <c r="PZU187" s="430"/>
      <c r="PZV187" s="430"/>
      <c r="PZW187" s="430"/>
      <c r="PZX187" s="430"/>
      <c r="PZY187" s="430"/>
      <c r="PZZ187" s="430"/>
      <c r="QAA187" s="430"/>
      <c r="QAB187" s="430"/>
      <c r="QAC187" s="430"/>
      <c r="QAD187" s="430"/>
      <c r="QAE187" s="430"/>
      <c r="QAF187" s="430"/>
      <c r="QAG187" s="430"/>
      <c r="QAH187" s="430"/>
      <c r="QAI187" s="430"/>
      <c r="QAJ187" s="430"/>
      <c r="QAK187" s="430"/>
      <c r="QAL187" s="430"/>
      <c r="QAM187" s="430"/>
      <c r="QAN187" s="430"/>
      <c r="QAO187" s="430"/>
      <c r="QAP187" s="430"/>
      <c r="QAQ187" s="430"/>
      <c r="QAR187" s="430"/>
      <c r="QAS187" s="430"/>
      <c r="QAT187" s="430"/>
      <c r="QAU187" s="430"/>
      <c r="QAV187" s="430"/>
      <c r="QAW187" s="430"/>
      <c r="QAX187" s="430"/>
      <c r="QAY187" s="430"/>
      <c r="QAZ187" s="430"/>
      <c r="QBA187" s="430"/>
      <c r="QBB187" s="430"/>
      <c r="QBC187" s="430"/>
      <c r="QBD187" s="430"/>
      <c r="QBE187" s="430"/>
      <c r="QBF187" s="430"/>
      <c r="QBG187" s="430"/>
      <c r="QBH187" s="430"/>
      <c r="QBI187" s="430"/>
      <c r="QBJ187" s="430"/>
      <c r="QBK187" s="430"/>
      <c r="QBL187" s="430"/>
      <c r="QBM187" s="430"/>
      <c r="QBN187" s="430"/>
      <c r="QBO187" s="430"/>
      <c r="QBP187" s="430"/>
      <c r="QBQ187" s="430"/>
      <c r="QBR187" s="430"/>
      <c r="QBS187" s="430"/>
      <c r="QBT187" s="430"/>
      <c r="QBU187" s="430"/>
      <c r="QBV187" s="430"/>
      <c r="QBW187" s="430"/>
      <c r="QBX187" s="430"/>
      <c r="QBY187" s="430"/>
      <c r="QBZ187" s="430"/>
      <c r="QCA187" s="430"/>
      <c r="QCB187" s="430"/>
      <c r="QCC187" s="430"/>
      <c r="QCD187" s="430"/>
      <c r="QCE187" s="430"/>
      <c r="QCF187" s="430"/>
      <c r="QCG187" s="430"/>
      <c r="QCH187" s="430"/>
      <c r="QCI187" s="430"/>
      <c r="QCJ187" s="430"/>
      <c r="QCK187" s="430"/>
      <c r="QCL187" s="430"/>
      <c r="QCM187" s="430"/>
      <c r="QCN187" s="430"/>
      <c r="QCO187" s="430"/>
      <c r="QCP187" s="430"/>
      <c r="QCQ187" s="430"/>
      <c r="QCR187" s="430"/>
      <c r="QCS187" s="430"/>
      <c r="QCT187" s="430"/>
      <c r="QCU187" s="430"/>
      <c r="QCV187" s="430"/>
      <c r="QCW187" s="430"/>
      <c r="QCX187" s="430"/>
      <c r="QCY187" s="430"/>
      <c r="QCZ187" s="430"/>
      <c r="QDA187" s="430"/>
      <c r="QDB187" s="430"/>
      <c r="QDC187" s="430"/>
      <c r="QDD187" s="430"/>
      <c r="QDE187" s="430"/>
      <c r="QDF187" s="430"/>
      <c r="QDG187" s="430"/>
      <c r="QDH187" s="430"/>
      <c r="QDI187" s="430"/>
      <c r="QDJ187" s="430"/>
      <c r="QDK187" s="430"/>
      <c r="QDL187" s="430"/>
      <c r="QDM187" s="430"/>
      <c r="QDN187" s="430"/>
      <c r="QDO187" s="430"/>
      <c r="QDP187" s="430"/>
      <c r="QDQ187" s="430"/>
      <c r="QDR187" s="430"/>
      <c r="QDS187" s="430"/>
      <c r="QDT187" s="430"/>
      <c r="QDU187" s="430"/>
      <c r="QDV187" s="430"/>
      <c r="QDW187" s="430"/>
      <c r="QDX187" s="430"/>
      <c r="QDY187" s="430"/>
      <c r="QDZ187" s="430"/>
      <c r="QEA187" s="430"/>
      <c r="QEB187" s="430"/>
      <c r="QEC187" s="430"/>
      <c r="QED187" s="430"/>
      <c r="QEE187" s="430"/>
      <c r="QEF187" s="430"/>
      <c r="QEG187" s="430"/>
      <c r="QEH187" s="430"/>
      <c r="QEI187" s="430"/>
      <c r="QEJ187" s="430"/>
      <c r="QEK187" s="430"/>
      <c r="QEL187" s="430"/>
      <c r="QEM187" s="430"/>
      <c r="QEN187" s="430"/>
      <c r="QEO187" s="430"/>
      <c r="QEP187" s="430"/>
      <c r="QEQ187" s="430"/>
      <c r="QER187" s="430"/>
      <c r="QES187" s="430"/>
      <c r="QET187" s="430"/>
      <c r="QEU187" s="430"/>
      <c r="QEV187" s="430"/>
      <c r="QEW187" s="430"/>
      <c r="QEX187" s="430"/>
      <c r="QEY187" s="430"/>
      <c r="QEZ187" s="430"/>
      <c r="QFA187" s="430"/>
      <c r="QFB187" s="430"/>
      <c r="QFC187" s="430"/>
      <c r="QFD187" s="430"/>
      <c r="QFE187" s="430"/>
      <c r="QFF187" s="430"/>
      <c r="QFG187" s="430"/>
      <c r="QFH187" s="430"/>
      <c r="QFI187" s="430"/>
      <c r="QFJ187" s="430"/>
      <c r="QFK187" s="430"/>
      <c r="QFL187" s="430"/>
      <c r="QFM187" s="430"/>
      <c r="QFN187" s="430"/>
      <c r="QFO187" s="430"/>
      <c r="QFP187" s="430"/>
      <c r="QFQ187" s="430"/>
      <c r="QFR187" s="430"/>
      <c r="QFS187" s="430"/>
      <c r="QFT187" s="430"/>
      <c r="QFU187" s="430"/>
      <c r="QFV187" s="430"/>
      <c r="QFW187" s="430"/>
      <c r="QFX187" s="430"/>
      <c r="QFY187" s="430"/>
      <c r="QFZ187" s="430"/>
      <c r="QGA187" s="430"/>
      <c r="QGB187" s="430"/>
      <c r="QGC187" s="430"/>
      <c r="QGD187" s="430"/>
      <c r="QGE187" s="430"/>
      <c r="QGF187" s="430"/>
      <c r="QGG187" s="430"/>
      <c r="QGH187" s="430"/>
      <c r="QGI187" s="430"/>
      <c r="QGJ187" s="430"/>
      <c r="QGK187" s="430"/>
      <c r="QGL187" s="430"/>
      <c r="QGM187" s="430"/>
      <c r="QGN187" s="430"/>
      <c r="QGO187" s="430"/>
      <c r="QGP187" s="430"/>
      <c r="QGQ187" s="430"/>
      <c r="QGR187" s="430"/>
      <c r="QGS187" s="430"/>
      <c r="QGT187" s="430"/>
      <c r="QGU187" s="430"/>
      <c r="QGV187" s="430"/>
      <c r="QGW187" s="430"/>
      <c r="QGX187" s="430"/>
      <c r="QGY187" s="430"/>
      <c r="QGZ187" s="430"/>
      <c r="QHA187" s="430"/>
      <c r="QHB187" s="430"/>
      <c r="QHC187" s="430"/>
      <c r="QHD187" s="430"/>
      <c r="QHE187" s="430"/>
      <c r="QHF187" s="430"/>
      <c r="QHG187" s="430"/>
      <c r="QHH187" s="430"/>
      <c r="QHI187" s="430"/>
      <c r="QHJ187" s="430"/>
      <c r="QHK187" s="430"/>
      <c r="QHL187" s="430"/>
      <c r="QHM187" s="430"/>
      <c r="QHN187" s="430"/>
      <c r="QHO187" s="430"/>
      <c r="QHP187" s="430"/>
      <c r="QHQ187" s="430"/>
      <c r="QHR187" s="430"/>
      <c r="QHS187" s="430"/>
      <c r="QHT187" s="430"/>
      <c r="QHU187" s="430"/>
      <c r="QHV187" s="430"/>
      <c r="QHW187" s="430"/>
      <c r="QHX187" s="430"/>
      <c r="QHY187" s="430"/>
      <c r="QHZ187" s="430"/>
      <c r="QIA187" s="430"/>
      <c r="QIB187" s="430"/>
      <c r="QIC187" s="430"/>
      <c r="QID187" s="430"/>
      <c r="QIE187" s="430"/>
      <c r="QIF187" s="430"/>
      <c r="QIG187" s="430"/>
      <c r="QIH187" s="430"/>
      <c r="QII187" s="430"/>
      <c r="QIJ187" s="430"/>
      <c r="QIK187" s="430"/>
      <c r="QIL187" s="430"/>
      <c r="QIM187" s="430"/>
      <c r="QIN187" s="430"/>
      <c r="QIO187" s="430"/>
      <c r="QIP187" s="430"/>
      <c r="QIQ187" s="430"/>
      <c r="QIR187" s="430"/>
      <c r="QIS187" s="430"/>
      <c r="QIT187" s="430"/>
      <c r="QIU187" s="430"/>
      <c r="QIV187" s="430"/>
      <c r="QIW187" s="430"/>
      <c r="QIX187" s="430"/>
      <c r="QIY187" s="430"/>
      <c r="QIZ187" s="430"/>
      <c r="QJA187" s="430"/>
      <c r="QJB187" s="430"/>
      <c r="QJC187" s="430"/>
      <c r="QJD187" s="430"/>
      <c r="QJE187" s="430"/>
      <c r="QJF187" s="430"/>
      <c r="QJG187" s="430"/>
      <c r="QJH187" s="430"/>
      <c r="QJI187" s="430"/>
      <c r="QJJ187" s="430"/>
      <c r="QJK187" s="430"/>
      <c r="QJL187" s="430"/>
      <c r="QJM187" s="430"/>
      <c r="QJN187" s="430"/>
      <c r="QJO187" s="430"/>
      <c r="QJP187" s="430"/>
      <c r="QJQ187" s="430"/>
      <c r="QJR187" s="430"/>
      <c r="QJS187" s="430"/>
      <c r="QJT187" s="430"/>
      <c r="QJU187" s="430"/>
      <c r="QJV187" s="430"/>
      <c r="QJW187" s="430"/>
      <c r="QJX187" s="430"/>
      <c r="QJY187" s="430"/>
      <c r="QJZ187" s="430"/>
      <c r="QKA187" s="430"/>
      <c r="QKB187" s="430"/>
      <c r="QKC187" s="430"/>
      <c r="QKD187" s="430"/>
      <c r="QKE187" s="430"/>
      <c r="QKF187" s="430"/>
      <c r="QKG187" s="430"/>
      <c r="QKH187" s="430"/>
      <c r="QKI187" s="430"/>
      <c r="QKJ187" s="430"/>
      <c r="QKK187" s="430"/>
      <c r="QKL187" s="430"/>
      <c r="QKM187" s="430"/>
      <c r="QKN187" s="430"/>
      <c r="QKO187" s="430"/>
      <c r="QKP187" s="430"/>
      <c r="QKQ187" s="430"/>
      <c r="QKR187" s="430"/>
      <c r="QKS187" s="430"/>
      <c r="QKT187" s="430"/>
      <c r="QKU187" s="430"/>
      <c r="QKV187" s="430"/>
      <c r="QKW187" s="430"/>
      <c r="QKX187" s="430"/>
      <c r="QKY187" s="430"/>
      <c r="QKZ187" s="430"/>
      <c r="QLA187" s="430"/>
      <c r="QLB187" s="430"/>
      <c r="QLC187" s="430"/>
      <c r="QLD187" s="430"/>
      <c r="QLE187" s="430"/>
      <c r="QLF187" s="430"/>
      <c r="QLG187" s="430"/>
      <c r="QLH187" s="430"/>
      <c r="QLI187" s="430"/>
      <c r="QLJ187" s="430"/>
      <c r="QLK187" s="430"/>
      <c r="QLL187" s="430"/>
      <c r="QLM187" s="430"/>
      <c r="QLN187" s="430"/>
      <c r="QLO187" s="430"/>
      <c r="QLP187" s="430"/>
      <c r="QLQ187" s="430"/>
      <c r="QLR187" s="430"/>
      <c r="QLS187" s="430"/>
      <c r="QLT187" s="430"/>
      <c r="QLU187" s="430"/>
      <c r="QLV187" s="430"/>
      <c r="QLW187" s="430"/>
      <c r="QLX187" s="430"/>
      <c r="QLY187" s="430"/>
      <c r="QLZ187" s="430"/>
      <c r="QMA187" s="430"/>
      <c r="QMB187" s="430"/>
      <c r="QMC187" s="430"/>
      <c r="QMD187" s="430"/>
      <c r="QME187" s="430"/>
      <c r="QMF187" s="430"/>
      <c r="QMG187" s="430"/>
      <c r="QMH187" s="430"/>
      <c r="QMI187" s="430"/>
      <c r="QMJ187" s="430"/>
      <c r="QMK187" s="430"/>
      <c r="QML187" s="430"/>
      <c r="QMM187" s="430"/>
      <c r="QMN187" s="430"/>
      <c r="QMO187" s="430"/>
      <c r="QMP187" s="430"/>
      <c r="QMQ187" s="430"/>
      <c r="QMR187" s="430"/>
      <c r="QMS187" s="430"/>
      <c r="QMT187" s="430"/>
      <c r="QMU187" s="430"/>
      <c r="QMV187" s="430"/>
      <c r="QMW187" s="430"/>
      <c r="QMX187" s="430"/>
      <c r="QMY187" s="430"/>
      <c r="QMZ187" s="430"/>
      <c r="QNA187" s="430"/>
      <c r="QNB187" s="430"/>
      <c r="QNC187" s="430"/>
      <c r="QND187" s="430"/>
      <c r="QNE187" s="430"/>
      <c r="QNF187" s="430"/>
      <c r="QNG187" s="430"/>
      <c r="QNH187" s="430"/>
      <c r="QNI187" s="430"/>
      <c r="QNJ187" s="430"/>
      <c r="QNK187" s="430"/>
      <c r="QNL187" s="430"/>
      <c r="QNM187" s="430"/>
      <c r="QNN187" s="430"/>
      <c r="QNO187" s="430"/>
      <c r="QNP187" s="430"/>
      <c r="QNQ187" s="430"/>
      <c r="QNR187" s="430"/>
      <c r="QNS187" s="430"/>
      <c r="QNT187" s="430"/>
      <c r="QNU187" s="430"/>
      <c r="QNV187" s="430"/>
      <c r="QNW187" s="430"/>
      <c r="QNX187" s="430"/>
      <c r="QNY187" s="430"/>
      <c r="QNZ187" s="430"/>
      <c r="QOA187" s="430"/>
      <c r="QOB187" s="430"/>
      <c r="QOC187" s="430"/>
      <c r="QOD187" s="430"/>
      <c r="QOE187" s="430"/>
      <c r="QOF187" s="430"/>
      <c r="QOG187" s="430"/>
      <c r="QOH187" s="430"/>
      <c r="QOI187" s="430"/>
      <c r="QOJ187" s="430"/>
      <c r="QOK187" s="430"/>
      <c r="QOL187" s="430"/>
      <c r="QOM187" s="430"/>
      <c r="QON187" s="430"/>
      <c r="QOO187" s="430"/>
      <c r="QOP187" s="430"/>
      <c r="QOQ187" s="430"/>
      <c r="QOR187" s="430"/>
      <c r="QOS187" s="430"/>
      <c r="QOT187" s="430"/>
      <c r="QOU187" s="430"/>
      <c r="QOV187" s="430"/>
      <c r="QOW187" s="430"/>
      <c r="QOX187" s="430"/>
      <c r="QOY187" s="430"/>
      <c r="QOZ187" s="430"/>
      <c r="QPA187" s="430"/>
      <c r="QPB187" s="430"/>
      <c r="QPC187" s="430"/>
      <c r="QPD187" s="430"/>
      <c r="QPE187" s="430"/>
      <c r="QPF187" s="430"/>
      <c r="QPG187" s="430"/>
      <c r="QPH187" s="430"/>
      <c r="QPI187" s="430"/>
      <c r="QPJ187" s="430"/>
      <c r="QPK187" s="430"/>
      <c r="QPL187" s="430"/>
      <c r="QPM187" s="430"/>
      <c r="QPN187" s="430"/>
      <c r="QPO187" s="430"/>
      <c r="QPP187" s="430"/>
      <c r="QPQ187" s="430"/>
      <c r="QPR187" s="430"/>
      <c r="QPS187" s="430"/>
      <c r="QPT187" s="430"/>
      <c r="QPU187" s="430"/>
      <c r="QPV187" s="430"/>
      <c r="QPW187" s="430"/>
      <c r="QPX187" s="430"/>
      <c r="QPY187" s="430"/>
      <c r="QPZ187" s="430"/>
      <c r="QQA187" s="430"/>
      <c r="QQB187" s="430"/>
      <c r="QQC187" s="430"/>
      <c r="QQD187" s="430"/>
      <c r="QQE187" s="430"/>
      <c r="QQF187" s="430"/>
      <c r="QQG187" s="430"/>
      <c r="QQH187" s="430"/>
      <c r="QQI187" s="430"/>
      <c r="QQJ187" s="430"/>
      <c r="QQK187" s="430"/>
      <c r="QQL187" s="430"/>
      <c r="QQM187" s="430"/>
      <c r="QQN187" s="430"/>
      <c r="QQO187" s="430"/>
      <c r="QQP187" s="430"/>
      <c r="QQQ187" s="430"/>
      <c r="QQR187" s="430"/>
      <c r="QQS187" s="430"/>
      <c r="QQT187" s="430"/>
      <c r="QQU187" s="430"/>
      <c r="QQV187" s="430"/>
      <c r="QQW187" s="430"/>
      <c r="QQX187" s="430"/>
      <c r="QQY187" s="430"/>
      <c r="QQZ187" s="430"/>
      <c r="QRA187" s="430"/>
      <c r="QRB187" s="430"/>
      <c r="QRC187" s="430"/>
      <c r="QRD187" s="430"/>
      <c r="QRE187" s="430"/>
      <c r="QRF187" s="430"/>
      <c r="QRG187" s="430"/>
      <c r="QRH187" s="430"/>
      <c r="QRI187" s="430"/>
      <c r="QRJ187" s="430"/>
      <c r="QRK187" s="430"/>
      <c r="QRL187" s="430"/>
      <c r="QRM187" s="430"/>
      <c r="QRN187" s="430"/>
      <c r="QRO187" s="430"/>
      <c r="QRP187" s="430"/>
      <c r="QRQ187" s="430"/>
      <c r="QRR187" s="430"/>
      <c r="QRS187" s="430"/>
      <c r="QRT187" s="430"/>
      <c r="QRU187" s="430"/>
      <c r="QRV187" s="430"/>
      <c r="QRW187" s="430"/>
      <c r="QRX187" s="430"/>
      <c r="QRY187" s="430"/>
      <c r="QRZ187" s="430"/>
      <c r="QSA187" s="430"/>
      <c r="QSB187" s="430"/>
      <c r="QSC187" s="430"/>
      <c r="QSD187" s="430"/>
      <c r="QSE187" s="430"/>
      <c r="QSF187" s="430"/>
      <c r="QSG187" s="430"/>
      <c r="QSH187" s="430"/>
      <c r="QSI187" s="430"/>
      <c r="QSJ187" s="430"/>
      <c r="QSK187" s="430"/>
      <c r="QSL187" s="430"/>
      <c r="QSM187" s="430"/>
      <c r="QSN187" s="430"/>
      <c r="QSO187" s="430"/>
      <c r="QSP187" s="430"/>
      <c r="QSQ187" s="430"/>
      <c r="QSR187" s="430"/>
      <c r="QSS187" s="430"/>
      <c r="QST187" s="430"/>
      <c r="QSU187" s="430"/>
      <c r="QSV187" s="430"/>
      <c r="QSW187" s="430"/>
      <c r="QSX187" s="430"/>
      <c r="QSY187" s="430"/>
      <c r="QSZ187" s="430"/>
      <c r="QTA187" s="430"/>
      <c r="QTB187" s="430"/>
      <c r="QTC187" s="430"/>
      <c r="QTD187" s="430"/>
      <c r="QTE187" s="430"/>
      <c r="QTF187" s="430"/>
      <c r="QTG187" s="430"/>
      <c r="QTH187" s="430"/>
      <c r="QTI187" s="430"/>
      <c r="QTJ187" s="430"/>
      <c r="QTK187" s="430"/>
      <c r="QTL187" s="430"/>
      <c r="QTM187" s="430"/>
      <c r="QTN187" s="430"/>
      <c r="QTO187" s="430"/>
      <c r="QTP187" s="430"/>
      <c r="QTQ187" s="430"/>
      <c r="QTR187" s="430"/>
      <c r="QTS187" s="430"/>
      <c r="QTT187" s="430"/>
      <c r="QTU187" s="430"/>
      <c r="QTV187" s="430"/>
      <c r="QTW187" s="430"/>
      <c r="QTX187" s="430"/>
      <c r="QTY187" s="430"/>
      <c r="QTZ187" s="430"/>
      <c r="QUA187" s="430"/>
      <c r="QUB187" s="430"/>
      <c r="QUC187" s="430"/>
      <c r="QUD187" s="430"/>
      <c r="QUE187" s="430"/>
      <c r="QUF187" s="430"/>
      <c r="QUG187" s="430"/>
      <c r="QUH187" s="430"/>
      <c r="QUI187" s="430"/>
      <c r="QUJ187" s="430"/>
      <c r="QUK187" s="430"/>
      <c r="QUL187" s="430"/>
      <c r="QUM187" s="430"/>
      <c r="QUN187" s="430"/>
      <c r="QUO187" s="430"/>
      <c r="QUP187" s="430"/>
      <c r="QUQ187" s="430"/>
      <c r="QUR187" s="430"/>
      <c r="QUS187" s="430"/>
      <c r="QUT187" s="430"/>
      <c r="QUU187" s="430"/>
      <c r="QUV187" s="430"/>
      <c r="QUW187" s="430"/>
      <c r="QUX187" s="430"/>
      <c r="QUY187" s="430"/>
      <c r="QUZ187" s="430"/>
      <c r="QVA187" s="430"/>
      <c r="QVB187" s="430"/>
      <c r="QVC187" s="430"/>
      <c r="QVD187" s="430"/>
      <c r="QVE187" s="430"/>
      <c r="QVF187" s="430"/>
      <c r="QVG187" s="430"/>
      <c r="QVH187" s="430"/>
      <c r="QVI187" s="430"/>
      <c r="QVJ187" s="430"/>
      <c r="QVK187" s="430"/>
      <c r="QVL187" s="430"/>
      <c r="QVM187" s="430"/>
      <c r="QVN187" s="430"/>
      <c r="QVO187" s="430"/>
      <c r="QVP187" s="430"/>
      <c r="QVQ187" s="430"/>
      <c r="QVR187" s="430"/>
      <c r="QVS187" s="430"/>
      <c r="QVT187" s="430"/>
      <c r="QVU187" s="430"/>
      <c r="QVV187" s="430"/>
      <c r="QVW187" s="430"/>
      <c r="QVX187" s="430"/>
      <c r="QVY187" s="430"/>
      <c r="QVZ187" s="430"/>
      <c r="QWA187" s="430"/>
      <c r="QWB187" s="430"/>
      <c r="QWC187" s="430"/>
      <c r="QWD187" s="430"/>
      <c r="QWE187" s="430"/>
      <c r="QWF187" s="430"/>
      <c r="QWG187" s="430"/>
      <c r="QWH187" s="430"/>
      <c r="QWI187" s="430"/>
      <c r="QWJ187" s="430"/>
      <c r="QWK187" s="430"/>
      <c r="QWL187" s="430"/>
      <c r="QWM187" s="430"/>
      <c r="QWN187" s="430"/>
      <c r="QWO187" s="430"/>
      <c r="QWP187" s="430"/>
      <c r="QWQ187" s="430"/>
      <c r="QWR187" s="430"/>
      <c r="QWS187" s="430"/>
      <c r="QWT187" s="430"/>
      <c r="QWU187" s="430"/>
      <c r="QWV187" s="430"/>
      <c r="QWW187" s="430"/>
      <c r="QWX187" s="430"/>
      <c r="QWY187" s="430"/>
      <c r="QWZ187" s="430"/>
      <c r="QXA187" s="430"/>
      <c r="QXB187" s="430"/>
      <c r="QXC187" s="430"/>
      <c r="QXD187" s="430"/>
      <c r="QXE187" s="430"/>
      <c r="QXF187" s="430"/>
      <c r="QXG187" s="430"/>
      <c r="QXH187" s="430"/>
      <c r="QXI187" s="430"/>
      <c r="QXJ187" s="430"/>
      <c r="QXK187" s="430"/>
      <c r="QXL187" s="430"/>
      <c r="QXM187" s="430"/>
      <c r="QXN187" s="430"/>
      <c r="QXO187" s="430"/>
      <c r="QXP187" s="430"/>
      <c r="QXQ187" s="430"/>
      <c r="QXR187" s="430"/>
      <c r="QXS187" s="430"/>
      <c r="QXT187" s="430"/>
      <c r="QXU187" s="430"/>
      <c r="QXV187" s="430"/>
      <c r="QXW187" s="430"/>
      <c r="QXX187" s="430"/>
      <c r="QXY187" s="430"/>
      <c r="QXZ187" s="430"/>
      <c r="QYA187" s="430"/>
      <c r="QYB187" s="430"/>
      <c r="QYC187" s="430"/>
      <c r="QYD187" s="430"/>
      <c r="QYE187" s="430"/>
      <c r="QYF187" s="430"/>
      <c r="QYG187" s="430"/>
      <c r="QYH187" s="430"/>
      <c r="QYI187" s="430"/>
      <c r="QYJ187" s="430"/>
      <c r="QYK187" s="430"/>
      <c r="QYL187" s="430"/>
      <c r="QYM187" s="430"/>
      <c r="QYN187" s="430"/>
      <c r="QYO187" s="430"/>
      <c r="QYP187" s="430"/>
      <c r="QYQ187" s="430"/>
      <c r="QYR187" s="430"/>
      <c r="QYS187" s="430"/>
      <c r="QYT187" s="430"/>
      <c r="QYU187" s="430"/>
      <c r="QYV187" s="430"/>
      <c r="QYW187" s="430"/>
      <c r="QYX187" s="430"/>
      <c r="QYY187" s="430"/>
      <c r="QYZ187" s="430"/>
      <c r="QZA187" s="430"/>
      <c r="QZB187" s="430"/>
      <c r="QZC187" s="430"/>
      <c r="QZD187" s="430"/>
      <c r="QZE187" s="430"/>
      <c r="QZF187" s="430"/>
      <c r="QZG187" s="430"/>
      <c r="QZH187" s="430"/>
      <c r="QZI187" s="430"/>
      <c r="QZJ187" s="430"/>
      <c r="QZK187" s="430"/>
      <c r="QZL187" s="430"/>
      <c r="QZM187" s="430"/>
      <c r="QZN187" s="430"/>
      <c r="QZO187" s="430"/>
      <c r="QZP187" s="430"/>
      <c r="QZQ187" s="430"/>
      <c r="QZR187" s="430"/>
      <c r="QZS187" s="430"/>
      <c r="QZT187" s="430"/>
      <c r="QZU187" s="430"/>
      <c r="QZV187" s="430"/>
      <c r="QZW187" s="430"/>
      <c r="QZX187" s="430"/>
      <c r="QZY187" s="430"/>
      <c r="QZZ187" s="430"/>
      <c r="RAA187" s="430"/>
      <c r="RAB187" s="430"/>
      <c r="RAC187" s="430"/>
      <c r="RAD187" s="430"/>
      <c r="RAE187" s="430"/>
      <c r="RAF187" s="430"/>
      <c r="RAG187" s="430"/>
      <c r="RAH187" s="430"/>
      <c r="RAI187" s="430"/>
      <c r="RAJ187" s="430"/>
      <c r="RAK187" s="430"/>
      <c r="RAL187" s="430"/>
      <c r="RAM187" s="430"/>
      <c r="RAN187" s="430"/>
      <c r="RAO187" s="430"/>
      <c r="RAP187" s="430"/>
      <c r="RAQ187" s="430"/>
      <c r="RAR187" s="430"/>
      <c r="RAS187" s="430"/>
      <c r="RAT187" s="430"/>
      <c r="RAU187" s="430"/>
      <c r="RAV187" s="430"/>
      <c r="RAW187" s="430"/>
      <c r="RAX187" s="430"/>
      <c r="RAY187" s="430"/>
      <c r="RAZ187" s="430"/>
      <c r="RBA187" s="430"/>
      <c r="RBB187" s="430"/>
      <c r="RBC187" s="430"/>
      <c r="RBD187" s="430"/>
      <c r="RBE187" s="430"/>
      <c r="RBF187" s="430"/>
      <c r="RBG187" s="430"/>
      <c r="RBH187" s="430"/>
      <c r="RBI187" s="430"/>
      <c r="RBJ187" s="430"/>
      <c r="RBK187" s="430"/>
      <c r="RBL187" s="430"/>
      <c r="RBM187" s="430"/>
      <c r="RBN187" s="430"/>
      <c r="RBO187" s="430"/>
      <c r="RBP187" s="430"/>
      <c r="RBQ187" s="430"/>
      <c r="RBR187" s="430"/>
      <c r="RBS187" s="430"/>
      <c r="RBT187" s="430"/>
      <c r="RBU187" s="430"/>
      <c r="RBV187" s="430"/>
      <c r="RBW187" s="430"/>
      <c r="RBX187" s="430"/>
      <c r="RBY187" s="430"/>
      <c r="RBZ187" s="430"/>
      <c r="RCA187" s="430"/>
      <c r="RCB187" s="430"/>
      <c r="RCC187" s="430"/>
      <c r="RCD187" s="430"/>
      <c r="RCE187" s="430"/>
      <c r="RCF187" s="430"/>
      <c r="RCG187" s="430"/>
      <c r="RCH187" s="430"/>
      <c r="RCI187" s="430"/>
      <c r="RCJ187" s="430"/>
      <c r="RCK187" s="430"/>
      <c r="RCL187" s="430"/>
      <c r="RCM187" s="430"/>
      <c r="RCN187" s="430"/>
      <c r="RCO187" s="430"/>
      <c r="RCP187" s="430"/>
      <c r="RCQ187" s="430"/>
      <c r="RCR187" s="430"/>
      <c r="RCS187" s="430"/>
      <c r="RCT187" s="430"/>
      <c r="RCU187" s="430"/>
      <c r="RCV187" s="430"/>
      <c r="RCW187" s="430"/>
      <c r="RCX187" s="430"/>
      <c r="RCY187" s="430"/>
      <c r="RCZ187" s="430"/>
      <c r="RDA187" s="430"/>
      <c r="RDB187" s="430"/>
      <c r="RDC187" s="430"/>
      <c r="RDD187" s="430"/>
      <c r="RDE187" s="430"/>
      <c r="RDF187" s="430"/>
      <c r="RDG187" s="430"/>
      <c r="RDH187" s="430"/>
      <c r="RDI187" s="430"/>
      <c r="RDJ187" s="430"/>
      <c r="RDK187" s="430"/>
      <c r="RDL187" s="430"/>
      <c r="RDM187" s="430"/>
      <c r="RDN187" s="430"/>
      <c r="RDO187" s="430"/>
      <c r="RDP187" s="430"/>
      <c r="RDQ187" s="430"/>
      <c r="RDR187" s="430"/>
      <c r="RDS187" s="430"/>
      <c r="RDT187" s="430"/>
      <c r="RDU187" s="430"/>
      <c r="RDV187" s="430"/>
      <c r="RDW187" s="430"/>
      <c r="RDX187" s="430"/>
      <c r="RDY187" s="430"/>
      <c r="RDZ187" s="430"/>
      <c r="REA187" s="430"/>
      <c r="REB187" s="430"/>
      <c r="REC187" s="430"/>
      <c r="RED187" s="430"/>
      <c r="REE187" s="430"/>
      <c r="REF187" s="430"/>
      <c r="REG187" s="430"/>
      <c r="REH187" s="430"/>
      <c r="REI187" s="430"/>
      <c r="REJ187" s="430"/>
      <c r="REK187" s="430"/>
      <c r="REL187" s="430"/>
      <c r="REM187" s="430"/>
      <c r="REN187" s="430"/>
      <c r="REO187" s="430"/>
      <c r="REP187" s="430"/>
      <c r="REQ187" s="430"/>
      <c r="RER187" s="430"/>
      <c r="RES187" s="430"/>
      <c r="RET187" s="430"/>
      <c r="REU187" s="430"/>
      <c r="REV187" s="430"/>
      <c r="REW187" s="430"/>
      <c r="REX187" s="430"/>
      <c r="REY187" s="430"/>
      <c r="REZ187" s="430"/>
      <c r="RFA187" s="430"/>
      <c r="RFB187" s="430"/>
      <c r="RFC187" s="430"/>
      <c r="RFD187" s="430"/>
      <c r="RFE187" s="430"/>
      <c r="RFF187" s="430"/>
      <c r="RFG187" s="430"/>
      <c r="RFH187" s="430"/>
      <c r="RFI187" s="430"/>
      <c r="RFJ187" s="430"/>
      <c r="RFK187" s="430"/>
      <c r="RFL187" s="430"/>
      <c r="RFM187" s="430"/>
      <c r="RFN187" s="430"/>
      <c r="RFO187" s="430"/>
      <c r="RFP187" s="430"/>
      <c r="RFQ187" s="430"/>
      <c r="RFR187" s="430"/>
      <c r="RFS187" s="430"/>
      <c r="RFT187" s="430"/>
      <c r="RFU187" s="430"/>
      <c r="RFV187" s="430"/>
      <c r="RFW187" s="430"/>
      <c r="RFX187" s="430"/>
      <c r="RFY187" s="430"/>
      <c r="RFZ187" s="430"/>
      <c r="RGA187" s="430"/>
      <c r="RGB187" s="430"/>
      <c r="RGC187" s="430"/>
      <c r="RGD187" s="430"/>
      <c r="RGE187" s="430"/>
      <c r="RGF187" s="430"/>
      <c r="RGG187" s="430"/>
      <c r="RGH187" s="430"/>
      <c r="RGI187" s="430"/>
      <c r="RGJ187" s="430"/>
      <c r="RGK187" s="430"/>
      <c r="RGL187" s="430"/>
      <c r="RGM187" s="430"/>
      <c r="RGN187" s="430"/>
      <c r="RGO187" s="430"/>
      <c r="RGP187" s="430"/>
      <c r="RGQ187" s="430"/>
      <c r="RGR187" s="430"/>
      <c r="RGS187" s="430"/>
      <c r="RGT187" s="430"/>
      <c r="RGU187" s="430"/>
      <c r="RGV187" s="430"/>
      <c r="RGW187" s="430"/>
      <c r="RGX187" s="430"/>
      <c r="RGY187" s="430"/>
      <c r="RGZ187" s="430"/>
      <c r="RHA187" s="430"/>
      <c r="RHB187" s="430"/>
      <c r="RHC187" s="430"/>
      <c r="RHD187" s="430"/>
      <c r="RHE187" s="430"/>
      <c r="RHF187" s="430"/>
      <c r="RHG187" s="430"/>
      <c r="RHH187" s="430"/>
      <c r="RHI187" s="430"/>
      <c r="RHJ187" s="430"/>
      <c r="RHK187" s="430"/>
      <c r="RHL187" s="430"/>
      <c r="RHM187" s="430"/>
      <c r="RHN187" s="430"/>
      <c r="RHO187" s="430"/>
      <c r="RHP187" s="430"/>
      <c r="RHQ187" s="430"/>
      <c r="RHR187" s="430"/>
      <c r="RHS187" s="430"/>
      <c r="RHT187" s="430"/>
      <c r="RHU187" s="430"/>
      <c r="RHV187" s="430"/>
      <c r="RHW187" s="430"/>
      <c r="RHX187" s="430"/>
      <c r="RHY187" s="430"/>
      <c r="RHZ187" s="430"/>
      <c r="RIA187" s="430"/>
      <c r="RIB187" s="430"/>
      <c r="RIC187" s="430"/>
      <c r="RID187" s="430"/>
      <c r="RIE187" s="430"/>
      <c r="RIF187" s="430"/>
      <c r="RIG187" s="430"/>
      <c r="RIH187" s="430"/>
      <c r="RII187" s="430"/>
      <c r="RIJ187" s="430"/>
      <c r="RIK187" s="430"/>
      <c r="RIL187" s="430"/>
      <c r="RIM187" s="430"/>
      <c r="RIN187" s="430"/>
      <c r="RIO187" s="430"/>
      <c r="RIP187" s="430"/>
      <c r="RIQ187" s="430"/>
      <c r="RIR187" s="430"/>
      <c r="RIS187" s="430"/>
      <c r="RIT187" s="430"/>
      <c r="RIU187" s="430"/>
      <c r="RIV187" s="430"/>
      <c r="RIW187" s="430"/>
      <c r="RIX187" s="430"/>
      <c r="RIY187" s="430"/>
      <c r="RIZ187" s="430"/>
      <c r="RJA187" s="430"/>
      <c r="RJB187" s="430"/>
      <c r="RJC187" s="430"/>
      <c r="RJD187" s="430"/>
      <c r="RJE187" s="430"/>
      <c r="RJF187" s="430"/>
      <c r="RJG187" s="430"/>
      <c r="RJH187" s="430"/>
      <c r="RJI187" s="430"/>
      <c r="RJJ187" s="430"/>
      <c r="RJK187" s="430"/>
      <c r="RJL187" s="430"/>
      <c r="RJM187" s="430"/>
      <c r="RJN187" s="430"/>
      <c r="RJO187" s="430"/>
      <c r="RJP187" s="430"/>
      <c r="RJQ187" s="430"/>
      <c r="RJR187" s="430"/>
      <c r="RJS187" s="430"/>
      <c r="RJT187" s="430"/>
      <c r="RJU187" s="430"/>
      <c r="RJV187" s="430"/>
      <c r="RJW187" s="430"/>
      <c r="RJX187" s="430"/>
      <c r="RJY187" s="430"/>
      <c r="RJZ187" s="430"/>
      <c r="RKA187" s="430"/>
      <c r="RKB187" s="430"/>
      <c r="RKC187" s="430"/>
      <c r="RKD187" s="430"/>
      <c r="RKE187" s="430"/>
      <c r="RKF187" s="430"/>
      <c r="RKG187" s="430"/>
      <c r="RKH187" s="430"/>
      <c r="RKI187" s="430"/>
      <c r="RKJ187" s="430"/>
      <c r="RKK187" s="430"/>
      <c r="RKL187" s="430"/>
      <c r="RKM187" s="430"/>
      <c r="RKN187" s="430"/>
      <c r="RKO187" s="430"/>
      <c r="RKP187" s="430"/>
      <c r="RKQ187" s="430"/>
      <c r="RKR187" s="430"/>
      <c r="RKS187" s="430"/>
      <c r="RKT187" s="430"/>
      <c r="RKU187" s="430"/>
      <c r="RKV187" s="430"/>
      <c r="RKW187" s="430"/>
      <c r="RKX187" s="430"/>
      <c r="RKY187" s="430"/>
      <c r="RKZ187" s="430"/>
      <c r="RLA187" s="430"/>
      <c r="RLB187" s="430"/>
      <c r="RLC187" s="430"/>
      <c r="RLD187" s="430"/>
      <c r="RLE187" s="430"/>
      <c r="RLF187" s="430"/>
      <c r="RLG187" s="430"/>
      <c r="RLH187" s="430"/>
      <c r="RLI187" s="430"/>
      <c r="RLJ187" s="430"/>
      <c r="RLK187" s="430"/>
      <c r="RLL187" s="430"/>
      <c r="RLM187" s="430"/>
      <c r="RLN187" s="430"/>
      <c r="RLO187" s="430"/>
      <c r="RLP187" s="430"/>
      <c r="RLQ187" s="430"/>
      <c r="RLR187" s="430"/>
      <c r="RLS187" s="430"/>
      <c r="RLT187" s="430"/>
      <c r="RLU187" s="430"/>
      <c r="RLV187" s="430"/>
      <c r="RLW187" s="430"/>
      <c r="RLX187" s="430"/>
      <c r="RLY187" s="430"/>
      <c r="RLZ187" s="430"/>
      <c r="RMA187" s="430"/>
      <c r="RMB187" s="430"/>
      <c r="RMC187" s="430"/>
      <c r="RMD187" s="430"/>
      <c r="RME187" s="430"/>
      <c r="RMF187" s="430"/>
      <c r="RMG187" s="430"/>
      <c r="RMH187" s="430"/>
      <c r="RMI187" s="430"/>
      <c r="RMJ187" s="430"/>
      <c r="RMK187" s="430"/>
      <c r="RML187" s="430"/>
      <c r="RMM187" s="430"/>
      <c r="RMN187" s="430"/>
      <c r="RMO187" s="430"/>
      <c r="RMP187" s="430"/>
      <c r="RMQ187" s="430"/>
      <c r="RMR187" s="430"/>
      <c r="RMS187" s="430"/>
      <c r="RMT187" s="430"/>
      <c r="RMU187" s="430"/>
      <c r="RMV187" s="430"/>
      <c r="RMW187" s="430"/>
      <c r="RMX187" s="430"/>
      <c r="RMY187" s="430"/>
      <c r="RMZ187" s="430"/>
      <c r="RNA187" s="430"/>
      <c r="RNB187" s="430"/>
      <c r="RNC187" s="430"/>
      <c r="RND187" s="430"/>
      <c r="RNE187" s="430"/>
      <c r="RNF187" s="430"/>
      <c r="RNG187" s="430"/>
      <c r="RNH187" s="430"/>
      <c r="RNI187" s="430"/>
      <c r="RNJ187" s="430"/>
      <c r="RNK187" s="430"/>
      <c r="RNL187" s="430"/>
      <c r="RNM187" s="430"/>
      <c r="RNN187" s="430"/>
      <c r="RNO187" s="430"/>
      <c r="RNP187" s="430"/>
      <c r="RNQ187" s="430"/>
      <c r="RNR187" s="430"/>
      <c r="RNS187" s="430"/>
      <c r="RNT187" s="430"/>
      <c r="RNU187" s="430"/>
      <c r="RNV187" s="430"/>
      <c r="RNW187" s="430"/>
      <c r="RNX187" s="430"/>
      <c r="RNY187" s="430"/>
      <c r="RNZ187" s="430"/>
      <c r="ROA187" s="430"/>
      <c r="ROB187" s="430"/>
      <c r="ROC187" s="430"/>
      <c r="ROD187" s="430"/>
      <c r="ROE187" s="430"/>
      <c r="ROF187" s="430"/>
      <c r="ROG187" s="430"/>
      <c r="ROH187" s="430"/>
      <c r="ROI187" s="430"/>
      <c r="ROJ187" s="430"/>
      <c r="ROK187" s="430"/>
      <c r="ROL187" s="430"/>
      <c r="ROM187" s="430"/>
      <c r="RON187" s="430"/>
      <c r="ROO187" s="430"/>
      <c r="ROP187" s="430"/>
      <c r="ROQ187" s="430"/>
      <c r="ROR187" s="430"/>
      <c r="ROS187" s="430"/>
      <c r="ROT187" s="430"/>
      <c r="ROU187" s="430"/>
      <c r="ROV187" s="430"/>
      <c r="ROW187" s="430"/>
      <c r="ROX187" s="430"/>
      <c r="ROY187" s="430"/>
      <c r="ROZ187" s="430"/>
      <c r="RPA187" s="430"/>
      <c r="RPB187" s="430"/>
      <c r="RPC187" s="430"/>
      <c r="RPD187" s="430"/>
      <c r="RPE187" s="430"/>
      <c r="RPF187" s="430"/>
      <c r="RPG187" s="430"/>
      <c r="RPH187" s="430"/>
      <c r="RPI187" s="430"/>
      <c r="RPJ187" s="430"/>
      <c r="RPK187" s="430"/>
      <c r="RPL187" s="430"/>
      <c r="RPM187" s="430"/>
      <c r="RPN187" s="430"/>
      <c r="RPO187" s="430"/>
      <c r="RPP187" s="430"/>
      <c r="RPQ187" s="430"/>
      <c r="RPR187" s="430"/>
      <c r="RPS187" s="430"/>
      <c r="RPT187" s="430"/>
      <c r="RPU187" s="430"/>
      <c r="RPV187" s="430"/>
      <c r="RPW187" s="430"/>
      <c r="RPX187" s="430"/>
      <c r="RPY187" s="430"/>
      <c r="RPZ187" s="430"/>
      <c r="RQA187" s="430"/>
      <c r="RQB187" s="430"/>
      <c r="RQC187" s="430"/>
      <c r="RQD187" s="430"/>
      <c r="RQE187" s="430"/>
      <c r="RQF187" s="430"/>
      <c r="RQG187" s="430"/>
      <c r="RQH187" s="430"/>
      <c r="RQI187" s="430"/>
      <c r="RQJ187" s="430"/>
      <c r="RQK187" s="430"/>
      <c r="RQL187" s="430"/>
      <c r="RQM187" s="430"/>
      <c r="RQN187" s="430"/>
      <c r="RQO187" s="430"/>
      <c r="RQP187" s="430"/>
      <c r="RQQ187" s="430"/>
      <c r="RQR187" s="430"/>
      <c r="RQS187" s="430"/>
      <c r="RQT187" s="430"/>
      <c r="RQU187" s="430"/>
      <c r="RQV187" s="430"/>
      <c r="RQW187" s="430"/>
      <c r="RQX187" s="430"/>
      <c r="RQY187" s="430"/>
      <c r="RQZ187" s="430"/>
      <c r="RRA187" s="430"/>
      <c r="RRB187" s="430"/>
      <c r="RRC187" s="430"/>
      <c r="RRD187" s="430"/>
      <c r="RRE187" s="430"/>
      <c r="RRF187" s="430"/>
      <c r="RRG187" s="430"/>
      <c r="RRH187" s="430"/>
      <c r="RRI187" s="430"/>
      <c r="RRJ187" s="430"/>
      <c r="RRK187" s="430"/>
      <c r="RRL187" s="430"/>
      <c r="RRM187" s="430"/>
      <c r="RRN187" s="430"/>
      <c r="RRO187" s="430"/>
      <c r="RRP187" s="430"/>
      <c r="RRQ187" s="430"/>
      <c r="RRR187" s="430"/>
      <c r="RRS187" s="430"/>
      <c r="RRT187" s="430"/>
      <c r="RRU187" s="430"/>
      <c r="RRV187" s="430"/>
      <c r="RRW187" s="430"/>
      <c r="RRX187" s="430"/>
      <c r="RRY187" s="430"/>
      <c r="RRZ187" s="430"/>
      <c r="RSA187" s="430"/>
      <c r="RSB187" s="430"/>
      <c r="RSC187" s="430"/>
      <c r="RSD187" s="430"/>
      <c r="RSE187" s="430"/>
      <c r="RSF187" s="430"/>
      <c r="RSG187" s="430"/>
      <c r="RSH187" s="430"/>
      <c r="RSI187" s="430"/>
      <c r="RSJ187" s="430"/>
      <c r="RSK187" s="430"/>
      <c r="RSL187" s="430"/>
      <c r="RSM187" s="430"/>
      <c r="RSN187" s="430"/>
      <c r="RSO187" s="430"/>
      <c r="RSP187" s="430"/>
      <c r="RSQ187" s="430"/>
      <c r="RSR187" s="430"/>
      <c r="RSS187" s="430"/>
      <c r="RST187" s="430"/>
      <c r="RSU187" s="430"/>
      <c r="RSV187" s="430"/>
      <c r="RSW187" s="430"/>
      <c r="RSX187" s="430"/>
      <c r="RSY187" s="430"/>
      <c r="RSZ187" s="430"/>
      <c r="RTA187" s="430"/>
      <c r="RTB187" s="430"/>
      <c r="RTC187" s="430"/>
      <c r="RTD187" s="430"/>
      <c r="RTE187" s="430"/>
      <c r="RTF187" s="430"/>
      <c r="RTG187" s="430"/>
      <c r="RTH187" s="430"/>
      <c r="RTI187" s="430"/>
      <c r="RTJ187" s="430"/>
      <c r="RTK187" s="430"/>
      <c r="RTL187" s="430"/>
      <c r="RTM187" s="430"/>
      <c r="RTN187" s="430"/>
      <c r="RTO187" s="430"/>
      <c r="RTP187" s="430"/>
      <c r="RTQ187" s="430"/>
      <c r="RTR187" s="430"/>
      <c r="RTS187" s="430"/>
      <c r="RTT187" s="430"/>
      <c r="RTU187" s="430"/>
      <c r="RTV187" s="430"/>
      <c r="RTW187" s="430"/>
      <c r="RTX187" s="430"/>
      <c r="RTY187" s="430"/>
      <c r="RTZ187" s="430"/>
      <c r="RUA187" s="430"/>
      <c r="RUB187" s="430"/>
      <c r="RUC187" s="430"/>
      <c r="RUD187" s="430"/>
      <c r="RUE187" s="430"/>
      <c r="RUF187" s="430"/>
      <c r="RUG187" s="430"/>
      <c r="RUH187" s="430"/>
      <c r="RUI187" s="430"/>
      <c r="RUJ187" s="430"/>
      <c r="RUK187" s="430"/>
      <c r="RUL187" s="430"/>
      <c r="RUM187" s="430"/>
      <c r="RUN187" s="430"/>
      <c r="RUO187" s="430"/>
      <c r="RUP187" s="430"/>
      <c r="RUQ187" s="430"/>
      <c r="RUR187" s="430"/>
      <c r="RUS187" s="430"/>
      <c r="RUT187" s="430"/>
      <c r="RUU187" s="430"/>
      <c r="RUV187" s="430"/>
      <c r="RUW187" s="430"/>
      <c r="RUX187" s="430"/>
      <c r="RUY187" s="430"/>
      <c r="RUZ187" s="430"/>
      <c r="RVA187" s="430"/>
      <c r="RVB187" s="430"/>
      <c r="RVC187" s="430"/>
      <c r="RVD187" s="430"/>
      <c r="RVE187" s="430"/>
      <c r="RVF187" s="430"/>
      <c r="RVG187" s="430"/>
      <c r="RVH187" s="430"/>
      <c r="RVI187" s="430"/>
      <c r="RVJ187" s="430"/>
      <c r="RVK187" s="430"/>
      <c r="RVL187" s="430"/>
      <c r="RVM187" s="430"/>
      <c r="RVN187" s="430"/>
      <c r="RVO187" s="430"/>
      <c r="RVP187" s="430"/>
      <c r="RVQ187" s="430"/>
      <c r="RVR187" s="430"/>
      <c r="RVS187" s="430"/>
      <c r="RVT187" s="430"/>
      <c r="RVU187" s="430"/>
      <c r="RVV187" s="430"/>
      <c r="RVW187" s="430"/>
      <c r="RVX187" s="430"/>
      <c r="RVY187" s="430"/>
      <c r="RVZ187" s="430"/>
      <c r="RWA187" s="430"/>
      <c r="RWB187" s="430"/>
      <c r="RWC187" s="430"/>
      <c r="RWD187" s="430"/>
      <c r="RWE187" s="430"/>
      <c r="RWF187" s="430"/>
      <c r="RWG187" s="430"/>
      <c r="RWH187" s="430"/>
      <c r="RWI187" s="430"/>
      <c r="RWJ187" s="430"/>
      <c r="RWK187" s="430"/>
      <c r="RWL187" s="430"/>
      <c r="RWM187" s="430"/>
      <c r="RWN187" s="430"/>
      <c r="RWO187" s="430"/>
      <c r="RWP187" s="430"/>
      <c r="RWQ187" s="430"/>
      <c r="RWR187" s="430"/>
      <c r="RWS187" s="430"/>
      <c r="RWT187" s="430"/>
      <c r="RWU187" s="430"/>
      <c r="RWV187" s="430"/>
      <c r="RWW187" s="430"/>
      <c r="RWX187" s="430"/>
      <c r="RWY187" s="430"/>
      <c r="RWZ187" s="430"/>
      <c r="RXA187" s="430"/>
      <c r="RXB187" s="430"/>
      <c r="RXC187" s="430"/>
      <c r="RXD187" s="430"/>
      <c r="RXE187" s="430"/>
      <c r="RXF187" s="430"/>
      <c r="RXG187" s="430"/>
      <c r="RXH187" s="430"/>
      <c r="RXI187" s="430"/>
      <c r="RXJ187" s="430"/>
      <c r="RXK187" s="430"/>
      <c r="RXL187" s="430"/>
      <c r="RXM187" s="430"/>
      <c r="RXN187" s="430"/>
      <c r="RXO187" s="430"/>
      <c r="RXP187" s="430"/>
      <c r="RXQ187" s="430"/>
      <c r="RXR187" s="430"/>
      <c r="RXS187" s="430"/>
      <c r="RXT187" s="430"/>
      <c r="RXU187" s="430"/>
      <c r="RXV187" s="430"/>
      <c r="RXW187" s="430"/>
      <c r="RXX187" s="430"/>
      <c r="RXY187" s="430"/>
      <c r="RXZ187" s="430"/>
      <c r="RYA187" s="430"/>
      <c r="RYB187" s="430"/>
      <c r="RYC187" s="430"/>
      <c r="RYD187" s="430"/>
      <c r="RYE187" s="430"/>
      <c r="RYF187" s="430"/>
      <c r="RYG187" s="430"/>
      <c r="RYH187" s="430"/>
      <c r="RYI187" s="430"/>
      <c r="RYJ187" s="430"/>
      <c r="RYK187" s="430"/>
      <c r="RYL187" s="430"/>
      <c r="RYM187" s="430"/>
      <c r="RYN187" s="430"/>
      <c r="RYO187" s="430"/>
      <c r="RYP187" s="430"/>
      <c r="RYQ187" s="430"/>
      <c r="RYR187" s="430"/>
      <c r="RYS187" s="430"/>
      <c r="RYT187" s="430"/>
      <c r="RYU187" s="430"/>
      <c r="RYV187" s="430"/>
      <c r="RYW187" s="430"/>
      <c r="RYX187" s="430"/>
      <c r="RYY187" s="430"/>
      <c r="RYZ187" s="430"/>
      <c r="RZA187" s="430"/>
      <c r="RZB187" s="430"/>
      <c r="RZC187" s="430"/>
      <c r="RZD187" s="430"/>
      <c r="RZE187" s="430"/>
      <c r="RZF187" s="430"/>
      <c r="RZG187" s="430"/>
      <c r="RZH187" s="430"/>
      <c r="RZI187" s="430"/>
      <c r="RZJ187" s="430"/>
      <c r="RZK187" s="430"/>
      <c r="RZL187" s="430"/>
      <c r="RZM187" s="430"/>
      <c r="RZN187" s="430"/>
      <c r="RZO187" s="430"/>
      <c r="RZP187" s="430"/>
      <c r="RZQ187" s="430"/>
      <c r="RZR187" s="430"/>
      <c r="RZS187" s="430"/>
      <c r="RZT187" s="430"/>
      <c r="RZU187" s="430"/>
      <c r="RZV187" s="430"/>
      <c r="RZW187" s="430"/>
      <c r="RZX187" s="430"/>
      <c r="RZY187" s="430"/>
      <c r="RZZ187" s="430"/>
      <c r="SAA187" s="430"/>
      <c r="SAB187" s="430"/>
      <c r="SAC187" s="430"/>
      <c r="SAD187" s="430"/>
      <c r="SAE187" s="430"/>
      <c r="SAF187" s="430"/>
      <c r="SAG187" s="430"/>
      <c r="SAH187" s="430"/>
      <c r="SAI187" s="430"/>
      <c r="SAJ187" s="430"/>
      <c r="SAK187" s="430"/>
      <c r="SAL187" s="430"/>
      <c r="SAM187" s="430"/>
      <c r="SAN187" s="430"/>
      <c r="SAO187" s="430"/>
      <c r="SAP187" s="430"/>
      <c r="SAQ187" s="430"/>
      <c r="SAR187" s="430"/>
      <c r="SAS187" s="430"/>
      <c r="SAT187" s="430"/>
      <c r="SAU187" s="430"/>
      <c r="SAV187" s="430"/>
      <c r="SAW187" s="430"/>
      <c r="SAX187" s="430"/>
      <c r="SAY187" s="430"/>
      <c r="SAZ187" s="430"/>
      <c r="SBA187" s="430"/>
      <c r="SBB187" s="430"/>
      <c r="SBC187" s="430"/>
      <c r="SBD187" s="430"/>
      <c r="SBE187" s="430"/>
      <c r="SBF187" s="430"/>
      <c r="SBG187" s="430"/>
      <c r="SBH187" s="430"/>
      <c r="SBI187" s="430"/>
      <c r="SBJ187" s="430"/>
      <c r="SBK187" s="430"/>
      <c r="SBL187" s="430"/>
      <c r="SBM187" s="430"/>
      <c r="SBN187" s="430"/>
      <c r="SBO187" s="430"/>
      <c r="SBP187" s="430"/>
      <c r="SBQ187" s="430"/>
      <c r="SBR187" s="430"/>
      <c r="SBS187" s="430"/>
      <c r="SBT187" s="430"/>
      <c r="SBU187" s="430"/>
      <c r="SBV187" s="430"/>
      <c r="SBW187" s="430"/>
      <c r="SBX187" s="430"/>
      <c r="SBY187" s="430"/>
      <c r="SBZ187" s="430"/>
      <c r="SCA187" s="430"/>
      <c r="SCB187" s="430"/>
      <c r="SCC187" s="430"/>
      <c r="SCD187" s="430"/>
      <c r="SCE187" s="430"/>
      <c r="SCF187" s="430"/>
      <c r="SCG187" s="430"/>
      <c r="SCH187" s="430"/>
      <c r="SCI187" s="430"/>
      <c r="SCJ187" s="430"/>
      <c r="SCK187" s="430"/>
      <c r="SCL187" s="430"/>
      <c r="SCM187" s="430"/>
      <c r="SCN187" s="430"/>
      <c r="SCO187" s="430"/>
      <c r="SCP187" s="430"/>
      <c r="SCQ187" s="430"/>
      <c r="SCR187" s="430"/>
      <c r="SCS187" s="430"/>
      <c r="SCT187" s="430"/>
      <c r="SCU187" s="430"/>
      <c r="SCV187" s="430"/>
      <c r="SCW187" s="430"/>
      <c r="SCX187" s="430"/>
      <c r="SCY187" s="430"/>
      <c r="SCZ187" s="430"/>
      <c r="SDA187" s="430"/>
      <c r="SDB187" s="430"/>
      <c r="SDC187" s="430"/>
      <c r="SDD187" s="430"/>
      <c r="SDE187" s="430"/>
      <c r="SDF187" s="430"/>
      <c r="SDG187" s="430"/>
      <c r="SDH187" s="430"/>
      <c r="SDI187" s="430"/>
      <c r="SDJ187" s="430"/>
      <c r="SDK187" s="430"/>
      <c r="SDL187" s="430"/>
      <c r="SDM187" s="430"/>
      <c r="SDN187" s="430"/>
      <c r="SDO187" s="430"/>
      <c r="SDP187" s="430"/>
      <c r="SDQ187" s="430"/>
      <c r="SDR187" s="430"/>
      <c r="SDS187" s="430"/>
      <c r="SDT187" s="430"/>
      <c r="SDU187" s="430"/>
      <c r="SDV187" s="430"/>
      <c r="SDW187" s="430"/>
      <c r="SDX187" s="430"/>
      <c r="SDY187" s="430"/>
      <c r="SDZ187" s="430"/>
      <c r="SEA187" s="430"/>
      <c r="SEB187" s="430"/>
      <c r="SEC187" s="430"/>
      <c r="SED187" s="430"/>
      <c r="SEE187" s="430"/>
      <c r="SEF187" s="430"/>
      <c r="SEG187" s="430"/>
      <c r="SEH187" s="430"/>
      <c r="SEI187" s="430"/>
      <c r="SEJ187" s="430"/>
      <c r="SEK187" s="430"/>
      <c r="SEL187" s="430"/>
      <c r="SEM187" s="430"/>
      <c r="SEN187" s="430"/>
      <c r="SEO187" s="430"/>
      <c r="SEP187" s="430"/>
      <c r="SEQ187" s="430"/>
      <c r="SER187" s="430"/>
      <c r="SES187" s="430"/>
      <c r="SET187" s="430"/>
      <c r="SEU187" s="430"/>
      <c r="SEV187" s="430"/>
      <c r="SEW187" s="430"/>
      <c r="SEX187" s="430"/>
      <c r="SEY187" s="430"/>
      <c r="SEZ187" s="430"/>
      <c r="SFA187" s="430"/>
      <c r="SFB187" s="430"/>
      <c r="SFC187" s="430"/>
      <c r="SFD187" s="430"/>
      <c r="SFE187" s="430"/>
      <c r="SFF187" s="430"/>
      <c r="SFG187" s="430"/>
      <c r="SFH187" s="430"/>
      <c r="SFI187" s="430"/>
      <c r="SFJ187" s="430"/>
      <c r="SFK187" s="430"/>
      <c r="SFL187" s="430"/>
      <c r="SFM187" s="430"/>
      <c r="SFN187" s="430"/>
      <c r="SFO187" s="430"/>
      <c r="SFP187" s="430"/>
      <c r="SFQ187" s="430"/>
      <c r="SFR187" s="430"/>
      <c r="SFS187" s="430"/>
      <c r="SFT187" s="430"/>
      <c r="SFU187" s="430"/>
      <c r="SFV187" s="430"/>
      <c r="SFW187" s="430"/>
      <c r="SFX187" s="430"/>
      <c r="SFY187" s="430"/>
      <c r="SFZ187" s="430"/>
      <c r="SGA187" s="430"/>
      <c r="SGB187" s="430"/>
      <c r="SGC187" s="430"/>
      <c r="SGD187" s="430"/>
      <c r="SGE187" s="430"/>
      <c r="SGF187" s="430"/>
      <c r="SGG187" s="430"/>
      <c r="SGH187" s="430"/>
      <c r="SGI187" s="430"/>
      <c r="SGJ187" s="430"/>
      <c r="SGK187" s="430"/>
      <c r="SGL187" s="430"/>
      <c r="SGM187" s="430"/>
      <c r="SGN187" s="430"/>
      <c r="SGO187" s="430"/>
      <c r="SGP187" s="430"/>
      <c r="SGQ187" s="430"/>
      <c r="SGR187" s="430"/>
      <c r="SGS187" s="430"/>
      <c r="SGT187" s="430"/>
      <c r="SGU187" s="430"/>
      <c r="SGV187" s="430"/>
      <c r="SGW187" s="430"/>
      <c r="SGX187" s="430"/>
      <c r="SGY187" s="430"/>
      <c r="SGZ187" s="430"/>
      <c r="SHA187" s="430"/>
      <c r="SHB187" s="430"/>
      <c r="SHC187" s="430"/>
      <c r="SHD187" s="430"/>
      <c r="SHE187" s="430"/>
      <c r="SHF187" s="430"/>
      <c r="SHG187" s="430"/>
      <c r="SHH187" s="430"/>
      <c r="SHI187" s="430"/>
      <c r="SHJ187" s="430"/>
      <c r="SHK187" s="430"/>
      <c r="SHL187" s="430"/>
      <c r="SHM187" s="430"/>
      <c r="SHN187" s="430"/>
      <c r="SHO187" s="430"/>
      <c r="SHP187" s="430"/>
      <c r="SHQ187" s="430"/>
      <c r="SHR187" s="430"/>
      <c r="SHS187" s="430"/>
      <c r="SHT187" s="430"/>
      <c r="SHU187" s="430"/>
      <c r="SHV187" s="430"/>
      <c r="SHW187" s="430"/>
      <c r="SHX187" s="430"/>
      <c r="SHY187" s="430"/>
      <c r="SHZ187" s="430"/>
      <c r="SIA187" s="430"/>
      <c r="SIB187" s="430"/>
      <c r="SIC187" s="430"/>
      <c r="SID187" s="430"/>
      <c r="SIE187" s="430"/>
      <c r="SIF187" s="430"/>
      <c r="SIG187" s="430"/>
      <c r="SIH187" s="430"/>
      <c r="SII187" s="430"/>
      <c r="SIJ187" s="430"/>
      <c r="SIK187" s="430"/>
      <c r="SIL187" s="430"/>
      <c r="SIM187" s="430"/>
      <c r="SIN187" s="430"/>
      <c r="SIO187" s="430"/>
      <c r="SIP187" s="430"/>
      <c r="SIQ187" s="430"/>
      <c r="SIR187" s="430"/>
      <c r="SIS187" s="430"/>
      <c r="SIT187" s="430"/>
      <c r="SIU187" s="430"/>
      <c r="SIV187" s="430"/>
      <c r="SIW187" s="430"/>
      <c r="SIX187" s="430"/>
      <c r="SIY187" s="430"/>
      <c r="SIZ187" s="430"/>
      <c r="SJA187" s="430"/>
      <c r="SJB187" s="430"/>
      <c r="SJC187" s="430"/>
      <c r="SJD187" s="430"/>
      <c r="SJE187" s="430"/>
      <c r="SJF187" s="430"/>
      <c r="SJG187" s="430"/>
      <c r="SJH187" s="430"/>
      <c r="SJI187" s="430"/>
      <c r="SJJ187" s="430"/>
      <c r="SJK187" s="430"/>
      <c r="SJL187" s="430"/>
      <c r="SJM187" s="430"/>
      <c r="SJN187" s="430"/>
      <c r="SJO187" s="430"/>
      <c r="SJP187" s="430"/>
      <c r="SJQ187" s="430"/>
      <c r="SJR187" s="430"/>
      <c r="SJS187" s="430"/>
      <c r="SJT187" s="430"/>
      <c r="SJU187" s="430"/>
      <c r="SJV187" s="430"/>
      <c r="SJW187" s="430"/>
      <c r="SJX187" s="430"/>
      <c r="SJY187" s="430"/>
      <c r="SJZ187" s="430"/>
      <c r="SKA187" s="430"/>
      <c r="SKB187" s="430"/>
      <c r="SKC187" s="430"/>
      <c r="SKD187" s="430"/>
      <c r="SKE187" s="430"/>
      <c r="SKF187" s="430"/>
      <c r="SKG187" s="430"/>
      <c r="SKH187" s="430"/>
      <c r="SKI187" s="430"/>
      <c r="SKJ187" s="430"/>
      <c r="SKK187" s="430"/>
      <c r="SKL187" s="430"/>
      <c r="SKM187" s="430"/>
      <c r="SKN187" s="430"/>
      <c r="SKO187" s="430"/>
      <c r="SKP187" s="430"/>
      <c r="SKQ187" s="430"/>
      <c r="SKR187" s="430"/>
      <c r="SKS187" s="430"/>
      <c r="SKT187" s="430"/>
      <c r="SKU187" s="430"/>
      <c r="SKV187" s="430"/>
      <c r="SKW187" s="430"/>
      <c r="SKX187" s="430"/>
      <c r="SKY187" s="430"/>
      <c r="SKZ187" s="430"/>
      <c r="SLA187" s="430"/>
      <c r="SLB187" s="430"/>
      <c r="SLC187" s="430"/>
      <c r="SLD187" s="430"/>
      <c r="SLE187" s="430"/>
      <c r="SLF187" s="430"/>
      <c r="SLG187" s="430"/>
      <c r="SLH187" s="430"/>
      <c r="SLI187" s="430"/>
      <c r="SLJ187" s="430"/>
      <c r="SLK187" s="430"/>
      <c r="SLL187" s="430"/>
      <c r="SLM187" s="430"/>
      <c r="SLN187" s="430"/>
      <c r="SLO187" s="430"/>
      <c r="SLP187" s="430"/>
      <c r="SLQ187" s="430"/>
      <c r="SLR187" s="430"/>
      <c r="SLS187" s="430"/>
      <c r="SLT187" s="430"/>
      <c r="SLU187" s="430"/>
      <c r="SLV187" s="430"/>
      <c r="SLW187" s="430"/>
      <c r="SLX187" s="430"/>
      <c r="SLY187" s="430"/>
      <c r="SLZ187" s="430"/>
      <c r="SMA187" s="430"/>
      <c r="SMB187" s="430"/>
      <c r="SMC187" s="430"/>
      <c r="SMD187" s="430"/>
      <c r="SME187" s="430"/>
      <c r="SMF187" s="430"/>
      <c r="SMG187" s="430"/>
      <c r="SMH187" s="430"/>
      <c r="SMI187" s="430"/>
      <c r="SMJ187" s="430"/>
      <c r="SMK187" s="430"/>
      <c r="SML187" s="430"/>
      <c r="SMM187" s="430"/>
      <c r="SMN187" s="430"/>
      <c r="SMO187" s="430"/>
      <c r="SMP187" s="430"/>
      <c r="SMQ187" s="430"/>
      <c r="SMR187" s="430"/>
      <c r="SMS187" s="430"/>
      <c r="SMT187" s="430"/>
      <c r="SMU187" s="430"/>
      <c r="SMV187" s="430"/>
      <c r="SMW187" s="430"/>
      <c r="SMX187" s="430"/>
      <c r="SMY187" s="430"/>
      <c r="SMZ187" s="430"/>
      <c r="SNA187" s="430"/>
      <c r="SNB187" s="430"/>
      <c r="SNC187" s="430"/>
      <c r="SND187" s="430"/>
      <c r="SNE187" s="430"/>
      <c r="SNF187" s="430"/>
      <c r="SNG187" s="430"/>
      <c r="SNH187" s="430"/>
      <c r="SNI187" s="430"/>
      <c r="SNJ187" s="430"/>
      <c r="SNK187" s="430"/>
      <c r="SNL187" s="430"/>
      <c r="SNM187" s="430"/>
      <c r="SNN187" s="430"/>
      <c r="SNO187" s="430"/>
      <c r="SNP187" s="430"/>
      <c r="SNQ187" s="430"/>
      <c r="SNR187" s="430"/>
      <c r="SNS187" s="430"/>
      <c r="SNT187" s="430"/>
      <c r="SNU187" s="430"/>
      <c r="SNV187" s="430"/>
      <c r="SNW187" s="430"/>
      <c r="SNX187" s="430"/>
      <c r="SNY187" s="430"/>
      <c r="SNZ187" s="430"/>
      <c r="SOA187" s="430"/>
      <c r="SOB187" s="430"/>
      <c r="SOC187" s="430"/>
      <c r="SOD187" s="430"/>
      <c r="SOE187" s="430"/>
      <c r="SOF187" s="430"/>
      <c r="SOG187" s="430"/>
      <c r="SOH187" s="430"/>
      <c r="SOI187" s="430"/>
      <c r="SOJ187" s="430"/>
      <c r="SOK187" s="430"/>
      <c r="SOL187" s="430"/>
      <c r="SOM187" s="430"/>
      <c r="SON187" s="430"/>
      <c r="SOO187" s="430"/>
      <c r="SOP187" s="430"/>
      <c r="SOQ187" s="430"/>
      <c r="SOR187" s="430"/>
      <c r="SOS187" s="430"/>
      <c r="SOT187" s="430"/>
      <c r="SOU187" s="430"/>
      <c r="SOV187" s="430"/>
      <c r="SOW187" s="430"/>
      <c r="SOX187" s="430"/>
      <c r="SOY187" s="430"/>
      <c r="SOZ187" s="430"/>
      <c r="SPA187" s="430"/>
      <c r="SPB187" s="430"/>
      <c r="SPC187" s="430"/>
      <c r="SPD187" s="430"/>
      <c r="SPE187" s="430"/>
      <c r="SPF187" s="430"/>
      <c r="SPG187" s="430"/>
      <c r="SPH187" s="430"/>
      <c r="SPI187" s="430"/>
      <c r="SPJ187" s="430"/>
      <c r="SPK187" s="430"/>
      <c r="SPL187" s="430"/>
      <c r="SPM187" s="430"/>
      <c r="SPN187" s="430"/>
      <c r="SPO187" s="430"/>
      <c r="SPP187" s="430"/>
      <c r="SPQ187" s="430"/>
      <c r="SPR187" s="430"/>
      <c r="SPS187" s="430"/>
      <c r="SPT187" s="430"/>
      <c r="SPU187" s="430"/>
      <c r="SPV187" s="430"/>
      <c r="SPW187" s="430"/>
      <c r="SPX187" s="430"/>
      <c r="SPY187" s="430"/>
      <c r="SPZ187" s="430"/>
      <c r="SQA187" s="430"/>
      <c r="SQB187" s="430"/>
      <c r="SQC187" s="430"/>
      <c r="SQD187" s="430"/>
      <c r="SQE187" s="430"/>
      <c r="SQF187" s="430"/>
      <c r="SQG187" s="430"/>
      <c r="SQH187" s="430"/>
      <c r="SQI187" s="430"/>
      <c r="SQJ187" s="430"/>
      <c r="SQK187" s="430"/>
      <c r="SQL187" s="430"/>
      <c r="SQM187" s="430"/>
      <c r="SQN187" s="430"/>
      <c r="SQO187" s="430"/>
      <c r="SQP187" s="430"/>
      <c r="SQQ187" s="430"/>
      <c r="SQR187" s="430"/>
      <c r="SQS187" s="430"/>
      <c r="SQT187" s="430"/>
      <c r="SQU187" s="430"/>
      <c r="SQV187" s="430"/>
      <c r="SQW187" s="430"/>
      <c r="SQX187" s="430"/>
      <c r="SQY187" s="430"/>
      <c r="SQZ187" s="430"/>
      <c r="SRA187" s="430"/>
      <c r="SRB187" s="430"/>
      <c r="SRC187" s="430"/>
      <c r="SRD187" s="430"/>
      <c r="SRE187" s="430"/>
      <c r="SRF187" s="430"/>
      <c r="SRG187" s="430"/>
      <c r="SRH187" s="430"/>
      <c r="SRI187" s="430"/>
      <c r="SRJ187" s="430"/>
      <c r="SRK187" s="430"/>
      <c r="SRL187" s="430"/>
      <c r="SRM187" s="430"/>
      <c r="SRN187" s="430"/>
      <c r="SRO187" s="430"/>
      <c r="SRP187" s="430"/>
      <c r="SRQ187" s="430"/>
      <c r="SRR187" s="430"/>
      <c r="SRS187" s="430"/>
      <c r="SRT187" s="430"/>
      <c r="SRU187" s="430"/>
      <c r="SRV187" s="430"/>
      <c r="SRW187" s="430"/>
      <c r="SRX187" s="430"/>
      <c r="SRY187" s="430"/>
      <c r="SRZ187" s="430"/>
      <c r="SSA187" s="430"/>
      <c r="SSB187" s="430"/>
      <c r="SSC187" s="430"/>
      <c r="SSD187" s="430"/>
      <c r="SSE187" s="430"/>
      <c r="SSF187" s="430"/>
      <c r="SSG187" s="430"/>
      <c r="SSH187" s="430"/>
      <c r="SSI187" s="430"/>
      <c r="SSJ187" s="430"/>
      <c r="SSK187" s="430"/>
      <c r="SSL187" s="430"/>
      <c r="SSM187" s="430"/>
      <c r="SSN187" s="430"/>
      <c r="SSO187" s="430"/>
      <c r="SSP187" s="430"/>
      <c r="SSQ187" s="430"/>
      <c r="SSR187" s="430"/>
      <c r="SSS187" s="430"/>
      <c r="SST187" s="430"/>
      <c r="SSU187" s="430"/>
      <c r="SSV187" s="430"/>
      <c r="SSW187" s="430"/>
      <c r="SSX187" s="430"/>
      <c r="SSY187" s="430"/>
      <c r="SSZ187" s="430"/>
      <c r="STA187" s="430"/>
      <c r="STB187" s="430"/>
      <c r="STC187" s="430"/>
      <c r="STD187" s="430"/>
      <c r="STE187" s="430"/>
      <c r="STF187" s="430"/>
      <c r="STG187" s="430"/>
      <c r="STH187" s="430"/>
      <c r="STI187" s="430"/>
      <c r="STJ187" s="430"/>
      <c r="STK187" s="430"/>
      <c r="STL187" s="430"/>
      <c r="STM187" s="430"/>
      <c r="STN187" s="430"/>
      <c r="STO187" s="430"/>
      <c r="STP187" s="430"/>
      <c r="STQ187" s="430"/>
      <c r="STR187" s="430"/>
      <c r="STS187" s="430"/>
      <c r="STT187" s="430"/>
      <c r="STU187" s="430"/>
      <c r="STV187" s="430"/>
      <c r="STW187" s="430"/>
      <c r="STX187" s="430"/>
      <c r="STY187" s="430"/>
      <c r="STZ187" s="430"/>
      <c r="SUA187" s="430"/>
      <c r="SUB187" s="430"/>
      <c r="SUC187" s="430"/>
      <c r="SUD187" s="430"/>
      <c r="SUE187" s="430"/>
      <c r="SUF187" s="430"/>
      <c r="SUG187" s="430"/>
      <c r="SUH187" s="430"/>
      <c r="SUI187" s="430"/>
      <c r="SUJ187" s="430"/>
      <c r="SUK187" s="430"/>
      <c r="SUL187" s="430"/>
      <c r="SUM187" s="430"/>
      <c r="SUN187" s="430"/>
      <c r="SUO187" s="430"/>
      <c r="SUP187" s="430"/>
      <c r="SUQ187" s="430"/>
      <c r="SUR187" s="430"/>
      <c r="SUS187" s="430"/>
      <c r="SUT187" s="430"/>
      <c r="SUU187" s="430"/>
      <c r="SUV187" s="430"/>
      <c r="SUW187" s="430"/>
      <c r="SUX187" s="430"/>
      <c r="SUY187" s="430"/>
      <c r="SUZ187" s="430"/>
      <c r="SVA187" s="430"/>
      <c r="SVB187" s="430"/>
      <c r="SVC187" s="430"/>
      <c r="SVD187" s="430"/>
      <c r="SVE187" s="430"/>
      <c r="SVF187" s="430"/>
      <c r="SVG187" s="430"/>
      <c r="SVH187" s="430"/>
      <c r="SVI187" s="430"/>
      <c r="SVJ187" s="430"/>
      <c r="SVK187" s="430"/>
      <c r="SVL187" s="430"/>
      <c r="SVM187" s="430"/>
      <c r="SVN187" s="430"/>
      <c r="SVO187" s="430"/>
      <c r="SVP187" s="430"/>
      <c r="SVQ187" s="430"/>
      <c r="SVR187" s="430"/>
      <c r="SVS187" s="430"/>
      <c r="SVT187" s="430"/>
      <c r="SVU187" s="430"/>
      <c r="SVV187" s="430"/>
      <c r="SVW187" s="430"/>
      <c r="SVX187" s="430"/>
      <c r="SVY187" s="430"/>
      <c r="SVZ187" s="430"/>
      <c r="SWA187" s="430"/>
      <c r="SWB187" s="430"/>
      <c r="SWC187" s="430"/>
      <c r="SWD187" s="430"/>
      <c r="SWE187" s="430"/>
      <c r="SWF187" s="430"/>
      <c r="SWG187" s="430"/>
      <c r="SWH187" s="430"/>
      <c r="SWI187" s="430"/>
      <c r="SWJ187" s="430"/>
      <c r="SWK187" s="430"/>
      <c r="SWL187" s="430"/>
      <c r="SWM187" s="430"/>
      <c r="SWN187" s="430"/>
      <c r="SWO187" s="430"/>
      <c r="SWP187" s="430"/>
      <c r="SWQ187" s="430"/>
      <c r="SWR187" s="430"/>
      <c r="SWS187" s="430"/>
      <c r="SWT187" s="430"/>
      <c r="SWU187" s="430"/>
      <c r="SWV187" s="430"/>
      <c r="SWW187" s="430"/>
      <c r="SWX187" s="430"/>
      <c r="SWY187" s="430"/>
      <c r="SWZ187" s="430"/>
      <c r="SXA187" s="430"/>
      <c r="SXB187" s="430"/>
      <c r="SXC187" s="430"/>
      <c r="SXD187" s="430"/>
      <c r="SXE187" s="430"/>
      <c r="SXF187" s="430"/>
      <c r="SXG187" s="430"/>
      <c r="SXH187" s="430"/>
      <c r="SXI187" s="430"/>
      <c r="SXJ187" s="430"/>
      <c r="SXK187" s="430"/>
      <c r="SXL187" s="430"/>
      <c r="SXM187" s="430"/>
      <c r="SXN187" s="430"/>
      <c r="SXO187" s="430"/>
      <c r="SXP187" s="430"/>
      <c r="SXQ187" s="430"/>
      <c r="SXR187" s="430"/>
      <c r="SXS187" s="430"/>
      <c r="SXT187" s="430"/>
      <c r="SXU187" s="430"/>
      <c r="SXV187" s="430"/>
      <c r="SXW187" s="430"/>
      <c r="SXX187" s="430"/>
      <c r="SXY187" s="430"/>
      <c r="SXZ187" s="430"/>
      <c r="SYA187" s="430"/>
      <c r="SYB187" s="430"/>
      <c r="SYC187" s="430"/>
      <c r="SYD187" s="430"/>
      <c r="SYE187" s="430"/>
      <c r="SYF187" s="430"/>
      <c r="SYG187" s="430"/>
      <c r="SYH187" s="430"/>
      <c r="SYI187" s="430"/>
      <c r="SYJ187" s="430"/>
      <c r="SYK187" s="430"/>
      <c r="SYL187" s="430"/>
      <c r="SYM187" s="430"/>
      <c r="SYN187" s="430"/>
      <c r="SYO187" s="430"/>
      <c r="SYP187" s="430"/>
      <c r="SYQ187" s="430"/>
      <c r="SYR187" s="430"/>
      <c r="SYS187" s="430"/>
      <c r="SYT187" s="430"/>
      <c r="SYU187" s="430"/>
      <c r="SYV187" s="430"/>
      <c r="SYW187" s="430"/>
      <c r="SYX187" s="430"/>
      <c r="SYY187" s="430"/>
      <c r="SYZ187" s="430"/>
      <c r="SZA187" s="430"/>
      <c r="SZB187" s="430"/>
      <c r="SZC187" s="430"/>
      <c r="SZD187" s="430"/>
      <c r="SZE187" s="430"/>
      <c r="SZF187" s="430"/>
      <c r="SZG187" s="430"/>
      <c r="SZH187" s="430"/>
      <c r="SZI187" s="430"/>
      <c r="SZJ187" s="430"/>
      <c r="SZK187" s="430"/>
      <c r="SZL187" s="430"/>
      <c r="SZM187" s="430"/>
      <c r="SZN187" s="430"/>
      <c r="SZO187" s="430"/>
      <c r="SZP187" s="430"/>
      <c r="SZQ187" s="430"/>
      <c r="SZR187" s="430"/>
      <c r="SZS187" s="430"/>
      <c r="SZT187" s="430"/>
      <c r="SZU187" s="430"/>
      <c r="SZV187" s="430"/>
      <c r="SZW187" s="430"/>
      <c r="SZX187" s="430"/>
      <c r="SZY187" s="430"/>
      <c r="SZZ187" s="430"/>
      <c r="TAA187" s="430"/>
      <c r="TAB187" s="430"/>
      <c r="TAC187" s="430"/>
      <c r="TAD187" s="430"/>
      <c r="TAE187" s="430"/>
      <c r="TAF187" s="430"/>
      <c r="TAG187" s="430"/>
      <c r="TAH187" s="430"/>
      <c r="TAI187" s="430"/>
      <c r="TAJ187" s="430"/>
      <c r="TAK187" s="430"/>
      <c r="TAL187" s="430"/>
      <c r="TAM187" s="430"/>
      <c r="TAN187" s="430"/>
      <c r="TAO187" s="430"/>
      <c r="TAP187" s="430"/>
      <c r="TAQ187" s="430"/>
      <c r="TAR187" s="430"/>
      <c r="TAS187" s="430"/>
      <c r="TAT187" s="430"/>
      <c r="TAU187" s="430"/>
      <c r="TAV187" s="430"/>
      <c r="TAW187" s="430"/>
      <c r="TAX187" s="430"/>
      <c r="TAY187" s="430"/>
      <c r="TAZ187" s="430"/>
      <c r="TBA187" s="430"/>
      <c r="TBB187" s="430"/>
      <c r="TBC187" s="430"/>
      <c r="TBD187" s="430"/>
      <c r="TBE187" s="430"/>
      <c r="TBF187" s="430"/>
      <c r="TBG187" s="430"/>
      <c r="TBH187" s="430"/>
      <c r="TBI187" s="430"/>
      <c r="TBJ187" s="430"/>
      <c r="TBK187" s="430"/>
      <c r="TBL187" s="430"/>
      <c r="TBM187" s="430"/>
      <c r="TBN187" s="430"/>
      <c r="TBO187" s="430"/>
      <c r="TBP187" s="430"/>
      <c r="TBQ187" s="430"/>
      <c r="TBR187" s="430"/>
      <c r="TBS187" s="430"/>
      <c r="TBT187" s="430"/>
      <c r="TBU187" s="430"/>
      <c r="TBV187" s="430"/>
      <c r="TBW187" s="430"/>
      <c r="TBX187" s="430"/>
      <c r="TBY187" s="430"/>
      <c r="TBZ187" s="430"/>
      <c r="TCA187" s="430"/>
      <c r="TCB187" s="430"/>
      <c r="TCC187" s="430"/>
      <c r="TCD187" s="430"/>
      <c r="TCE187" s="430"/>
      <c r="TCF187" s="430"/>
      <c r="TCG187" s="430"/>
      <c r="TCH187" s="430"/>
      <c r="TCI187" s="430"/>
      <c r="TCJ187" s="430"/>
      <c r="TCK187" s="430"/>
      <c r="TCL187" s="430"/>
      <c r="TCM187" s="430"/>
      <c r="TCN187" s="430"/>
      <c r="TCO187" s="430"/>
      <c r="TCP187" s="430"/>
      <c r="TCQ187" s="430"/>
      <c r="TCR187" s="430"/>
      <c r="TCS187" s="430"/>
      <c r="TCT187" s="430"/>
      <c r="TCU187" s="430"/>
      <c r="TCV187" s="430"/>
      <c r="TCW187" s="430"/>
      <c r="TCX187" s="430"/>
      <c r="TCY187" s="430"/>
      <c r="TCZ187" s="430"/>
      <c r="TDA187" s="430"/>
      <c r="TDB187" s="430"/>
      <c r="TDC187" s="430"/>
      <c r="TDD187" s="430"/>
      <c r="TDE187" s="430"/>
      <c r="TDF187" s="430"/>
      <c r="TDG187" s="430"/>
      <c r="TDH187" s="430"/>
      <c r="TDI187" s="430"/>
      <c r="TDJ187" s="430"/>
      <c r="TDK187" s="430"/>
      <c r="TDL187" s="430"/>
      <c r="TDM187" s="430"/>
      <c r="TDN187" s="430"/>
      <c r="TDO187" s="430"/>
      <c r="TDP187" s="430"/>
      <c r="TDQ187" s="430"/>
      <c r="TDR187" s="430"/>
      <c r="TDS187" s="430"/>
      <c r="TDT187" s="430"/>
      <c r="TDU187" s="430"/>
      <c r="TDV187" s="430"/>
      <c r="TDW187" s="430"/>
      <c r="TDX187" s="430"/>
      <c r="TDY187" s="430"/>
      <c r="TDZ187" s="430"/>
      <c r="TEA187" s="430"/>
      <c r="TEB187" s="430"/>
      <c r="TEC187" s="430"/>
      <c r="TED187" s="430"/>
      <c r="TEE187" s="430"/>
      <c r="TEF187" s="430"/>
      <c r="TEG187" s="430"/>
      <c r="TEH187" s="430"/>
      <c r="TEI187" s="430"/>
      <c r="TEJ187" s="430"/>
      <c r="TEK187" s="430"/>
      <c r="TEL187" s="430"/>
      <c r="TEM187" s="430"/>
      <c r="TEN187" s="430"/>
      <c r="TEO187" s="430"/>
      <c r="TEP187" s="430"/>
      <c r="TEQ187" s="430"/>
      <c r="TER187" s="430"/>
      <c r="TES187" s="430"/>
      <c r="TET187" s="430"/>
      <c r="TEU187" s="430"/>
      <c r="TEV187" s="430"/>
      <c r="TEW187" s="430"/>
      <c r="TEX187" s="430"/>
      <c r="TEY187" s="430"/>
      <c r="TEZ187" s="430"/>
      <c r="TFA187" s="430"/>
      <c r="TFB187" s="430"/>
      <c r="TFC187" s="430"/>
      <c r="TFD187" s="430"/>
      <c r="TFE187" s="430"/>
      <c r="TFF187" s="430"/>
      <c r="TFG187" s="430"/>
      <c r="TFH187" s="430"/>
      <c r="TFI187" s="430"/>
      <c r="TFJ187" s="430"/>
      <c r="TFK187" s="430"/>
      <c r="TFL187" s="430"/>
      <c r="TFM187" s="430"/>
      <c r="TFN187" s="430"/>
      <c r="TFO187" s="430"/>
      <c r="TFP187" s="430"/>
      <c r="TFQ187" s="430"/>
      <c r="TFR187" s="430"/>
      <c r="TFS187" s="430"/>
      <c r="TFT187" s="430"/>
      <c r="TFU187" s="430"/>
      <c r="TFV187" s="430"/>
      <c r="TFW187" s="430"/>
      <c r="TFX187" s="430"/>
      <c r="TFY187" s="430"/>
      <c r="TFZ187" s="430"/>
      <c r="TGA187" s="430"/>
      <c r="TGB187" s="430"/>
      <c r="TGC187" s="430"/>
      <c r="TGD187" s="430"/>
      <c r="TGE187" s="430"/>
      <c r="TGF187" s="430"/>
      <c r="TGG187" s="430"/>
      <c r="TGH187" s="430"/>
      <c r="TGI187" s="430"/>
      <c r="TGJ187" s="430"/>
      <c r="TGK187" s="430"/>
      <c r="TGL187" s="430"/>
      <c r="TGM187" s="430"/>
      <c r="TGN187" s="430"/>
      <c r="TGO187" s="430"/>
      <c r="TGP187" s="430"/>
      <c r="TGQ187" s="430"/>
      <c r="TGR187" s="430"/>
      <c r="TGS187" s="430"/>
      <c r="TGT187" s="430"/>
      <c r="TGU187" s="430"/>
      <c r="TGV187" s="430"/>
      <c r="TGW187" s="430"/>
      <c r="TGX187" s="430"/>
      <c r="TGY187" s="430"/>
      <c r="TGZ187" s="430"/>
      <c r="THA187" s="430"/>
      <c r="THB187" s="430"/>
      <c r="THC187" s="430"/>
      <c r="THD187" s="430"/>
      <c r="THE187" s="430"/>
      <c r="THF187" s="430"/>
      <c r="THG187" s="430"/>
      <c r="THH187" s="430"/>
      <c r="THI187" s="430"/>
      <c r="THJ187" s="430"/>
      <c r="THK187" s="430"/>
      <c r="THL187" s="430"/>
      <c r="THM187" s="430"/>
      <c r="THN187" s="430"/>
      <c r="THO187" s="430"/>
      <c r="THP187" s="430"/>
      <c r="THQ187" s="430"/>
      <c r="THR187" s="430"/>
      <c r="THS187" s="430"/>
      <c r="THT187" s="430"/>
      <c r="THU187" s="430"/>
      <c r="THV187" s="430"/>
      <c r="THW187" s="430"/>
      <c r="THX187" s="430"/>
      <c r="THY187" s="430"/>
      <c r="THZ187" s="430"/>
      <c r="TIA187" s="430"/>
      <c r="TIB187" s="430"/>
      <c r="TIC187" s="430"/>
      <c r="TID187" s="430"/>
      <c r="TIE187" s="430"/>
      <c r="TIF187" s="430"/>
      <c r="TIG187" s="430"/>
      <c r="TIH187" s="430"/>
      <c r="TII187" s="430"/>
      <c r="TIJ187" s="430"/>
      <c r="TIK187" s="430"/>
      <c r="TIL187" s="430"/>
      <c r="TIM187" s="430"/>
      <c r="TIN187" s="430"/>
      <c r="TIO187" s="430"/>
      <c r="TIP187" s="430"/>
      <c r="TIQ187" s="430"/>
      <c r="TIR187" s="430"/>
      <c r="TIS187" s="430"/>
      <c r="TIT187" s="430"/>
      <c r="TIU187" s="430"/>
      <c r="TIV187" s="430"/>
      <c r="TIW187" s="430"/>
      <c r="TIX187" s="430"/>
      <c r="TIY187" s="430"/>
      <c r="TIZ187" s="430"/>
      <c r="TJA187" s="430"/>
      <c r="TJB187" s="430"/>
      <c r="TJC187" s="430"/>
      <c r="TJD187" s="430"/>
      <c r="TJE187" s="430"/>
      <c r="TJF187" s="430"/>
      <c r="TJG187" s="430"/>
      <c r="TJH187" s="430"/>
      <c r="TJI187" s="430"/>
      <c r="TJJ187" s="430"/>
      <c r="TJK187" s="430"/>
      <c r="TJL187" s="430"/>
      <c r="TJM187" s="430"/>
      <c r="TJN187" s="430"/>
      <c r="TJO187" s="430"/>
      <c r="TJP187" s="430"/>
      <c r="TJQ187" s="430"/>
      <c r="TJR187" s="430"/>
      <c r="TJS187" s="430"/>
      <c r="TJT187" s="430"/>
      <c r="TJU187" s="430"/>
      <c r="TJV187" s="430"/>
      <c r="TJW187" s="430"/>
      <c r="TJX187" s="430"/>
      <c r="TJY187" s="430"/>
      <c r="TJZ187" s="430"/>
      <c r="TKA187" s="430"/>
      <c r="TKB187" s="430"/>
      <c r="TKC187" s="430"/>
      <c r="TKD187" s="430"/>
      <c r="TKE187" s="430"/>
      <c r="TKF187" s="430"/>
      <c r="TKG187" s="430"/>
      <c r="TKH187" s="430"/>
      <c r="TKI187" s="430"/>
      <c r="TKJ187" s="430"/>
      <c r="TKK187" s="430"/>
      <c r="TKL187" s="430"/>
      <c r="TKM187" s="430"/>
      <c r="TKN187" s="430"/>
      <c r="TKO187" s="430"/>
      <c r="TKP187" s="430"/>
      <c r="TKQ187" s="430"/>
      <c r="TKR187" s="430"/>
      <c r="TKS187" s="430"/>
      <c r="TKT187" s="430"/>
      <c r="TKU187" s="430"/>
      <c r="TKV187" s="430"/>
      <c r="TKW187" s="430"/>
      <c r="TKX187" s="430"/>
      <c r="TKY187" s="430"/>
      <c r="TKZ187" s="430"/>
      <c r="TLA187" s="430"/>
      <c r="TLB187" s="430"/>
      <c r="TLC187" s="430"/>
      <c r="TLD187" s="430"/>
      <c r="TLE187" s="430"/>
      <c r="TLF187" s="430"/>
      <c r="TLG187" s="430"/>
      <c r="TLH187" s="430"/>
      <c r="TLI187" s="430"/>
      <c r="TLJ187" s="430"/>
      <c r="TLK187" s="430"/>
      <c r="TLL187" s="430"/>
      <c r="TLM187" s="430"/>
      <c r="TLN187" s="430"/>
      <c r="TLO187" s="430"/>
      <c r="TLP187" s="430"/>
      <c r="TLQ187" s="430"/>
      <c r="TLR187" s="430"/>
      <c r="TLS187" s="430"/>
      <c r="TLT187" s="430"/>
      <c r="TLU187" s="430"/>
      <c r="TLV187" s="430"/>
      <c r="TLW187" s="430"/>
      <c r="TLX187" s="430"/>
      <c r="TLY187" s="430"/>
      <c r="TLZ187" s="430"/>
      <c r="TMA187" s="430"/>
      <c r="TMB187" s="430"/>
      <c r="TMC187" s="430"/>
      <c r="TMD187" s="430"/>
      <c r="TME187" s="430"/>
      <c r="TMF187" s="430"/>
      <c r="TMG187" s="430"/>
      <c r="TMH187" s="430"/>
      <c r="TMI187" s="430"/>
      <c r="TMJ187" s="430"/>
      <c r="TMK187" s="430"/>
      <c r="TML187" s="430"/>
      <c r="TMM187" s="430"/>
      <c r="TMN187" s="430"/>
      <c r="TMO187" s="430"/>
      <c r="TMP187" s="430"/>
      <c r="TMQ187" s="430"/>
      <c r="TMR187" s="430"/>
      <c r="TMS187" s="430"/>
      <c r="TMT187" s="430"/>
      <c r="TMU187" s="430"/>
      <c r="TMV187" s="430"/>
      <c r="TMW187" s="430"/>
      <c r="TMX187" s="430"/>
      <c r="TMY187" s="430"/>
      <c r="TMZ187" s="430"/>
      <c r="TNA187" s="430"/>
      <c r="TNB187" s="430"/>
      <c r="TNC187" s="430"/>
      <c r="TND187" s="430"/>
      <c r="TNE187" s="430"/>
      <c r="TNF187" s="430"/>
      <c r="TNG187" s="430"/>
      <c r="TNH187" s="430"/>
      <c r="TNI187" s="430"/>
      <c r="TNJ187" s="430"/>
      <c r="TNK187" s="430"/>
      <c r="TNL187" s="430"/>
      <c r="TNM187" s="430"/>
      <c r="TNN187" s="430"/>
      <c r="TNO187" s="430"/>
      <c r="TNP187" s="430"/>
      <c r="TNQ187" s="430"/>
      <c r="TNR187" s="430"/>
      <c r="TNS187" s="430"/>
      <c r="TNT187" s="430"/>
      <c r="TNU187" s="430"/>
      <c r="TNV187" s="430"/>
      <c r="TNW187" s="430"/>
      <c r="TNX187" s="430"/>
      <c r="TNY187" s="430"/>
      <c r="TNZ187" s="430"/>
      <c r="TOA187" s="430"/>
      <c r="TOB187" s="430"/>
      <c r="TOC187" s="430"/>
      <c r="TOD187" s="430"/>
      <c r="TOE187" s="430"/>
      <c r="TOF187" s="430"/>
      <c r="TOG187" s="430"/>
      <c r="TOH187" s="430"/>
      <c r="TOI187" s="430"/>
      <c r="TOJ187" s="430"/>
      <c r="TOK187" s="430"/>
      <c r="TOL187" s="430"/>
      <c r="TOM187" s="430"/>
      <c r="TON187" s="430"/>
      <c r="TOO187" s="430"/>
      <c r="TOP187" s="430"/>
      <c r="TOQ187" s="430"/>
      <c r="TOR187" s="430"/>
      <c r="TOS187" s="430"/>
      <c r="TOT187" s="430"/>
      <c r="TOU187" s="430"/>
      <c r="TOV187" s="430"/>
      <c r="TOW187" s="430"/>
      <c r="TOX187" s="430"/>
      <c r="TOY187" s="430"/>
      <c r="TOZ187" s="430"/>
      <c r="TPA187" s="430"/>
      <c r="TPB187" s="430"/>
      <c r="TPC187" s="430"/>
      <c r="TPD187" s="430"/>
      <c r="TPE187" s="430"/>
      <c r="TPF187" s="430"/>
      <c r="TPG187" s="430"/>
      <c r="TPH187" s="430"/>
      <c r="TPI187" s="430"/>
      <c r="TPJ187" s="430"/>
      <c r="TPK187" s="430"/>
      <c r="TPL187" s="430"/>
      <c r="TPM187" s="430"/>
      <c r="TPN187" s="430"/>
      <c r="TPO187" s="430"/>
      <c r="TPP187" s="430"/>
      <c r="TPQ187" s="430"/>
      <c r="TPR187" s="430"/>
      <c r="TPS187" s="430"/>
      <c r="TPT187" s="430"/>
      <c r="TPU187" s="430"/>
      <c r="TPV187" s="430"/>
      <c r="TPW187" s="430"/>
      <c r="TPX187" s="430"/>
      <c r="TPY187" s="430"/>
      <c r="TPZ187" s="430"/>
      <c r="TQA187" s="430"/>
      <c r="TQB187" s="430"/>
      <c r="TQC187" s="430"/>
      <c r="TQD187" s="430"/>
      <c r="TQE187" s="430"/>
      <c r="TQF187" s="430"/>
      <c r="TQG187" s="430"/>
      <c r="TQH187" s="430"/>
      <c r="TQI187" s="430"/>
      <c r="TQJ187" s="430"/>
      <c r="TQK187" s="430"/>
      <c r="TQL187" s="430"/>
      <c r="TQM187" s="430"/>
      <c r="TQN187" s="430"/>
      <c r="TQO187" s="430"/>
      <c r="TQP187" s="430"/>
      <c r="TQQ187" s="430"/>
      <c r="TQR187" s="430"/>
      <c r="TQS187" s="430"/>
      <c r="TQT187" s="430"/>
      <c r="TQU187" s="430"/>
      <c r="TQV187" s="430"/>
      <c r="TQW187" s="430"/>
      <c r="TQX187" s="430"/>
      <c r="TQY187" s="430"/>
      <c r="TQZ187" s="430"/>
      <c r="TRA187" s="430"/>
      <c r="TRB187" s="430"/>
      <c r="TRC187" s="430"/>
      <c r="TRD187" s="430"/>
      <c r="TRE187" s="430"/>
      <c r="TRF187" s="430"/>
      <c r="TRG187" s="430"/>
      <c r="TRH187" s="430"/>
      <c r="TRI187" s="430"/>
      <c r="TRJ187" s="430"/>
      <c r="TRK187" s="430"/>
      <c r="TRL187" s="430"/>
      <c r="TRM187" s="430"/>
      <c r="TRN187" s="430"/>
      <c r="TRO187" s="430"/>
      <c r="TRP187" s="430"/>
      <c r="TRQ187" s="430"/>
      <c r="TRR187" s="430"/>
      <c r="TRS187" s="430"/>
      <c r="TRT187" s="430"/>
      <c r="TRU187" s="430"/>
      <c r="TRV187" s="430"/>
      <c r="TRW187" s="430"/>
      <c r="TRX187" s="430"/>
      <c r="TRY187" s="430"/>
      <c r="TRZ187" s="430"/>
      <c r="TSA187" s="430"/>
      <c r="TSB187" s="430"/>
      <c r="TSC187" s="430"/>
      <c r="TSD187" s="430"/>
      <c r="TSE187" s="430"/>
      <c r="TSF187" s="430"/>
      <c r="TSG187" s="430"/>
      <c r="TSH187" s="430"/>
      <c r="TSI187" s="430"/>
      <c r="TSJ187" s="430"/>
      <c r="TSK187" s="430"/>
      <c r="TSL187" s="430"/>
      <c r="TSM187" s="430"/>
      <c r="TSN187" s="430"/>
      <c r="TSO187" s="430"/>
      <c r="TSP187" s="430"/>
      <c r="TSQ187" s="430"/>
      <c r="TSR187" s="430"/>
      <c r="TSS187" s="430"/>
      <c r="TST187" s="430"/>
      <c r="TSU187" s="430"/>
      <c r="TSV187" s="430"/>
      <c r="TSW187" s="430"/>
      <c r="TSX187" s="430"/>
      <c r="TSY187" s="430"/>
      <c r="TSZ187" s="430"/>
      <c r="TTA187" s="430"/>
      <c r="TTB187" s="430"/>
      <c r="TTC187" s="430"/>
      <c r="TTD187" s="430"/>
      <c r="TTE187" s="430"/>
      <c r="TTF187" s="430"/>
      <c r="TTG187" s="430"/>
      <c r="TTH187" s="430"/>
      <c r="TTI187" s="430"/>
      <c r="TTJ187" s="430"/>
      <c r="TTK187" s="430"/>
      <c r="TTL187" s="430"/>
      <c r="TTM187" s="430"/>
      <c r="TTN187" s="430"/>
      <c r="TTO187" s="430"/>
      <c r="TTP187" s="430"/>
      <c r="TTQ187" s="430"/>
      <c r="TTR187" s="430"/>
      <c r="TTS187" s="430"/>
      <c r="TTT187" s="430"/>
      <c r="TTU187" s="430"/>
      <c r="TTV187" s="430"/>
      <c r="TTW187" s="430"/>
      <c r="TTX187" s="430"/>
      <c r="TTY187" s="430"/>
      <c r="TTZ187" s="430"/>
      <c r="TUA187" s="430"/>
      <c r="TUB187" s="430"/>
      <c r="TUC187" s="430"/>
      <c r="TUD187" s="430"/>
      <c r="TUE187" s="430"/>
      <c r="TUF187" s="430"/>
      <c r="TUG187" s="430"/>
      <c r="TUH187" s="430"/>
      <c r="TUI187" s="430"/>
      <c r="TUJ187" s="430"/>
      <c r="TUK187" s="430"/>
      <c r="TUL187" s="430"/>
      <c r="TUM187" s="430"/>
      <c r="TUN187" s="430"/>
      <c r="TUO187" s="430"/>
      <c r="TUP187" s="430"/>
      <c r="TUQ187" s="430"/>
      <c r="TUR187" s="430"/>
      <c r="TUS187" s="430"/>
      <c r="TUT187" s="430"/>
      <c r="TUU187" s="430"/>
      <c r="TUV187" s="430"/>
      <c r="TUW187" s="430"/>
      <c r="TUX187" s="430"/>
      <c r="TUY187" s="430"/>
      <c r="TUZ187" s="430"/>
      <c r="TVA187" s="430"/>
      <c r="TVB187" s="430"/>
      <c r="TVC187" s="430"/>
      <c r="TVD187" s="430"/>
      <c r="TVE187" s="430"/>
      <c r="TVF187" s="430"/>
      <c r="TVG187" s="430"/>
      <c r="TVH187" s="430"/>
      <c r="TVI187" s="430"/>
      <c r="TVJ187" s="430"/>
      <c r="TVK187" s="430"/>
      <c r="TVL187" s="430"/>
      <c r="TVM187" s="430"/>
      <c r="TVN187" s="430"/>
      <c r="TVO187" s="430"/>
      <c r="TVP187" s="430"/>
      <c r="TVQ187" s="430"/>
      <c r="TVR187" s="430"/>
      <c r="TVS187" s="430"/>
      <c r="TVT187" s="430"/>
      <c r="TVU187" s="430"/>
      <c r="TVV187" s="430"/>
      <c r="TVW187" s="430"/>
      <c r="TVX187" s="430"/>
      <c r="TVY187" s="430"/>
      <c r="TVZ187" s="430"/>
      <c r="TWA187" s="430"/>
      <c r="TWB187" s="430"/>
      <c r="TWC187" s="430"/>
      <c r="TWD187" s="430"/>
      <c r="TWE187" s="430"/>
      <c r="TWF187" s="430"/>
      <c r="TWG187" s="430"/>
      <c r="TWH187" s="430"/>
      <c r="TWI187" s="430"/>
      <c r="TWJ187" s="430"/>
      <c r="TWK187" s="430"/>
      <c r="TWL187" s="430"/>
      <c r="TWM187" s="430"/>
      <c r="TWN187" s="430"/>
      <c r="TWO187" s="430"/>
      <c r="TWP187" s="430"/>
      <c r="TWQ187" s="430"/>
      <c r="TWR187" s="430"/>
      <c r="TWS187" s="430"/>
      <c r="TWT187" s="430"/>
      <c r="TWU187" s="430"/>
      <c r="TWV187" s="430"/>
      <c r="TWW187" s="430"/>
      <c r="TWX187" s="430"/>
      <c r="TWY187" s="430"/>
      <c r="TWZ187" s="430"/>
      <c r="TXA187" s="430"/>
      <c r="TXB187" s="430"/>
      <c r="TXC187" s="430"/>
      <c r="TXD187" s="430"/>
      <c r="TXE187" s="430"/>
      <c r="TXF187" s="430"/>
      <c r="TXG187" s="430"/>
      <c r="TXH187" s="430"/>
      <c r="TXI187" s="430"/>
      <c r="TXJ187" s="430"/>
      <c r="TXK187" s="430"/>
      <c r="TXL187" s="430"/>
      <c r="TXM187" s="430"/>
      <c r="TXN187" s="430"/>
      <c r="TXO187" s="430"/>
      <c r="TXP187" s="430"/>
      <c r="TXQ187" s="430"/>
      <c r="TXR187" s="430"/>
      <c r="TXS187" s="430"/>
      <c r="TXT187" s="430"/>
      <c r="TXU187" s="430"/>
      <c r="TXV187" s="430"/>
      <c r="TXW187" s="430"/>
      <c r="TXX187" s="430"/>
      <c r="TXY187" s="430"/>
      <c r="TXZ187" s="430"/>
      <c r="TYA187" s="430"/>
      <c r="TYB187" s="430"/>
      <c r="TYC187" s="430"/>
      <c r="TYD187" s="430"/>
      <c r="TYE187" s="430"/>
      <c r="TYF187" s="430"/>
      <c r="TYG187" s="430"/>
      <c r="TYH187" s="430"/>
      <c r="TYI187" s="430"/>
      <c r="TYJ187" s="430"/>
      <c r="TYK187" s="430"/>
      <c r="TYL187" s="430"/>
      <c r="TYM187" s="430"/>
      <c r="TYN187" s="430"/>
      <c r="TYO187" s="430"/>
      <c r="TYP187" s="430"/>
      <c r="TYQ187" s="430"/>
      <c r="TYR187" s="430"/>
      <c r="TYS187" s="430"/>
      <c r="TYT187" s="430"/>
      <c r="TYU187" s="430"/>
      <c r="TYV187" s="430"/>
      <c r="TYW187" s="430"/>
      <c r="TYX187" s="430"/>
      <c r="TYY187" s="430"/>
      <c r="TYZ187" s="430"/>
      <c r="TZA187" s="430"/>
      <c r="TZB187" s="430"/>
      <c r="TZC187" s="430"/>
      <c r="TZD187" s="430"/>
      <c r="TZE187" s="430"/>
      <c r="TZF187" s="430"/>
      <c r="TZG187" s="430"/>
      <c r="TZH187" s="430"/>
      <c r="TZI187" s="430"/>
      <c r="TZJ187" s="430"/>
      <c r="TZK187" s="430"/>
      <c r="TZL187" s="430"/>
      <c r="TZM187" s="430"/>
      <c r="TZN187" s="430"/>
      <c r="TZO187" s="430"/>
      <c r="TZP187" s="430"/>
      <c r="TZQ187" s="430"/>
      <c r="TZR187" s="430"/>
      <c r="TZS187" s="430"/>
      <c r="TZT187" s="430"/>
      <c r="TZU187" s="430"/>
      <c r="TZV187" s="430"/>
      <c r="TZW187" s="430"/>
      <c r="TZX187" s="430"/>
      <c r="TZY187" s="430"/>
      <c r="TZZ187" s="430"/>
      <c r="UAA187" s="430"/>
      <c r="UAB187" s="430"/>
      <c r="UAC187" s="430"/>
      <c r="UAD187" s="430"/>
      <c r="UAE187" s="430"/>
      <c r="UAF187" s="430"/>
      <c r="UAG187" s="430"/>
      <c r="UAH187" s="430"/>
      <c r="UAI187" s="430"/>
      <c r="UAJ187" s="430"/>
      <c r="UAK187" s="430"/>
      <c r="UAL187" s="430"/>
      <c r="UAM187" s="430"/>
      <c r="UAN187" s="430"/>
      <c r="UAO187" s="430"/>
      <c r="UAP187" s="430"/>
      <c r="UAQ187" s="430"/>
      <c r="UAR187" s="430"/>
      <c r="UAS187" s="430"/>
      <c r="UAT187" s="430"/>
      <c r="UAU187" s="430"/>
      <c r="UAV187" s="430"/>
      <c r="UAW187" s="430"/>
      <c r="UAX187" s="430"/>
      <c r="UAY187" s="430"/>
      <c r="UAZ187" s="430"/>
      <c r="UBA187" s="430"/>
      <c r="UBB187" s="430"/>
      <c r="UBC187" s="430"/>
      <c r="UBD187" s="430"/>
      <c r="UBE187" s="430"/>
      <c r="UBF187" s="430"/>
      <c r="UBG187" s="430"/>
      <c r="UBH187" s="430"/>
      <c r="UBI187" s="430"/>
      <c r="UBJ187" s="430"/>
      <c r="UBK187" s="430"/>
      <c r="UBL187" s="430"/>
      <c r="UBM187" s="430"/>
      <c r="UBN187" s="430"/>
      <c r="UBO187" s="430"/>
      <c r="UBP187" s="430"/>
      <c r="UBQ187" s="430"/>
      <c r="UBR187" s="430"/>
      <c r="UBS187" s="430"/>
      <c r="UBT187" s="430"/>
      <c r="UBU187" s="430"/>
      <c r="UBV187" s="430"/>
      <c r="UBW187" s="430"/>
      <c r="UBX187" s="430"/>
      <c r="UBY187" s="430"/>
      <c r="UBZ187" s="430"/>
      <c r="UCA187" s="430"/>
      <c r="UCB187" s="430"/>
      <c r="UCC187" s="430"/>
      <c r="UCD187" s="430"/>
      <c r="UCE187" s="430"/>
      <c r="UCF187" s="430"/>
      <c r="UCG187" s="430"/>
      <c r="UCH187" s="430"/>
      <c r="UCI187" s="430"/>
      <c r="UCJ187" s="430"/>
      <c r="UCK187" s="430"/>
      <c r="UCL187" s="430"/>
      <c r="UCM187" s="430"/>
      <c r="UCN187" s="430"/>
      <c r="UCO187" s="430"/>
      <c r="UCP187" s="430"/>
      <c r="UCQ187" s="430"/>
      <c r="UCR187" s="430"/>
      <c r="UCS187" s="430"/>
      <c r="UCT187" s="430"/>
      <c r="UCU187" s="430"/>
      <c r="UCV187" s="430"/>
      <c r="UCW187" s="430"/>
      <c r="UCX187" s="430"/>
      <c r="UCY187" s="430"/>
      <c r="UCZ187" s="430"/>
      <c r="UDA187" s="430"/>
      <c r="UDB187" s="430"/>
      <c r="UDC187" s="430"/>
      <c r="UDD187" s="430"/>
      <c r="UDE187" s="430"/>
      <c r="UDF187" s="430"/>
      <c r="UDG187" s="430"/>
      <c r="UDH187" s="430"/>
      <c r="UDI187" s="430"/>
      <c r="UDJ187" s="430"/>
      <c r="UDK187" s="430"/>
      <c r="UDL187" s="430"/>
      <c r="UDM187" s="430"/>
      <c r="UDN187" s="430"/>
      <c r="UDO187" s="430"/>
      <c r="UDP187" s="430"/>
      <c r="UDQ187" s="430"/>
      <c r="UDR187" s="430"/>
      <c r="UDS187" s="430"/>
      <c r="UDT187" s="430"/>
      <c r="UDU187" s="430"/>
      <c r="UDV187" s="430"/>
      <c r="UDW187" s="430"/>
      <c r="UDX187" s="430"/>
      <c r="UDY187" s="430"/>
      <c r="UDZ187" s="430"/>
      <c r="UEA187" s="430"/>
      <c r="UEB187" s="430"/>
      <c r="UEC187" s="430"/>
      <c r="UED187" s="430"/>
      <c r="UEE187" s="430"/>
      <c r="UEF187" s="430"/>
      <c r="UEG187" s="430"/>
      <c r="UEH187" s="430"/>
      <c r="UEI187" s="430"/>
      <c r="UEJ187" s="430"/>
      <c r="UEK187" s="430"/>
      <c r="UEL187" s="430"/>
      <c r="UEM187" s="430"/>
      <c r="UEN187" s="430"/>
      <c r="UEO187" s="430"/>
      <c r="UEP187" s="430"/>
      <c r="UEQ187" s="430"/>
      <c r="UER187" s="430"/>
      <c r="UES187" s="430"/>
      <c r="UET187" s="430"/>
      <c r="UEU187" s="430"/>
      <c r="UEV187" s="430"/>
      <c r="UEW187" s="430"/>
      <c r="UEX187" s="430"/>
      <c r="UEY187" s="430"/>
      <c r="UEZ187" s="430"/>
      <c r="UFA187" s="430"/>
      <c r="UFB187" s="430"/>
      <c r="UFC187" s="430"/>
      <c r="UFD187" s="430"/>
      <c r="UFE187" s="430"/>
      <c r="UFF187" s="430"/>
      <c r="UFG187" s="430"/>
      <c r="UFH187" s="430"/>
      <c r="UFI187" s="430"/>
      <c r="UFJ187" s="430"/>
      <c r="UFK187" s="430"/>
      <c r="UFL187" s="430"/>
      <c r="UFM187" s="430"/>
      <c r="UFN187" s="430"/>
      <c r="UFO187" s="430"/>
      <c r="UFP187" s="430"/>
      <c r="UFQ187" s="430"/>
      <c r="UFR187" s="430"/>
      <c r="UFS187" s="430"/>
      <c r="UFT187" s="430"/>
      <c r="UFU187" s="430"/>
      <c r="UFV187" s="430"/>
      <c r="UFW187" s="430"/>
      <c r="UFX187" s="430"/>
      <c r="UFY187" s="430"/>
      <c r="UFZ187" s="430"/>
      <c r="UGA187" s="430"/>
      <c r="UGB187" s="430"/>
      <c r="UGC187" s="430"/>
      <c r="UGD187" s="430"/>
      <c r="UGE187" s="430"/>
      <c r="UGF187" s="430"/>
      <c r="UGG187" s="430"/>
      <c r="UGH187" s="430"/>
      <c r="UGI187" s="430"/>
      <c r="UGJ187" s="430"/>
      <c r="UGK187" s="430"/>
      <c r="UGL187" s="430"/>
      <c r="UGM187" s="430"/>
      <c r="UGN187" s="430"/>
      <c r="UGO187" s="430"/>
      <c r="UGP187" s="430"/>
      <c r="UGQ187" s="430"/>
      <c r="UGR187" s="430"/>
      <c r="UGS187" s="430"/>
      <c r="UGT187" s="430"/>
      <c r="UGU187" s="430"/>
      <c r="UGV187" s="430"/>
      <c r="UGW187" s="430"/>
      <c r="UGX187" s="430"/>
      <c r="UGY187" s="430"/>
      <c r="UGZ187" s="430"/>
      <c r="UHA187" s="430"/>
      <c r="UHB187" s="430"/>
      <c r="UHC187" s="430"/>
      <c r="UHD187" s="430"/>
      <c r="UHE187" s="430"/>
      <c r="UHF187" s="430"/>
      <c r="UHG187" s="430"/>
      <c r="UHH187" s="430"/>
      <c r="UHI187" s="430"/>
      <c r="UHJ187" s="430"/>
      <c r="UHK187" s="430"/>
      <c r="UHL187" s="430"/>
      <c r="UHM187" s="430"/>
      <c r="UHN187" s="430"/>
      <c r="UHO187" s="430"/>
      <c r="UHP187" s="430"/>
      <c r="UHQ187" s="430"/>
      <c r="UHR187" s="430"/>
      <c r="UHS187" s="430"/>
      <c r="UHT187" s="430"/>
      <c r="UHU187" s="430"/>
      <c r="UHV187" s="430"/>
      <c r="UHW187" s="430"/>
      <c r="UHX187" s="430"/>
      <c r="UHY187" s="430"/>
      <c r="UHZ187" s="430"/>
      <c r="UIA187" s="430"/>
      <c r="UIB187" s="430"/>
      <c r="UIC187" s="430"/>
      <c r="UID187" s="430"/>
      <c r="UIE187" s="430"/>
      <c r="UIF187" s="430"/>
      <c r="UIG187" s="430"/>
      <c r="UIH187" s="430"/>
      <c r="UII187" s="430"/>
      <c r="UIJ187" s="430"/>
      <c r="UIK187" s="430"/>
      <c r="UIL187" s="430"/>
      <c r="UIM187" s="430"/>
      <c r="UIN187" s="430"/>
      <c r="UIO187" s="430"/>
      <c r="UIP187" s="430"/>
      <c r="UIQ187" s="430"/>
      <c r="UIR187" s="430"/>
      <c r="UIS187" s="430"/>
      <c r="UIT187" s="430"/>
      <c r="UIU187" s="430"/>
      <c r="UIV187" s="430"/>
      <c r="UIW187" s="430"/>
      <c r="UIX187" s="430"/>
      <c r="UIY187" s="430"/>
      <c r="UIZ187" s="430"/>
      <c r="UJA187" s="430"/>
      <c r="UJB187" s="430"/>
      <c r="UJC187" s="430"/>
      <c r="UJD187" s="430"/>
      <c r="UJE187" s="430"/>
      <c r="UJF187" s="430"/>
      <c r="UJG187" s="430"/>
      <c r="UJH187" s="430"/>
      <c r="UJI187" s="430"/>
      <c r="UJJ187" s="430"/>
      <c r="UJK187" s="430"/>
      <c r="UJL187" s="430"/>
      <c r="UJM187" s="430"/>
      <c r="UJN187" s="430"/>
      <c r="UJO187" s="430"/>
      <c r="UJP187" s="430"/>
      <c r="UJQ187" s="430"/>
      <c r="UJR187" s="430"/>
      <c r="UJS187" s="430"/>
      <c r="UJT187" s="430"/>
      <c r="UJU187" s="430"/>
      <c r="UJV187" s="430"/>
      <c r="UJW187" s="430"/>
      <c r="UJX187" s="430"/>
      <c r="UJY187" s="430"/>
      <c r="UJZ187" s="430"/>
      <c r="UKA187" s="430"/>
      <c r="UKB187" s="430"/>
      <c r="UKC187" s="430"/>
      <c r="UKD187" s="430"/>
      <c r="UKE187" s="430"/>
      <c r="UKF187" s="430"/>
      <c r="UKG187" s="430"/>
      <c r="UKH187" s="430"/>
      <c r="UKI187" s="430"/>
      <c r="UKJ187" s="430"/>
      <c r="UKK187" s="430"/>
      <c r="UKL187" s="430"/>
      <c r="UKM187" s="430"/>
      <c r="UKN187" s="430"/>
      <c r="UKO187" s="430"/>
      <c r="UKP187" s="430"/>
      <c r="UKQ187" s="430"/>
      <c r="UKR187" s="430"/>
      <c r="UKS187" s="430"/>
      <c r="UKT187" s="430"/>
      <c r="UKU187" s="430"/>
      <c r="UKV187" s="430"/>
      <c r="UKW187" s="430"/>
      <c r="UKX187" s="430"/>
      <c r="UKY187" s="430"/>
      <c r="UKZ187" s="430"/>
      <c r="ULA187" s="430"/>
      <c r="ULB187" s="430"/>
      <c r="ULC187" s="430"/>
      <c r="ULD187" s="430"/>
      <c r="ULE187" s="430"/>
      <c r="ULF187" s="430"/>
      <c r="ULG187" s="430"/>
      <c r="ULH187" s="430"/>
      <c r="ULI187" s="430"/>
      <c r="ULJ187" s="430"/>
      <c r="ULK187" s="430"/>
      <c r="ULL187" s="430"/>
      <c r="ULM187" s="430"/>
      <c r="ULN187" s="430"/>
      <c r="ULO187" s="430"/>
      <c r="ULP187" s="430"/>
      <c r="ULQ187" s="430"/>
      <c r="ULR187" s="430"/>
      <c r="ULS187" s="430"/>
      <c r="ULT187" s="430"/>
      <c r="ULU187" s="430"/>
      <c r="ULV187" s="430"/>
      <c r="ULW187" s="430"/>
      <c r="ULX187" s="430"/>
      <c r="ULY187" s="430"/>
      <c r="ULZ187" s="430"/>
      <c r="UMA187" s="430"/>
      <c r="UMB187" s="430"/>
      <c r="UMC187" s="430"/>
      <c r="UMD187" s="430"/>
      <c r="UME187" s="430"/>
      <c r="UMF187" s="430"/>
      <c r="UMG187" s="430"/>
      <c r="UMH187" s="430"/>
      <c r="UMI187" s="430"/>
      <c r="UMJ187" s="430"/>
      <c r="UMK187" s="430"/>
      <c r="UML187" s="430"/>
      <c r="UMM187" s="430"/>
      <c r="UMN187" s="430"/>
      <c r="UMO187" s="430"/>
      <c r="UMP187" s="430"/>
      <c r="UMQ187" s="430"/>
      <c r="UMR187" s="430"/>
      <c r="UMS187" s="430"/>
      <c r="UMT187" s="430"/>
      <c r="UMU187" s="430"/>
      <c r="UMV187" s="430"/>
      <c r="UMW187" s="430"/>
      <c r="UMX187" s="430"/>
      <c r="UMY187" s="430"/>
      <c r="UMZ187" s="430"/>
      <c r="UNA187" s="430"/>
      <c r="UNB187" s="430"/>
      <c r="UNC187" s="430"/>
      <c r="UND187" s="430"/>
      <c r="UNE187" s="430"/>
      <c r="UNF187" s="430"/>
      <c r="UNG187" s="430"/>
      <c r="UNH187" s="430"/>
      <c r="UNI187" s="430"/>
      <c r="UNJ187" s="430"/>
      <c r="UNK187" s="430"/>
      <c r="UNL187" s="430"/>
      <c r="UNM187" s="430"/>
      <c r="UNN187" s="430"/>
      <c r="UNO187" s="430"/>
      <c r="UNP187" s="430"/>
      <c r="UNQ187" s="430"/>
      <c r="UNR187" s="430"/>
      <c r="UNS187" s="430"/>
      <c r="UNT187" s="430"/>
      <c r="UNU187" s="430"/>
      <c r="UNV187" s="430"/>
      <c r="UNW187" s="430"/>
      <c r="UNX187" s="430"/>
      <c r="UNY187" s="430"/>
      <c r="UNZ187" s="430"/>
      <c r="UOA187" s="430"/>
      <c r="UOB187" s="430"/>
      <c r="UOC187" s="430"/>
      <c r="UOD187" s="430"/>
      <c r="UOE187" s="430"/>
      <c r="UOF187" s="430"/>
      <c r="UOG187" s="430"/>
      <c r="UOH187" s="430"/>
      <c r="UOI187" s="430"/>
      <c r="UOJ187" s="430"/>
      <c r="UOK187" s="430"/>
      <c r="UOL187" s="430"/>
      <c r="UOM187" s="430"/>
      <c r="UON187" s="430"/>
      <c r="UOO187" s="430"/>
      <c r="UOP187" s="430"/>
      <c r="UOQ187" s="430"/>
      <c r="UOR187" s="430"/>
      <c r="UOS187" s="430"/>
      <c r="UOT187" s="430"/>
      <c r="UOU187" s="430"/>
      <c r="UOV187" s="430"/>
      <c r="UOW187" s="430"/>
      <c r="UOX187" s="430"/>
      <c r="UOY187" s="430"/>
      <c r="UOZ187" s="430"/>
      <c r="UPA187" s="430"/>
      <c r="UPB187" s="430"/>
      <c r="UPC187" s="430"/>
      <c r="UPD187" s="430"/>
      <c r="UPE187" s="430"/>
      <c r="UPF187" s="430"/>
      <c r="UPG187" s="430"/>
      <c r="UPH187" s="430"/>
      <c r="UPI187" s="430"/>
      <c r="UPJ187" s="430"/>
      <c r="UPK187" s="430"/>
      <c r="UPL187" s="430"/>
      <c r="UPM187" s="430"/>
      <c r="UPN187" s="430"/>
      <c r="UPO187" s="430"/>
      <c r="UPP187" s="430"/>
      <c r="UPQ187" s="430"/>
      <c r="UPR187" s="430"/>
      <c r="UPS187" s="430"/>
      <c r="UPT187" s="430"/>
      <c r="UPU187" s="430"/>
      <c r="UPV187" s="430"/>
      <c r="UPW187" s="430"/>
      <c r="UPX187" s="430"/>
      <c r="UPY187" s="430"/>
      <c r="UPZ187" s="430"/>
      <c r="UQA187" s="430"/>
      <c r="UQB187" s="430"/>
      <c r="UQC187" s="430"/>
      <c r="UQD187" s="430"/>
      <c r="UQE187" s="430"/>
      <c r="UQF187" s="430"/>
      <c r="UQG187" s="430"/>
      <c r="UQH187" s="430"/>
      <c r="UQI187" s="430"/>
      <c r="UQJ187" s="430"/>
      <c r="UQK187" s="430"/>
      <c r="UQL187" s="430"/>
      <c r="UQM187" s="430"/>
      <c r="UQN187" s="430"/>
      <c r="UQO187" s="430"/>
      <c r="UQP187" s="430"/>
      <c r="UQQ187" s="430"/>
      <c r="UQR187" s="430"/>
      <c r="UQS187" s="430"/>
      <c r="UQT187" s="430"/>
      <c r="UQU187" s="430"/>
      <c r="UQV187" s="430"/>
      <c r="UQW187" s="430"/>
      <c r="UQX187" s="430"/>
      <c r="UQY187" s="430"/>
      <c r="UQZ187" s="430"/>
      <c r="URA187" s="430"/>
      <c r="URB187" s="430"/>
      <c r="URC187" s="430"/>
      <c r="URD187" s="430"/>
      <c r="URE187" s="430"/>
      <c r="URF187" s="430"/>
      <c r="URG187" s="430"/>
      <c r="URH187" s="430"/>
      <c r="URI187" s="430"/>
      <c r="URJ187" s="430"/>
      <c r="URK187" s="430"/>
      <c r="URL187" s="430"/>
      <c r="URM187" s="430"/>
      <c r="URN187" s="430"/>
      <c r="URO187" s="430"/>
      <c r="URP187" s="430"/>
      <c r="URQ187" s="430"/>
      <c r="URR187" s="430"/>
      <c r="URS187" s="430"/>
      <c r="URT187" s="430"/>
      <c r="URU187" s="430"/>
      <c r="URV187" s="430"/>
      <c r="URW187" s="430"/>
      <c r="URX187" s="430"/>
      <c r="URY187" s="430"/>
      <c r="URZ187" s="430"/>
      <c r="USA187" s="430"/>
      <c r="USB187" s="430"/>
      <c r="USC187" s="430"/>
      <c r="USD187" s="430"/>
      <c r="USE187" s="430"/>
      <c r="USF187" s="430"/>
      <c r="USG187" s="430"/>
      <c r="USH187" s="430"/>
      <c r="USI187" s="430"/>
      <c r="USJ187" s="430"/>
      <c r="USK187" s="430"/>
      <c r="USL187" s="430"/>
      <c r="USM187" s="430"/>
      <c r="USN187" s="430"/>
      <c r="USO187" s="430"/>
      <c r="USP187" s="430"/>
      <c r="USQ187" s="430"/>
      <c r="USR187" s="430"/>
      <c r="USS187" s="430"/>
      <c r="UST187" s="430"/>
      <c r="USU187" s="430"/>
      <c r="USV187" s="430"/>
      <c r="USW187" s="430"/>
      <c r="USX187" s="430"/>
      <c r="USY187" s="430"/>
      <c r="USZ187" s="430"/>
      <c r="UTA187" s="430"/>
      <c r="UTB187" s="430"/>
      <c r="UTC187" s="430"/>
      <c r="UTD187" s="430"/>
      <c r="UTE187" s="430"/>
      <c r="UTF187" s="430"/>
      <c r="UTG187" s="430"/>
      <c r="UTH187" s="430"/>
      <c r="UTI187" s="430"/>
      <c r="UTJ187" s="430"/>
      <c r="UTK187" s="430"/>
      <c r="UTL187" s="430"/>
      <c r="UTM187" s="430"/>
      <c r="UTN187" s="430"/>
      <c r="UTO187" s="430"/>
      <c r="UTP187" s="430"/>
      <c r="UTQ187" s="430"/>
      <c r="UTR187" s="430"/>
      <c r="UTS187" s="430"/>
      <c r="UTT187" s="430"/>
      <c r="UTU187" s="430"/>
      <c r="UTV187" s="430"/>
      <c r="UTW187" s="430"/>
      <c r="UTX187" s="430"/>
      <c r="UTY187" s="430"/>
      <c r="UTZ187" s="430"/>
      <c r="UUA187" s="430"/>
      <c r="UUB187" s="430"/>
      <c r="UUC187" s="430"/>
      <c r="UUD187" s="430"/>
      <c r="UUE187" s="430"/>
      <c r="UUF187" s="430"/>
      <c r="UUG187" s="430"/>
      <c r="UUH187" s="430"/>
      <c r="UUI187" s="430"/>
      <c r="UUJ187" s="430"/>
      <c r="UUK187" s="430"/>
      <c r="UUL187" s="430"/>
      <c r="UUM187" s="430"/>
      <c r="UUN187" s="430"/>
      <c r="UUO187" s="430"/>
      <c r="UUP187" s="430"/>
      <c r="UUQ187" s="430"/>
      <c r="UUR187" s="430"/>
      <c r="UUS187" s="430"/>
      <c r="UUT187" s="430"/>
      <c r="UUU187" s="430"/>
      <c r="UUV187" s="430"/>
      <c r="UUW187" s="430"/>
      <c r="UUX187" s="430"/>
      <c r="UUY187" s="430"/>
      <c r="UUZ187" s="430"/>
      <c r="UVA187" s="430"/>
      <c r="UVB187" s="430"/>
      <c r="UVC187" s="430"/>
      <c r="UVD187" s="430"/>
      <c r="UVE187" s="430"/>
      <c r="UVF187" s="430"/>
      <c r="UVG187" s="430"/>
      <c r="UVH187" s="430"/>
      <c r="UVI187" s="430"/>
      <c r="UVJ187" s="430"/>
      <c r="UVK187" s="430"/>
      <c r="UVL187" s="430"/>
      <c r="UVM187" s="430"/>
      <c r="UVN187" s="430"/>
      <c r="UVO187" s="430"/>
      <c r="UVP187" s="430"/>
      <c r="UVQ187" s="430"/>
      <c r="UVR187" s="430"/>
      <c r="UVS187" s="430"/>
      <c r="UVT187" s="430"/>
      <c r="UVU187" s="430"/>
      <c r="UVV187" s="430"/>
      <c r="UVW187" s="430"/>
      <c r="UVX187" s="430"/>
      <c r="UVY187" s="430"/>
      <c r="UVZ187" s="430"/>
      <c r="UWA187" s="430"/>
      <c r="UWB187" s="430"/>
      <c r="UWC187" s="430"/>
      <c r="UWD187" s="430"/>
      <c r="UWE187" s="430"/>
      <c r="UWF187" s="430"/>
      <c r="UWG187" s="430"/>
      <c r="UWH187" s="430"/>
      <c r="UWI187" s="430"/>
      <c r="UWJ187" s="430"/>
      <c r="UWK187" s="430"/>
      <c r="UWL187" s="430"/>
      <c r="UWM187" s="430"/>
      <c r="UWN187" s="430"/>
      <c r="UWO187" s="430"/>
      <c r="UWP187" s="430"/>
      <c r="UWQ187" s="430"/>
      <c r="UWR187" s="430"/>
      <c r="UWS187" s="430"/>
      <c r="UWT187" s="430"/>
      <c r="UWU187" s="430"/>
      <c r="UWV187" s="430"/>
      <c r="UWW187" s="430"/>
      <c r="UWX187" s="430"/>
      <c r="UWY187" s="430"/>
      <c r="UWZ187" s="430"/>
      <c r="UXA187" s="430"/>
      <c r="UXB187" s="430"/>
      <c r="UXC187" s="430"/>
      <c r="UXD187" s="430"/>
      <c r="UXE187" s="430"/>
      <c r="UXF187" s="430"/>
      <c r="UXG187" s="430"/>
      <c r="UXH187" s="430"/>
      <c r="UXI187" s="430"/>
      <c r="UXJ187" s="430"/>
      <c r="UXK187" s="430"/>
      <c r="UXL187" s="430"/>
      <c r="UXM187" s="430"/>
      <c r="UXN187" s="430"/>
      <c r="UXO187" s="430"/>
      <c r="UXP187" s="430"/>
      <c r="UXQ187" s="430"/>
      <c r="UXR187" s="430"/>
      <c r="UXS187" s="430"/>
      <c r="UXT187" s="430"/>
      <c r="UXU187" s="430"/>
      <c r="UXV187" s="430"/>
      <c r="UXW187" s="430"/>
      <c r="UXX187" s="430"/>
      <c r="UXY187" s="430"/>
      <c r="UXZ187" s="430"/>
      <c r="UYA187" s="430"/>
      <c r="UYB187" s="430"/>
      <c r="UYC187" s="430"/>
      <c r="UYD187" s="430"/>
      <c r="UYE187" s="430"/>
      <c r="UYF187" s="430"/>
      <c r="UYG187" s="430"/>
      <c r="UYH187" s="430"/>
      <c r="UYI187" s="430"/>
      <c r="UYJ187" s="430"/>
      <c r="UYK187" s="430"/>
      <c r="UYL187" s="430"/>
      <c r="UYM187" s="430"/>
      <c r="UYN187" s="430"/>
      <c r="UYO187" s="430"/>
      <c r="UYP187" s="430"/>
      <c r="UYQ187" s="430"/>
      <c r="UYR187" s="430"/>
      <c r="UYS187" s="430"/>
      <c r="UYT187" s="430"/>
      <c r="UYU187" s="430"/>
      <c r="UYV187" s="430"/>
      <c r="UYW187" s="430"/>
      <c r="UYX187" s="430"/>
      <c r="UYY187" s="430"/>
      <c r="UYZ187" s="430"/>
      <c r="UZA187" s="430"/>
      <c r="UZB187" s="430"/>
      <c r="UZC187" s="430"/>
      <c r="UZD187" s="430"/>
      <c r="UZE187" s="430"/>
      <c r="UZF187" s="430"/>
      <c r="UZG187" s="430"/>
      <c r="UZH187" s="430"/>
      <c r="UZI187" s="430"/>
      <c r="UZJ187" s="430"/>
      <c r="UZK187" s="430"/>
      <c r="UZL187" s="430"/>
      <c r="UZM187" s="430"/>
      <c r="UZN187" s="430"/>
      <c r="UZO187" s="430"/>
      <c r="UZP187" s="430"/>
      <c r="UZQ187" s="430"/>
      <c r="UZR187" s="430"/>
      <c r="UZS187" s="430"/>
      <c r="UZT187" s="430"/>
      <c r="UZU187" s="430"/>
      <c r="UZV187" s="430"/>
      <c r="UZW187" s="430"/>
      <c r="UZX187" s="430"/>
      <c r="UZY187" s="430"/>
      <c r="UZZ187" s="430"/>
      <c r="VAA187" s="430"/>
      <c r="VAB187" s="430"/>
      <c r="VAC187" s="430"/>
      <c r="VAD187" s="430"/>
      <c r="VAE187" s="430"/>
      <c r="VAF187" s="430"/>
      <c r="VAG187" s="430"/>
      <c r="VAH187" s="430"/>
      <c r="VAI187" s="430"/>
      <c r="VAJ187" s="430"/>
      <c r="VAK187" s="430"/>
      <c r="VAL187" s="430"/>
      <c r="VAM187" s="430"/>
      <c r="VAN187" s="430"/>
      <c r="VAO187" s="430"/>
      <c r="VAP187" s="430"/>
      <c r="VAQ187" s="430"/>
      <c r="VAR187" s="430"/>
      <c r="VAS187" s="430"/>
      <c r="VAT187" s="430"/>
      <c r="VAU187" s="430"/>
      <c r="VAV187" s="430"/>
      <c r="VAW187" s="430"/>
      <c r="VAX187" s="430"/>
      <c r="VAY187" s="430"/>
      <c r="VAZ187" s="430"/>
      <c r="VBA187" s="430"/>
      <c r="VBB187" s="430"/>
      <c r="VBC187" s="430"/>
      <c r="VBD187" s="430"/>
      <c r="VBE187" s="430"/>
      <c r="VBF187" s="430"/>
      <c r="VBG187" s="430"/>
      <c r="VBH187" s="430"/>
      <c r="VBI187" s="430"/>
      <c r="VBJ187" s="430"/>
      <c r="VBK187" s="430"/>
      <c r="VBL187" s="430"/>
      <c r="VBM187" s="430"/>
      <c r="VBN187" s="430"/>
      <c r="VBO187" s="430"/>
      <c r="VBP187" s="430"/>
      <c r="VBQ187" s="430"/>
      <c r="VBR187" s="430"/>
      <c r="VBS187" s="430"/>
      <c r="VBT187" s="430"/>
      <c r="VBU187" s="430"/>
      <c r="VBV187" s="430"/>
      <c r="VBW187" s="430"/>
      <c r="VBX187" s="430"/>
      <c r="VBY187" s="430"/>
      <c r="VBZ187" s="430"/>
      <c r="VCA187" s="430"/>
      <c r="VCB187" s="430"/>
      <c r="VCC187" s="430"/>
      <c r="VCD187" s="430"/>
      <c r="VCE187" s="430"/>
      <c r="VCF187" s="430"/>
      <c r="VCG187" s="430"/>
      <c r="VCH187" s="430"/>
      <c r="VCI187" s="430"/>
      <c r="VCJ187" s="430"/>
      <c r="VCK187" s="430"/>
      <c r="VCL187" s="430"/>
      <c r="VCM187" s="430"/>
      <c r="VCN187" s="430"/>
      <c r="VCO187" s="430"/>
      <c r="VCP187" s="430"/>
      <c r="VCQ187" s="430"/>
      <c r="VCR187" s="430"/>
      <c r="VCS187" s="430"/>
      <c r="VCT187" s="430"/>
      <c r="VCU187" s="430"/>
      <c r="VCV187" s="430"/>
      <c r="VCW187" s="430"/>
      <c r="VCX187" s="430"/>
      <c r="VCY187" s="430"/>
      <c r="VCZ187" s="430"/>
      <c r="VDA187" s="430"/>
      <c r="VDB187" s="430"/>
      <c r="VDC187" s="430"/>
      <c r="VDD187" s="430"/>
      <c r="VDE187" s="430"/>
      <c r="VDF187" s="430"/>
      <c r="VDG187" s="430"/>
      <c r="VDH187" s="430"/>
      <c r="VDI187" s="430"/>
      <c r="VDJ187" s="430"/>
      <c r="VDK187" s="430"/>
      <c r="VDL187" s="430"/>
      <c r="VDM187" s="430"/>
      <c r="VDN187" s="430"/>
      <c r="VDO187" s="430"/>
      <c r="VDP187" s="430"/>
      <c r="VDQ187" s="430"/>
      <c r="VDR187" s="430"/>
      <c r="VDS187" s="430"/>
      <c r="VDT187" s="430"/>
      <c r="VDU187" s="430"/>
      <c r="VDV187" s="430"/>
      <c r="VDW187" s="430"/>
      <c r="VDX187" s="430"/>
      <c r="VDY187" s="430"/>
      <c r="VDZ187" s="430"/>
      <c r="VEA187" s="430"/>
      <c r="VEB187" s="430"/>
      <c r="VEC187" s="430"/>
      <c r="VED187" s="430"/>
      <c r="VEE187" s="430"/>
      <c r="VEF187" s="430"/>
      <c r="VEG187" s="430"/>
      <c r="VEH187" s="430"/>
      <c r="VEI187" s="430"/>
      <c r="VEJ187" s="430"/>
      <c r="VEK187" s="430"/>
      <c r="VEL187" s="430"/>
      <c r="VEM187" s="430"/>
      <c r="VEN187" s="430"/>
      <c r="VEO187" s="430"/>
      <c r="VEP187" s="430"/>
      <c r="VEQ187" s="430"/>
      <c r="VER187" s="430"/>
      <c r="VES187" s="430"/>
      <c r="VET187" s="430"/>
      <c r="VEU187" s="430"/>
      <c r="VEV187" s="430"/>
      <c r="VEW187" s="430"/>
      <c r="VEX187" s="430"/>
      <c r="VEY187" s="430"/>
      <c r="VEZ187" s="430"/>
      <c r="VFA187" s="430"/>
      <c r="VFB187" s="430"/>
      <c r="VFC187" s="430"/>
      <c r="VFD187" s="430"/>
      <c r="VFE187" s="430"/>
      <c r="VFF187" s="430"/>
      <c r="VFG187" s="430"/>
      <c r="VFH187" s="430"/>
      <c r="VFI187" s="430"/>
      <c r="VFJ187" s="430"/>
      <c r="VFK187" s="430"/>
      <c r="VFL187" s="430"/>
      <c r="VFM187" s="430"/>
      <c r="VFN187" s="430"/>
      <c r="VFO187" s="430"/>
      <c r="VFP187" s="430"/>
      <c r="VFQ187" s="430"/>
      <c r="VFR187" s="430"/>
      <c r="VFS187" s="430"/>
      <c r="VFT187" s="430"/>
      <c r="VFU187" s="430"/>
      <c r="VFV187" s="430"/>
      <c r="VFW187" s="430"/>
      <c r="VFX187" s="430"/>
      <c r="VFY187" s="430"/>
      <c r="VFZ187" s="430"/>
      <c r="VGA187" s="430"/>
      <c r="VGB187" s="430"/>
      <c r="VGC187" s="430"/>
      <c r="VGD187" s="430"/>
      <c r="VGE187" s="430"/>
      <c r="VGF187" s="430"/>
      <c r="VGG187" s="430"/>
      <c r="VGH187" s="430"/>
      <c r="VGI187" s="430"/>
      <c r="VGJ187" s="430"/>
      <c r="VGK187" s="430"/>
      <c r="VGL187" s="430"/>
      <c r="VGM187" s="430"/>
      <c r="VGN187" s="430"/>
      <c r="VGO187" s="430"/>
      <c r="VGP187" s="430"/>
      <c r="VGQ187" s="430"/>
      <c r="VGR187" s="430"/>
      <c r="VGS187" s="430"/>
      <c r="VGT187" s="430"/>
      <c r="VGU187" s="430"/>
      <c r="VGV187" s="430"/>
      <c r="VGW187" s="430"/>
      <c r="VGX187" s="430"/>
      <c r="VGY187" s="430"/>
      <c r="VGZ187" s="430"/>
      <c r="VHA187" s="430"/>
      <c r="VHB187" s="430"/>
      <c r="VHC187" s="430"/>
      <c r="VHD187" s="430"/>
      <c r="VHE187" s="430"/>
      <c r="VHF187" s="430"/>
      <c r="VHG187" s="430"/>
      <c r="VHH187" s="430"/>
      <c r="VHI187" s="430"/>
      <c r="VHJ187" s="430"/>
      <c r="VHK187" s="430"/>
      <c r="VHL187" s="430"/>
      <c r="VHM187" s="430"/>
      <c r="VHN187" s="430"/>
      <c r="VHO187" s="430"/>
      <c r="VHP187" s="430"/>
      <c r="VHQ187" s="430"/>
      <c r="VHR187" s="430"/>
      <c r="VHS187" s="430"/>
      <c r="VHT187" s="430"/>
      <c r="VHU187" s="430"/>
      <c r="VHV187" s="430"/>
      <c r="VHW187" s="430"/>
      <c r="VHX187" s="430"/>
      <c r="VHY187" s="430"/>
      <c r="VHZ187" s="430"/>
      <c r="VIA187" s="430"/>
      <c r="VIB187" s="430"/>
      <c r="VIC187" s="430"/>
      <c r="VID187" s="430"/>
      <c r="VIE187" s="430"/>
      <c r="VIF187" s="430"/>
      <c r="VIG187" s="430"/>
      <c r="VIH187" s="430"/>
      <c r="VII187" s="430"/>
      <c r="VIJ187" s="430"/>
      <c r="VIK187" s="430"/>
      <c r="VIL187" s="430"/>
      <c r="VIM187" s="430"/>
      <c r="VIN187" s="430"/>
      <c r="VIO187" s="430"/>
      <c r="VIP187" s="430"/>
      <c r="VIQ187" s="430"/>
      <c r="VIR187" s="430"/>
      <c r="VIS187" s="430"/>
      <c r="VIT187" s="430"/>
      <c r="VIU187" s="430"/>
      <c r="VIV187" s="430"/>
      <c r="VIW187" s="430"/>
      <c r="VIX187" s="430"/>
      <c r="VIY187" s="430"/>
      <c r="VIZ187" s="430"/>
      <c r="VJA187" s="430"/>
      <c r="VJB187" s="430"/>
      <c r="VJC187" s="430"/>
      <c r="VJD187" s="430"/>
      <c r="VJE187" s="430"/>
      <c r="VJF187" s="430"/>
      <c r="VJG187" s="430"/>
      <c r="VJH187" s="430"/>
      <c r="VJI187" s="430"/>
      <c r="VJJ187" s="430"/>
      <c r="VJK187" s="430"/>
      <c r="VJL187" s="430"/>
      <c r="VJM187" s="430"/>
      <c r="VJN187" s="430"/>
      <c r="VJO187" s="430"/>
      <c r="VJP187" s="430"/>
      <c r="VJQ187" s="430"/>
      <c r="VJR187" s="430"/>
      <c r="VJS187" s="430"/>
      <c r="VJT187" s="430"/>
      <c r="VJU187" s="430"/>
      <c r="VJV187" s="430"/>
      <c r="VJW187" s="430"/>
      <c r="VJX187" s="430"/>
      <c r="VJY187" s="430"/>
      <c r="VJZ187" s="430"/>
      <c r="VKA187" s="430"/>
      <c r="VKB187" s="430"/>
      <c r="VKC187" s="430"/>
      <c r="VKD187" s="430"/>
      <c r="VKE187" s="430"/>
      <c r="VKF187" s="430"/>
      <c r="VKG187" s="430"/>
      <c r="VKH187" s="430"/>
      <c r="VKI187" s="430"/>
      <c r="VKJ187" s="430"/>
      <c r="VKK187" s="430"/>
      <c r="VKL187" s="430"/>
      <c r="VKM187" s="430"/>
      <c r="VKN187" s="430"/>
      <c r="VKO187" s="430"/>
      <c r="VKP187" s="430"/>
      <c r="VKQ187" s="430"/>
      <c r="VKR187" s="430"/>
      <c r="VKS187" s="430"/>
      <c r="VKT187" s="430"/>
      <c r="VKU187" s="430"/>
      <c r="VKV187" s="430"/>
      <c r="VKW187" s="430"/>
      <c r="VKX187" s="430"/>
      <c r="VKY187" s="430"/>
      <c r="VKZ187" s="430"/>
      <c r="VLA187" s="430"/>
      <c r="VLB187" s="430"/>
      <c r="VLC187" s="430"/>
      <c r="VLD187" s="430"/>
      <c r="VLE187" s="430"/>
      <c r="VLF187" s="430"/>
      <c r="VLG187" s="430"/>
      <c r="VLH187" s="430"/>
      <c r="VLI187" s="430"/>
      <c r="VLJ187" s="430"/>
      <c r="VLK187" s="430"/>
      <c r="VLL187" s="430"/>
      <c r="VLM187" s="430"/>
      <c r="VLN187" s="430"/>
      <c r="VLO187" s="430"/>
      <c r="VLP187" s="430"/>
      <c r="VLQ187" s="430"/>
      <c r="VLR187" s="430"/>
      <c r="VLS187" s="430"/>
      <c r="VLT187" s="430"/>
      <c r="VLU187" s="430"/>
      <c r="VLV187" s="430"/>
      <c r="VLW187" s="430"/>
      <c r="VLX187" s="430"/>
      <c r="VLY187" s="430"/>
      <c r="VLZ187" s="430"/>
      <c r="VMA187" s="430"/>
      <c r="VMB187" s="430"/>
      <c r="VMC187" s="430"/>
      <c r="VMD187" s="430"/>
      <c r="VME187" s="430"/>
      <c r="VMF187" s="430"/>
      <c r="VMG187" s="430"/>
      <c r="VMH187" s="430"/>
      <c r="VMI187" s="430"/>
      <c r="VMJ187" s="430"/>
      <c r="VMK187" s="430"/>
      <c r="VML187" s="430"/>
      <c r="VMM187" s="430"/>
      <c r="VMN187" s="430"/>
      <c r="VMO187" s="430"/>
      <c r="VMP187" s="430"/>
      <c r="VMQ187" s="430"/>
      <c r="VMR187" s="430"/>
      <c r="VMS187" s="430"/>
      <c r="VMT187" s="430"/>
      <c r="VMU187" s="430"/>
      <c r="VMV187" s="430"/>
      <c r="VMW187" s="430"/>
      <c r="VMX187" s="430"/>
      <c r="VMY187" s="430"/>
      <c r="VMZ187" s="430"/>
      <c r="VNA187" s="430"/>
      <c r="VNB187" s="430"/>
      <c r="VNC187" s="430"/>
      <c r="VND187" s="430"/>
      <c r="VNE187" s="430"/>
      <c r="VNF187" s="430"/>
      <c r="VNG187" s="430"/>
      <c r="VNH187" s="430"/>
      <c r="VNI187" s="430"/>
      <c r="VNJ187" s="430"/>
      <c r="VNK187" s="430"/>
      <c r="VNL187" s="430"/>
      <c r="VNM187" s="430"/>
      <c r="VNN187" s="430"/>
      <c r="VNO187" s="430"/>
      <c r="VNP187" s="430"/>
      <c r="VNQ187" s="430"/>
      <c r="VNR187" s="430"/>
      <c r="VNS187" s="430"/>
      <c r="VNT187" s="430"/>
      <c r="VNU187" s="430"/>
      <c r="VNV187" s="430"/>
      <c r="VNW187" s="430"/>
      <c r="VNX187" s="430"/>
      <c r="VNY187" s="430"/>
      <c r="VNZ187" s="430"/>
      <c r="VOA187" s="430"/>
      <c r="VOB187" s="430"/>
      <c r="VOC187" s="430"/>
      <c r="VOD187" s="430"/>
      <c r="VOE187" s="430"/>
      <c r="VOF187" s="430"/>
      <c r="VOG187" s="430"/>
      <c r="VOH187" s="430"/>
      <c r="VOI187" s="430"/>
      <c r="VOJ187" s="430"/>
      <c r="VOK187" s="430"/>
      <c r="VOL187" s="430"/>
      <c r="VOM187" s="430"/>
      <c r="VON187" s="430"/>
      <c r="VOO187" s="430"/>
      <c r="VOP187" s="430"/>
      <c r="VOQ187" s="430"/>
      <c r="VOR187" s="430"/>
      <c r="VOS187" s="430"/>
      <c r="VOT187" s="430"/>
      <c r="VOU187" s="430"/>
      <c r="VOV187" s="430"/>
      <c r="VOW187" s="430"/>
      <c r="VOX187" s="430"/>
      <c r="VOY187" s="430"/>
      <c r="VOZ187" s="430"/>
      <c r="VPA187" s="430"/>
      <c r="VPB187" s="430"/>
      <c r="VPC187" s="430"/>
      <c r="VPD187" s="430"/>
      <c r="VPE187" s="430"/>
      <c r="VPF187" s="430"/>
      <c r="VPG187" s="430"/>
      <c r="VPH187" s="430"/>
      <c r="VPI187" s="430"/>
      <c r="VPJ187" s="430"/>
      <c r="VPK187" s="430"/>
      <c r="VPL187" s="430"/>
      <c r="VPM187" s="430"/>
      <c r="VPN187" s="430"/>
      <c r="VPO187" s="430"/>
      <c r="VPP187" s="430"/>
      <c r="VPQ187" s="430"/>
      <c r="VPR187" s="430"/>
      <c r="VPS187" s="430"/>
      <c r="VPT187" s="430"/>
      <c r="VPU187" s="430"/>
      <c r="VPV187" s="430"/>
      <c r="VPW187" s="430"/>
      <c r="VPX187" s="430"/>
      <c r="VPY187" s="430"/>
      <c r="VPZ187" s="430"/>
      <c r="VQA187" s="430"/>
      <c r="VQB187" s="430"/>
      <c r="VQC187" s="430"/>
      <c r="VQD187" s="430"/>
      <c r="VQE187" s="430"/>
      <c r="VQF187" s="430"/>
      <c r="VQG187" s="430"/>
      <c r="VQH187" s="430"/>
      <c r="VQI187" s="430"/>
      <c r="VQJ187" s="430"/>
      <c r="VQK187" s="430"/>
      <c r="VQL187" s="430"/>
      <c r="VQM187" s="430"/>
      <c r="VQN187" s="430"/>
      <c r="VQO187" s="430"/>
      <c r="VQP187" s="430"/>
      <c r="VQQ187" s="430"/>
      <c r="VQR187" s="430"/>
      <c r="VQS187" s="430"/>
      <c r="VQT187" s="430"/>
      <c r="VQU187" s="430"/>
      <c r="VQV187" s="430"/>
      <c r="VQW187" s="430"/>
      <c r="VQX187" s="430"/>
      <c r="VQY187" s="430"/>
      <c r="VQZ187" s="430"/>
      <c r="VRA187" s="430"/>
      <c r="VRB187" s="430"/>
      <c r="VRC187" s="430"/>
      <c r="VRD187" s="430"/>
      <c r="VRE187" s="430"/>
      <c r="VRF187" s="430"/>
      <c r="VRG187" s="430"/>
      <c r="VRH187" s="430"/>
      <c r="VRI187" s="430"/>
      <c r="VRJ187" s="430"/>
      <c r="VRK187" s="430"/>
      <c r="VRL187" s="430"/>
      <c r="VRM187" s="430"/>
      <c r="VRN187" s="430"/>
      <c r="VRO187" s="430"/>
      <c r="VRP187" s="430"/>
      <c r="VRQ187" s="430"/>
      <c r="VRR187" s="430"/>
      <c r="VRS187" s="430"/>
      <c r="VRT187" s="430"/>
      <c r="VRU187" s="430"/>
      <c r="VRV187" s="430"/>
      <c r="VRW187" s="430"/>
      <c r="VRX187" s="430"/>
      <c r="VRY187" s="430"/>
      <c r="VRZ187" s="430"/>
      <c r="VSA187" s="430"/>
      <c r="VSB187" s="430"/>
      <c r="VSC187" s="430"/>
      <c r="VSD187" s="430"/>
      <c r="VSE187" s="430"/>
      <c r="VSF187" s="430"/>
      <c r="VSG187" s="430"/>
      <c r="VSH187" s="430"/>
      <c r="VSI187" s="430"/>
      <c r="VSJ187" s="430"/>
      <c r="VSK187" s="430"/>
      <c r="VSL187" s="430"/>
      <c r="VSM187" s="430"/>
      <c r="VSN187" s="430"/>
      <c r="VSO187" s="430"/>
      <c r="VSP187" s="430"/>
      <c r="VSQ187" s="430"/>
      <c r="VSR187" s="430"/>
      <c r="VSS187" s="430"/>
      <c r="VST187" s="430"/>
      <c r="VSU187" s="430"/>
      <c r="VSV187" s="430"/>
      <c r="VSW187" s="430"/>
      <c r="VSX187" s="430"/>
      <c r="VSY187" s="430"/>
      <c r="VSZ187" s="430"/>
      <c r="VTA187" s="430"/>
      <c r="VTB187" s="430"/>
      <c r="VTC187" s="430"/>
      <c r="VTD187" s="430"/>
      <c r="VTE187" s="430"/>
      <c r="VTF187" s="430"/>
      <c r="VTG187" s="430"/>
      <c r="VTH187" s="430"/>
      <c r="VTI187" s="430"/>
      <c r="VTJ187" s="430"/>
      <c r="VTK187" s="430"/>
      <c r="VTL187" s="430"/>
      <c r="VTM187" s="430"/>
      <c r="VTN187" s="430"/>
      <c r="VTO187" s="430"/>
      <c r="VTP187" s="430"/>
      <c r="VTQ187" s="430"/>
      <c r="VTR187" s="430"/>
      <c r="VTS187" s="430"/>
      <c r="VTT187" s="430"/>
      <c r="VTU187" s="430"/>
      <c r="VTV187" s="430"/>
      <c r="VTW187" s="430"/>
      <c r="VTX187" s="430"/>
      <c r="VTY187" s="430"/>
      <c r="VTZ187" s="430"/>
      <c r="VUA187" s="430"/>
      <c r="VUB187" s="430"/>
      <c r="VUC187" s="430"/>
      <c r="VUD187" s="430"/>
      <c r="VUE187" s="430"/>
      <c r="VUF187" s="430"/>
      <c r="VUG187" s="430"/>
      <c r="VUH187" s="430"/>
      <c r="VUI187" s="430"/>
      <c r="VUJ187" s="430"/>
      <c r="VUK187" s="430"/>
      <c r="VUL187" s="430"/>
      <c r="VUM187" s="430"/>
      <c r="VUN187" s="430"/>
      <c r="VUO187" s="430"/>
      <c r="VUP187" s="430"/>
      <c r="VUQ187" s="430"/>
      <c r="VUR187" s="430"/>
      <c r="VUS187" s="430"/>
      <c r="VUT187" s="430"/>
      <c r="VUU187" s="430"/>
      <c r="VUV187" s="430"/>
      <c r="VUW187" s="430"/>
      <c r="VUX187" s="430"/>
      <c r="VUY187" s="430"/>
      <c r="VUZ187" s="430"/>
      <c r="VVA187" s="430"/>
      <c r="VVB187" s="430"/>
      <c r="VVC187" s="430"/>
      <c r="VVD187" s="430"/>
      <c r="VVE187" s="430"/>
      <c r="VVF187" s="430"/>
      <c r="VVG187" s="430"/>
      <c r="VVH187" s="430"/>
      <c r="VVI187" s="430"/>
      <c r="VVJ187" s="430"/>
      <c r="VVK187" s="430"/>
      <c r="VVL187" s="430"/>
      <c r="VVM187" s="430"/>
      <c r="VVN187" s="430"/>
      <c r="VVO187" s="430"/>
      <c r="VVP187" s="430"/>
      <c r="VVQ187" s="430"/>
      <c r="VVR187" s="430"/>
      <c r="VVS187" s="430"/>
      <c r="VVT187" s="430"/>
      <c r="VVU187" s="430"/>
      <c r="VVV187" s="430"/>
      <c r="VVW187" s="430"/>
      <c r="VVX187" s="430"/>
      <c r="VVY187" s="430"/>
      <c r="VVZ187" s="430"/>
      <c r="VWA187" s="430"/>
      <c r="VWB187" s="430"/>
      <c r="VWC187" s="430"/>
      <c r="VWD187" s="430"/>
      <c r="VWE187" s="430"/>
      <c r="VWF187" s="430"/>
      <c r="VWG187" s="430"/>
      <c r="VWH187" s="430"/>
      <c r="VWI187" s="430"/>
      <c r="VWJ187" s="430"/>
      <c r="VWK187" s="430"/>
      <c r="VWL187" s="430"/>
      <c r="VWM187" s="430"/>
      <c r="VWN187" s="430"/>
      <c r="VWO187" s="430"/>
      <c r="VWP187" s="430"/>
      <c r="VWQ187" s="430"/>
      <c r="VWR187" s="430"/>
      <c r="VWS187" s="430"/>
      <c r="VWT187" s="430"/>
      <c r="VWU187" s="430"/>
      <c r="VWV187" s="430"/>
      <c r="VWW187" s="430"/>
      <c r="VWX187" s="430"/>
      <c r="VWY187" s="430"/>
      <c r="VWZ187" s="430"/>
      <c r="VXA187" s="430"/>
      <c r="VXB187" s="430"/>
      <c r="VXC187" s="430"/>
      <c r="VXD187" s="430"/>
      <c r="VXE187" s="430"/>
      <c r="VXF187" s="430"/>
      <c r="VXG187" s="430"/>
      <c r="VXH187" s="430"/>
      <c r="VXI187" s="430"/>
      <c r="VXJ187" s="430"/>
      <c r="VXK187" s="430"/>
      <c r="VXL187" s="430"/>
      <c r="VXM187" s="430"/>
      <c r="VXN187" s="430"/>
      <c r="VXO187" s="430"/>
      <c r="VXP187" s="430"/>
      <c r="VXQ187" s="430"/>
      <c r="VXR187" s="430"/>
      <c r="VXS187" s="430"/>
      <c r="VXT187" s="430"/>
      <c r="VXU187" s="430"/>
      <c r="VXV187" s="430"/>
      <c r="VXW187" s="430"/>
      <c r="VXX187" s="430"/>
      <c r="VXY187" s="430"/>
      <c r="VXZ187" s="430"/>
      <c r="VYA187" s="430"/>
      <c r="VYB187" s="430"/>
      <c r="VYC187" s="430"/>
      <c r="VYD187" s="430"/>
      <c r="VYE187" s="430"/>
      <c r="VYF187" s="430"/>
      <c r="VYG187" s="430"/>
      <c r="VYH187" s="430"/>
      <c r="VYI187" s="430"/>
      <c r="VYJ187" s="430"/>
      <c r="VYK187" s="430"/>
      <c r="VYL187" s="430"/>
      <c r="VYM187" s="430"/>
      <c r="VYN187" s="430"/>
      <c r="VYO187" s="430"/>
      <c r="VYP187" s="430"/>
      <c r="VYQ187" s="430"/>
      <c r="VYR187" s="430"/>
      <c r="VYS187" s="430"/>
      <c r="VYT187" s="430"/>
      <c r="VYU187" s="430"/>
      <c r="VYV187" s="430"/>
      <c r="VYW187" s="430"/>
      <c r="VYX187" s="430"/>
      <c r="VYY187" s="430"/>
      <c r="VYZ187" s="430"/>
      <c r="VZA187" s="430"/>
      <c r="VZB187" s="430"/>
      <c r="VZC187" s="430"/>
      <c r="VZD187" s="430"/>
      <c r="VZE187" s="430"/>
      <c r="VZF187" s="430"/>
      <c r="VZG187" s="430"/>
      <c r="VZH187" s="430"/>
      <c r="VZI187" s="430"/>
      <c r="VZJ187" s="430"/>
      <c r="VZK187" s="430"/>
      <c r="VZL187" s="430"/>
      <c r="VZM187" s="430"/>
      <c r="VZN187" s="430"/>
      <c r="VZO187" s="430"/>
      <c r="VZP187" s="430"/>
      <c r="VZQ187" s="430"/>
      <c r="VZR187" s="430"/>
      <c r="VZS187" s="430"/>
      <c r="VZT187" s="430"/>
      <c r="VZU187" s="430"/>
      <c r="VZV187" s="430"/>
      <c r="VZW187" s="430"/>
      <c r="VZX187" s="430"/>
      <c r="VZY187" s="430"/>
      <c r="VZZ187" s="430"/>
      <c r="WAA187" s="430"/>
      <c r="WAB187" s="430"/>
      <c r="WAC187" s="430"/>
      <c r="WAD187" s="430"/>
      <c r="WAE187" s="430"/>
      <c r="WAF187" s="430"/>
      <c r="WAG187" s="430"/>
      <c r="WAH187" s="430"/>
      <c r="WAI187" s="430"/>
      <c r="WAJ187" s="430"/>
      <c r="WAK187" s="430"/>
      <c r="WAL187" s="430"/>
      <c r="WAM187" s="430"/>
      <c r="WAN187" s="430"/>
      <c r="WAO187" s="430"/>
      <c r="WAP187" s="430"/>
      <c r="WAQ187" s="430"/>
      <c r="WAR187" s="430"/>
      <c r="WAS187" s="430"/>
      <c r="WAT187" s="430"/>
      <c r="WAU187" s="430"/>
      <c r="WAV187" s="430"/>
      <c r="WAW187" s="430"/>
      <c r="WAX187" s="430"/>
      <c r="WAY187" s="430"/>
      <c r="WAZ187" s="430"/>
      <c r="WBA187" s="430"/>
      <c r="WBB187" s="430"/>
      <c r="WBC187" s="430"/>
      <c r="WBD187" s="430"/>
      <c r="WBE187" s="430"/>
      <c r="WBF187" s="430"/>
      <c r="WBG187" s="430"/>
      <c r="WBH187" s="430"/>
      <c r="WBI187" s="430"/>
      <c r="WBJ187" s="430"/>
      <c r="WBK187" s="430"/>
      <c r="WBL187" s="430"/>
      <c r="WBM187" s="430"/>
      <c r="WBN187" s="430"/>
      <c r="WBO187" s="430"/>
      <c r="WBP187" s="430"/>
      <c r="WBQ187" s="430"/>
      <c r="WBR187" s="430"/>
      <c r="WBS187" s="430"/>
      <c r="WBT187" s="430"/>
      <c r="WBU187" s="430"/>
      <c r="WBV187" s="430"/>
      <c r="WBW187" s="430"/>
      <c r="WBX187" s="430"/>
      <c r="WBY187" s="430"/>
      <c r="WBZ187" s="430"/>
      <c r="WCA187" s="430"/>
      <c r="WCB187" s="430"/>
      <c r="WCC187" s="430"/>
      <c r="WCD187" s="430"/>
      <c r="WCE187" s="430"/>
      <c r="WCF187" s="430"/>
      <c r="WCG187" s="430"/>
      <c r="WCH187" s="430"/>
      <c r="WCI187" s="430"/>
      <c r="WCJ187" s="430"/>
      <c r="WCK187" s="430"/>
      <c r="WCL187" s="430"/>
      <c r="WCM187" s="430"/>
      <c r="WCN187" s="430"/>
      <c r="WCO187" s="430"/>
      <c r="WCP187" s="430"/>
      <c r="WCQ187" s="430"/>
      <c r="WCR187" s="430"/>
      <c r="WCS187" s="430"/>
      <c r="WCT187" s="430"/>
      <c r="WCU187" s="430"/>
      <c r="WCV187" s="430"/>
      <c r="WCW187" s="430"/>
      <c r="WCX187" s="430"/>
      <c r="WCY187" s="430"/>
      <c r="WCZ187" s="430"/>
      <c r="WDA187" s="430"/>
      <c r="WDB187" s="430"/>
      <c r="WDC187" s="430"/>
      <c r="WDD187" s="430"/>
      <c r="WDE187" s="430"/>
      <c r="WDF187" s="430"/>
      <c r="WDG187" s="430"/>
      <c r="WDH187" s="430"/>
      <c r="WDI187" s="430"/>
      <c r="WDJ187" s="430"/>
      <c r="WDK187" s="430"/>
      <c r="WDL187" s="430"/>
      <c r="WDM187" s="430"/>
      <c r="WDN187" s="430"/>
      <c r="WDO187" s="430"/>
      <c r="WDP187" s="430"/>
      <c r="WDQ187" s="430"/>
      <c r="WDR187" s="430"/>
      <c r="WDS187" s="430"/>
      <c r="WDT187" s="430"/>
      <c r="WDU187" s="430"/>
      <c r="WDV187" s="430"/>
      <c r="WDW187" s="430"/>
      <c r="WDX187" s="430"/>
      <c r="WDY187" s="430"/>
      <c r="WDZ187" s="430"/>
      <c r="WEA187" s="430"/>
      <c r="WEB187" s="430"/>
      <c r="WEC187" s="430"/>
      <c r="WED187" s="430"/>
      <c r="WEE187" s="430"/>
      <c r="WEF187" s="430"/>
      <c r="WEG187" s="430"/>
      <c r="WEH187" s="430"/>
      <c r="WEI187" s="430"/>
      <c r="WEJ187" s="430"/>
      <c r="WEK187" s="430"/>
      <c r="WEL187" s="430"/>
      <c r="WEM187" s="430"/>
      <c r="WEN187" s="430"/>
      <c r="WEO187" s="430"/>
      <c r="WEP187" s="430"/>
      <c r="WEQ187" s="430"/>
      <c r="WER187" s="430"/>
      <c r="WES187" s="430"/>
      <c r="WET187" s="430"/>
      <c r="WEU187" s="430"/>
      <c r="WEV187" s="430"/>
      <c r="WEW187" s="430"/>
      <c r="WEX187" s="430"/>
      <c r="WEY187" s="430"/>
      <c r="WEZ187" s="430"/>
      <c r="WFA187" s="430"/>
      <c r="WFB187" s="430"/>
      <c r="WFC187" s="430"/>
      <c r="WFD187" s="430"/>
      <c r="WFE187" s="430"/>
      <c r="WFF187" s="430"/>
      <c r="WFG187" s="430"/>
      <c r="WFH187" s="430"/>
      <c r="WFI187" s="430"/>
      <c r="WFJ187" s="430"/>
      <c r="WFK187" s="430"/>
      <c r="WFL187" s="430"/>
      <c r="WFM187" s="430"/>
      <c r="WFN187" s="430"/>
      <c r="WFO187" s="430"/>
      <c r="WFP187" s="430"/>
      <c r="WFQ187" s="430"/>
      <c r="WFR187" s="430"/>
      <c r="WFS187" s="430"/>
      <c r="WFT187" s="430"/>
      <c r="WFU187" s="430"/>
      <c r="WFV187" s="430"/>
      <c r="WFW187" s="430"/>
      <c r="WFX187" s="430"/>
      <c r="WFY187" s="430"/>
      <c r="WFZ187" s="430"/>
      <c r="WGA187" s="430"/>
      <c r="WGB187" s="430"/>
      <c r="WGC187" s="430"/>
      <c r="WGD187" s="430"/>
      <c r="WGE187" s="430"/>
      <c r="WGF187" s="430"/>
      <c r="WGG187" s="430"/>
      <c r="WGH187" s="430"/>
      <c r="WGI187" s="430"/>
      <c r="WGJ187" s="430"/>
      <c r="WGK187" s="430"/>
      <c r="WGL187" s="430"/>
      <c r="WGM187" s="430"/>
      <c r="WGN187" s="430"/>
      <c r="WGO187" s="430"/>
      <c r="WGP187" s="430"/>
      <c r="WGQ187" s="430"/>
      <c r="WGR187" s="430"/>
      <c r="WGS187" s="430"/>
      <c r="WGT187" s="430"/>
      <c r="WGU187" s="430"/>
      <c r="WGV187" s="430"/>
      <c r="WGW187" s="430"/>
      <c r="WGX187" s="430"/>
      <c r="WGY187" s="430"/>
      <c r="WGZ187" s="430"/>
      <c r="WHA187" s="430"/>
      <c r="WHB187" s="430"/>
      <c r="WHC187" s="430"/>
      <c r="WHD187" s="430"/>
      <c r="WHE187" s="430"/>
      <c r="WHF187" s="430"/>
      <c r="WHG187" s="430"/>
      <c r="WHH187" s="430"/>
      <c r="WHI187" s="430"/>
      <c r="WHJ187" s="430"/>
      <c r="WHK187" s="430"/>
      <c r="WHL187" s="430"/>
      <c r="WHM187" s="430"/>
      <c r="WHN187" s="430"/>
      <c r="WHO187" s="430"/>
      <c r="WHP187" s="430"/>
      <c r="WHQ187" s="430"/>
      <c r="WHR187" s="430"/>
      <c r="WHS187" s="430"/>
      <c r="WHT187" s="430"/>
      <c r="WHU187" s="430"/>
      <c r="WHV187" s="430"/>
      <c r="WHW187" s="430"/>
      <c r="WHX187" s="430"/>
      <c r="WHY187" s="430"/>
      <c r="WHZ187" s="430"/>
      <c r="WIA187" s="430"/>
      <c r="WIB187" s="430"/>
      <c r="WIC187" s="430"/>
      <c r="WID187" s="430"/>
      <c r="WIE187" s="430"/>
      <c r="WIF187" s="430"/>
      <c r="WIG187" s="430"/>
      <c r="WIH187" s="430"/>
      <c r="WII187" s="430"/>
      <c r="WIJ187" s="430"/>
      <c r="WIK187" s="430"/>
      <c r="WIL187" s="430"/>
      <c r="WIM187" s="430"/>
      <c r="WIN187" s="430"/>
      <c r="WIO187" s="430"/>
      <c r="WIP187" s="430"/>
      <c r="WIQ187" s="430"/>
      <c r="WIR187" s="430"/>
      <c r="WIS187" s="430"/>
      <c r="WIT187" s="430"/>
      <c r="WIU187" s="430"/>
      <c r="WIV187" s="430"/>
      <c r="WIW187" s="430"/>
      <c r="WIX187" s="430"/>
      <c r="WIY187" s="430"/>
      <c r="WIZ187" s="430"/>
      <c r="WJA187" s="430"/>
      <c r="WJB187" s="430"/>
      <c r="WJC187" s="430"/>
      <c r="WJD187" s="430"/>
      <c r="WJE187" s="430"/>
      <c r="WJF187" s="430"/>
      <c r="WJG187" s="430"/>
      <c r="WJH187" s="430"/>
      <c r="WJI187" s="430"/>
      <c r="WJJ187" s="430"/>
      <c r="WJK187" s="430"/>
      <c r="WJL187" s="430"/>
      <c r="WJM187" s="430"/>
      <c r="WJN187" s="430"/>
      <c r="WJO187" s="430"/>
      <c r="WJP187" s="430"/>
      <c r="WJQ187" s="430"/>
      <c r="WJR187" s="430"/>
      <c r="WJS187" s="430"/>
      <c r="WJT187" s="430"/>
      <c r="WJU187" s="430"/>
      <c r="WJV187" s="430"/>
      <c r="WJW187" s="430"/>
      <c r="WJX187" s="430"/>
      <c r="WJY187" s="430"/>
      <c r="WJZ187" s="430"/>
      <c r="WKA187" s="430"/>
      <c r="WKB187" s="430"/>
      <c r="WKC187" s="430"/>
      <c r="WKD187" s="430"/>
      <c r="WKE187" s="430"/>
      <c r="WKF187" s="430"/>
      <c r="WKG187" s="430"/>
      <c r="WKH187" s="430"/>
      <c r="WKI187" s="430"/>
      <c r="WKJ187" s="430"/>
      <c r="WKK187" s="430"/>
      <c r="WKL187" s="430"/>
      <c r="WKM187" s="430"/>
      <c r="WKN187" s="430"/>
      <c r="WKO187" s="430"/>
      <c r="WKP187" s="430"/>
      <c r="WKQ187" s="430"/>
      <c r="WKR187" s="430"/>
      <c r="WKS187" s="430"/>
      <c r="WKT187" s="430"/>
      <c r="WKU187" s="430"/>
      <c r="WKV187" s="430"/>
      <c r="WKW187" s="430"/>
      <c r="WKX187" s="430"/>
      <c r="WKY187" s="430"/>
      <c r="WKZ187" s="430"/>
      <c r="WLA187" s="430"/>
      <c r="WLB187" s="430"/>
      <c r="WLC187" s="430"/>
      <c r="WLD187" s="430"/>
      <c r="WLE187" s="430"/>
      <c r="WLF187" s="430"/>
      <c r="WLG187" s="430"/>
      <c r="WLH187" s="430"/>
      <c r="WLI187" s="430"/>
      <c r="WLJ187" s="430"/>
      <c r="WLK187" s="430"/>
      <c r="WLL187" s="430"/>
      <c r="WLM187" s="430"/>
      <c r="WLN187" s="430"/>
      <c r="WLO187" s="430"/>
      <c r="WLP187" s="430"/>
      <c r="WLQ187" s="430"/>
      <c r="WLR187" s="430"/>
      <c r="WLS187" s="430"/>
      <c r="WLT187" s="430"/>
      <c r="WLU187" s="430"/>
      <c r="WLV187" s="430"/>
      <c r="WLW187" s="430"/>
      <c r="WLX187" s="430"/>
      <c r="WLY187" s="430"/>
      <c r="WLZ187" s="430"/>
      <c r="WMA187" s="430"/>
      <c r="WMB187" s="430"/>
      <c r="WMC187" s="430"/>
      <c r="WMD187" s="430"/>
      <c r="WME187" s="430"/>
      <c r="WMF187" s="430"/>
      <c r="WMG187" s="430"/>
      <c r="WMH187" s="430"/>
      <c r="WMI187" s="430"/>
      <c r="WMJ187" s="430"/>
      <c r="WMK187" s="430"/>
      <c r="WML187" s="430"/>
      <c r="WMM187" s="430"/>
      <c r="WMN187" s="430"/>
      <c r="WMO187" s="430"/>
      <c r="WMP187" s="430"/>
      <c r="WMQ187" s="430"/>
      <c r="WMR187" s="430"/>
      <c r="WMS187" s="430"/>
      <c r="WMT187" s="430"/>
      <c r="WMU187" s="430"/>
      <c r="WMV187" s="430"/>
      <c r="WMW187" s="430"/>
      <c r="WMX187" s="430"/>
      <c r="WMY187" s="430"/>
      <c r="WMZ187" s="430"/>
      <c r="WNA187" s="430"/>
      <c r="WNB187" s="430"/>
      <c r="WNC187" s="430"/>
      <c r="WND187" s="430"/>
      <c r="WNE187" s="430"/>
      <c r="WNF187" s="430"/>
      <c r="WNG187" s="430"/>
      <c r="WNH187" s="430"/>
      <c r="WNI187" s="430"/>
      <c r="WNJ187" s="430"/>
      <c r="WNK187" s="430"/>
      <c r="WNL187" s="430"/>
      <c r="WNM187" s="430"/>
      <c r="WNN187" s="430"/>
      <c r="WNO187" s="430"/>
      <c r="WNP187" s="430"/>
      <c r="WNQ187" s="430"/>
      <c r="WNR187" s="430"/>
      <c r="WNS187" s="430"/>
      <c r="WNT187" s="430"/>
      <c r="WNU187" s="430"/>
      <c r="WNV187" s="430"/>
      <c r="WNW187" s="430"/>
      <c r="WNX187" s="430"/>
      <c r="WNY187" s="430"/>
      <c r="WNZ187" s="430"/>
      <c r="WOA187" s="430"/>
      <c r="WOB187" s="430"/>
      <c r="WOC187" s="430"/>
      <c r="WOD187" s="430"/>
      <c r="WOE187" s="430"/>
      <c r="WOF187" s="430"/>
      <c r="WOG187" s="430"/>
      <c r="WOH187" s="430"/>
      <c r="WOI187" s="430"/>
      <c r="WOJ187" s="430"/>
      <c r="WOK187" s="430"/>
      <c r="WOL187" s="430"/>
      <c r="WOM187" s="430"/>
      <c r="WON187" s="430"/>
      <c r="WOO187" s="430"/>
      <c r="WOP187" s="430"/>
      <c r="WOQ187" s="430"/>
      <c r="WOR187" s="430"/>
      <c r="WOS187" s="430"/>
      <c r="WOT187" s="430"/>
      <c r="WOU187" s="430"/>
      <c r="WOV187" s="430"/>
      <c r="WOW187" s="430"/>
      <c r="WOX187" s="430"/>
      <c r="WOY187" s="430"/>
      <c r="WOZ187" s="430"/>
      <c r="WPA187" s="430"/>
      <c r="WPB187" s="430"/>
      <c r="WPC187" s="430"/>
      <c r="WPD187" s="430"/>
      <c r="WPE187" s="430"/>
      <c r="WPF187" s="430"/>
      <c r="WPG187" s="430"/>
      <c r="WPH187" s="430"/>
      <c r="WPI187" s="430"/>
      <c r="WPJ187" s="430"/>
      <c r="WPK187" s="430"/>
      <c r="WPL187" s="430"/>
      <c r="WPM187" s="430"/>
      <c r="WPN187" s="430"/>
      <c r="WPO187" s="430"/>
      <c r="WPP187" s="430"/>
      <c r="WPQ187" s="430"/>
      <c r="WPR187" s="430"/>
      <c r="WPS187" s="430"/>
      <c r="WPT187" s="430"/>
      <c r="WPU187" s="430"/>
      <c r="WPV187" s="430"/>
      <c r="WPW187" s="430"/>
      <c r="WPX187" s="430"/>
      <c r="WPY187" s="430"/>
      <c r="WPZ187" s="430"/>
      <c r="WQA187" s="430"/>
      <c r="WQB187" s="430"/>
      <c r="WQC187" s="430"/>
      <c r="WQD187" s="430"/>
      <c r="WQE187" s="430"/>
      <c r="WQF187" s="430"/>
      <c r="WQG187" s="430"/>
      <c r="WQH187" s="430"/>
      <c r="WQI187" s="430"/>
      <c r="WQJ187" s="430"/>
      <c r="WQK187" s="430"/>
      <c r="WQL187" s="430"/>
      <c r="WQM187" s="430"/>
      <c r="WQN187" s="430"/>
      <c r="WQO187" s="430"/>
      <c r="WQP187" s="430"/>
      <c r="WQQ187" s="430"/>
      <c r="WQR187" s="430"/>
      <c r="WQS187" s="430"/>
      <c r="WQT187" s="430"/>
      <c r="WQU187" s="430"/>
      <c r="WQV187" s="430"/>
      <c r="WQW187" s="430"/>
      <c r="WQX187" s="430"/>
      <c r="WQY187" s="430"/>
      <c r="WQZ187" s="430"/>
      <c r="WRA187" s="430"/>
      <c r="WRB187" s="430"/>
      <c r="WRC187" s="430"/>
      <c r="WRD187" s="430"/>
      <c r="WRE187" s="430"/>
      <c r="WRF187" s="430"/>
      <c r="WRG187" s="430"/>
      <c r="WRH187" s="430"/>
      <c r="WRI187" s="430"/>
      <c r="WRJ187" s="430"/>
      <c r="WRK187" s="430"/>
      <c r="WRL187" s="430"/>
      <c r="WRM187" s="430"/>
      <c r="WRN187" s="430"/>
      <c r="WRO187" s="430"/>
      <c r="WRP187" s="430"/>
      <c r="WRQ187" s="430"/>
      <c r="WRR187" s="430"/>
      <c r="WRS187" s="430"/>
      <c r="WRT187" s="430"/>
      <c r="WRU187" s="430"/>
      <c r="WRV187" s="430"/>
      <c r="WRW187" s="430"/>
      <c r="WRX187" s="430"/>
      <c r="WRY187" s="430"/>
      <c r="WRZ187" s="430"/>
      <c r="WSA187" s="430"/>
      <c r="WSB187" s="430"/>
      <c r="WSC187" s="430"/>
      <c r="WSD187" s="430"/>
      <c r="WSE187" s="430"/>
      <c r="WSF187" s="430"/>
      <c r="WSG187" s="430"/>
      <c r="WSH187" s="430"/>
      <c r="WSI187" s="430"/>
      <c r="WSJ187" s="430"/>
      <c r="WSK187" s="430"/>
      <c r="WSL187" s="430"/>
      <c r="WSM187" s="430"/>
      <c r="WSN187" s="430"/>
      <c r="WSO187" s="430"/>
      <c r="WSP187" s="430"/>
      <c r="WSQ187" s="430"/>
      <c r="WSR187" s="430"/>
      <c r="WSS187" s="430"/>
      <c r="WST187" s="430"/>
      <c r="WSU187" s="430"/>
      <c r="WSV187" s="430"/>
      <c r="WSW187" s="430"/>
      <c r="WSX187" s="430"/>
      <c r="WSY187" s="430"/>
      <c r="WSZ187" s="430"/>
      <c r="WTA187" s="430"/>
      <c r="WTB187" s="430"/>
      <c r="WTC187" s="430"/>
      <c r="WTD187" s="430"/>
      <c r="WTE187" s="430"/>
      <c r="WTF187" s="430"/>
      <c r="WTG187" s="430"/>
      <c r="WTH187" s="430"/>
      <c r="WTI187" s="430"/>
      <c r="WTJ187" s="430"/>
      <c r="WTK187" s="430"/>
      <c r="WTL187" s="430"/>
      <c r="WTM187" s="430"/>
      <c r="WTN187" s="430"/>
      <c r="WTO187" s="430"/>
      <c r="WTP187" s="430"/>
      <c r="WTQ187" s="430"/>
      <c r="WTR187" s="430"/>
      <c r="WTS187" s="430"/>
      <c r="WTT187" s="430"/>
      <c r="WTU187" s="430"/>
      <c r="WTV187" s="430"/>
      <c r="WTW187" s="430"/>
      <c r="WTX187" s="430"/>
      <c r="WTY187" s="430"/>
      <c r="WTZ187" s="430"/>
      <c r="WUA187" s="430"/>
      <c r="WUB187" s="430"/>
      <c r="WUC187" s="430"/>
      <c r="WUD187" s="430"/>
      <c r="WUE187" s="430"/>
      <c r="WUF187" s="430"/>
      <c r="WUG187" s="430"/>
      <c r="WUH187" s="430"/>
      <c r="WUI187" s="430"/>
      <c r="WUJ187" s="430"/>
      <c r="WUK187" s="430"/>
      <c r="WUL187" s="430"/>
      <c r="WUM187" s="430"/>
      <c r="WUN187" s="430"/>
      <c r="WUO187" s="430"/>
      <c r="WUP187" s="430"/>
      <c r="WUQ187" s="430"/>
      <c r="WUR187" s="430"/>
      <c r="WUS187" s="430"/>
      <c r="WUT187" s="430"/>
      <c r="WUU187" s="430"/>
      <c r="WUV187" s="430"/>
      <c r="WUW187" s="430"/>
      <c r="WUX187" s="430"/>
      <c r="WUY187" s="430"/>
      <c r="WUZ187" s="430"/>
      <c r="WVA187" s="430"/>
      <c r="WVB187" s="430"/>
      <c r="WVC187" s="430"/>
      <c r="WVD187" s="430"/>
      <c r="WVE187" s="430"/>
      <c r="WVF187" s="430"/>
      <c r="WVG187" s="430"/>
      <c r="WVH187" s="430"/>
      <c r="WVI187" s="430"/>
      <c r="WVJ187" s="430"/>
      <c r="WVK187" s="430"/>
      <c r="WVL187" s="430"/>
      <c r="WVM187" s="430"/>
      <c r="WVN187" s="430"/>
      <c r="WVO187" s="43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1" manualBreakCount="1">
    <brk id="1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Zał.Nr1</vt:lpstr>
      <vt:lpstr>Zał.Nr2</vt:lpstr>
      <vt:lpstr>Zał.Nr3</vt:lpstr>
      <vt:lpstr>Zał.Nr4</vt:lpstr>
      <vt:lpstr>Zał.Nr5</vt:lpstr>
      <vt:lpstr>Zał.Nr1!Obszar_wydruku</vt:lpstr>
      <vt:lpstr>Zał.Nr5!Obszar_wydruku</vt:lpstr>
      <vt:lpstr>Zał.Nr1!Tytuły_wydruku</vt:lpstr>
      <vt:lpstr>Zał.Nr2!Tytuły_wydruku</vt:lpstr>
      <vt:lpstr>Zał.Nr3!Tytuły_wydruku</vt:lpstr>
      <vt:lpstr>Zał.Nr5!Tytuły_wydruku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Beata Duszeńska</cp:lastModifiedBy>
  <cp:lastPrinted>2024-05-29T10:52:38Z</cp:lastPrinted>
  <dcterms:created xsi:type="dcterms:W3CDTF">2024-05-29T08:32:10Z</dcterms:created>
  <dcterms:modified xsi:type="dcterms:W3CDTF">2024-06-03T06:06:59Z</dcterms:modified>
</cp:coreProperties>
</file>