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udziszewska\Desktop\"/>
    </mc:Choice>
  </mc:AlternateContent>
  <xr:revisionPtr revIDLastSave="0" documentId="13_ncr:1_{6BB7DFAF-B515-470F-A0DA-EFF7D68170B2}" xr6:coauthVersionLast="47" xr6:coauthVersionMax="47" xr10:uidLastSave="{00000000-0000-0000-0000-000000000000}"/>
  <bookViews>
    <workbookView xWindow="-120" yWindow="-120" windowWidth="29040" windowHeight="15840" xr2:uid="{80C36FD8-D74F-4A39-AE79-ECE40BBC6940}"/>
  </bookViews>
  <sheets>
    <sheet name="Zał.Nr1" sheetId="2" r:id="rId1"/>
    <sheet name="Zał.Nr2" sheetId="3" r:id="rId2"/>
    <sheet name="Zał.Nr3" sheetId="4" r:id="rId3"/>
    <sheet name="Zał.Nr4" sheetId="5" r:id="rId4"/>
    <sheet name="Zał.Nr5" sheetId="6" r:id="rId5"/>
  </sheets>
  <definedNames>
    <definedName name="_xlnm._FilterDatabase" localSheetId="0" hidden="1">Zał.Nr1!$A$10:$H$411</definedName>
    <definedName name="_xlnm.Print_Area" localSheetId="0">Zał.Nr1!$A$1:$H$412</definedName>
    <definedName name="_xlnm.Print_Area" localSheetId="4">Zał.Nr5!$A$1:$G$202</definedName>
    <definedName name="_xlnm.Print_Titles" localSheetId="0">Zał.Nr1!$7:$9</definedName>
    <definedName name="_xlnm.Print_Titles" localSheetId="1">Zał.Nr2!$8:$14</definedName>
    <definedName name="_xlnm.Print_Titles" localSheetId="2">Zał.Nr3!$56:$56</definedName>
    <definedName name="_xlnm.Print_Titles" localSheetId="4">Zał.Nr5!$10:$11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9" i="6" l="1"/>
  <c r="G197" i="6" s="1"/>
  <c r="F196" i="6"/>
  <c r="G194" i="6"/>
  <c r="G193" i="6"/>
  <c r="G192" i="6" s="1"/>
  <c r="G190" i="6" s="1"/>
  <c r="I190" i="6" s="1"/>
  <c r="F189" i="6"/>
  <c r="G187" i="6"/>
  <c r="G186" i="6"/>
  <c r="G185" i="6"/>
  <c r="G184" i="6"/>
  <c r="G182" i="6" s="1"/>
  <c r="G180" i="6"/>
  <c r="G179" i="6"/>
  <c r="G178" i="6"/>
  <c r="G177" i="6" s="1"/>
  <c r="G175" i="6" s="1"/>
  <c r="G173" i="6"/>
  <c r="G172" i="6"/>
  <c r="G170" i="6" s="1"/>
  <c r="G168" i="6"/>
  <c r="G167" i="6"/>
  <c r="G166" i="6"/>
  <c r="G165" i="6"/>
  <c r="G164" i="6"/>
  <c r="G163" i="6" s="1"/>
  <c r="G161" i="6" s="1"/>
  <c r="G159" i="6"/>
  <c r="G158" i="6"/>
  <c r="G156" i="6" s="1"/>
  <c r="G154" i="6"/>
  <c r="G153" i="6"/>
  <c r="G152" i="6"/>
  <c r="G151" i="6"/>
  <c r="G150" i="6"/>
  <c r="G149" i="6" s="1"/>
  <c r="G147" i="6" s="1"/>
  <c r="G145" i="6"/>
  <c r="G144" i="6"/>
  <c r="G142" i="6" s="1"/>
  <c r="G140" i="6"/>
  <c r="G139" i="6"/>
  <c r="G138" i="6"/>
  <c r="G137" i="6"/>
  <c r="G136" i="6"/>
  <c r="G135" i="6" s="1"/>
  <c r="G133" i="6" s="1"/>
  <c r="G131" i="6"/>
  <c r="G130" i="6"/>
  <c r="G128" i="6" s="1"/>
  <c r="G126" i="6"/>
  <c r="G125" i="6"/>
  <c r="G124" i="6"/>
  <c r="G123" i="6"/>
  <c r="G122" i="6"/>
  <c r="G121" i="6" s="1"/>
  <c r="G119" i="6" s="1"/>
  <c r="G117" i="6"/>
  <c r="G116" i="6"/>
  <c r="G114" i="6" s="1"/>
  <c r="G112" i="6"/>
  <c r="G111" i="6" s="1"/>
  <c r="G109" i="6" s="1"/>
  <c r="G107" i="6"/>
  <c r="G106" i="6"/>
  <c r="G105" i="6"/>
  <c r="G104" i="6"/>
  <c r="G102" i="6" s="1"/>
  <c r="G100" i="6"/>
  <c r="G99" i="6"/>
  <c r="G98" i="6"/>
  <c r="G97" i="6"/>
  <c r="G96" i="6"/>
  <c r="G95" i="6" s="1"/>
  <c r="G93" i="6" s="1"/>
  <c r="G91" i="6"/>
  <c r="G90" i="6"/>
  <c r="G88" i="6" s="1"/>
  <c r="G86" i="6"/>
  <c r="G85" i="6"/>
  <c r="G84" i="6"/>
  <c r="G83" i="6"/>
  <c r="G82" i="6"/>
  <c r="G81" i="6" s="1"/>
  <c r="G79" i="6" s="1"/>
  <c r="F76" i="6"/>
  <c r="G74" i="6"/>
  <c r="G73" i="6"/>
  <c r="G72" i="6"/>
  <c r="G70" i="6" s="1"/>
  <c r="G68" i="6" s="1"/>
  <c r="G71" i="6"/>
  <c r="F67" i="6"/>
  <c r="G65" i="6"/>
  <c r="G64" i="6"/>
  <c r="G62" i="6" s="1"/>
  <c r="F61" i="6"/>
  <c r="G59" i="6"/>
  <c r="G58" i="6"/>
  <c r="G57" i="6"/>
  <c r="G56" i="6"/>
  <c r="G54" i="6" s="1"/>
  <c r="F53" i="6"/>
  <c r="G51" i="6"/>
  <c r="G50" i="6"/>
  <c r="G49" i="6" s="1"/>
  <c r="G47" i="6"/>
  <c r="G46" i="6" s="1"/>
  <c r="G44" i="6" s="1"/>
  <c r="F43" i="6"/>
  <c r="G41" i="6"/>
  <c r="G40" i="6"/>
  <c r="G39" i="6"/>
  <c r="G38" i="6" s="1"/>
  <c r="G36" i="6" s="1"/>
  <c r="F35" i="6"/>
  <c r="G33" i="6"/>
  <c r="G32" i="6"/>
  <c r="G31" i="6"/>
  <c r="G30" i="6" s="1"/>
  <c r="G28" i="6" s="1"/>
  <c r="F27" i="6"/>
  <c r="G25" i="6"/>
  <c r="G24" i="6"/>
  <c r="G23" i="6"/>
  <c r="G21" i="6" s="1"/>
  <c r="G19" i="6" s="1"/>
  <c r="G22" i="6"/>
  <c r="F18" i="6"/>
  <c r="G16" i="6"/>
  <c r="I204" i="6" s="1"/>
  <c r="G15" i="6"/>
  <c r="G13" i="6" s="1"/>
  <c r="F12" i="6"/>
  <c r="F202" i="6" s="1"/>
  <c r="G31" i="5"/>
  <c r="F31" i="5"/>
  <c r="E31" i="5"/>
  <c r="D31" i="5"/>
  <c r="G77" i="6" l="1"/>
  <c r="I77" i="6" s="1"/>
  <c r="F142" i="4"/>
  <c r="F135" i="4"/>
  <c r="F83" i="4"/>
  <c r="F67" i="4"/>
  <c r="F160" i="4" s="1"/>
  <c r="F51" i="4"/>
  <c r="F47" i="4"/>
  <c r="F46" i="4"/>
  <c r="F45" i="4"/>
  <c r="F44" i="4"/>
  <c r="F42" i="4"/>
  <c r="F41" i="4"/>
  <c r="F38" i="4"/>
  <c r="F37" i="4"/>
  <c r="F36" i="4" s="1"/>
  <c r="F34" i="4"/>
  <c r="F30" i="4"/>
  <c r="F28" i="4"/>
  <c r="F26" i="4"/>
  <c r="F19" i="4"/>
  <c r="F17" i="4"/>
  <c r="F15" i="4"/>
  <c r="H22" i="3"/>
  <c r="G22" i="3"/>
  <c r="E22" i="3"/>
  <c r="D22" i="3"/>
  <c r="H21" i="3"/>
  <c r="G21" i="3"/>
  <c r="E21" i="3"/>
  <c r="D21" i="3"/>
  <c r="G202" i="6" l="1"/>
  <c r="I205" i="6" s="1"/>
  <c r="F54" i="4"/>
  <c r="F161" i="4" s="1"/>
  <c r="H411" i="2" l="1"/>
  <c r="H410" i="2"/>
  <c r="H409" i="2"/>
  <c r="G408" i="2"/>
  <c r="G407" i="2" s="1"/>
  <c r="G406" i="2" s="1"/>
  <c r="F408" i="2"/>
  <c r="H408" i="2" s="1"/>
  <c r="H405" i="2"/>
  <c r="H404" i="2"/>
  <c r="H403" i="2"/>
  <c r="H402" i="2"/>
  <c r="H401" i="2"/>
  <c r="H400" i="2"/>
  <c r="H399" i="2"/>
  <c r="G398" i="2"/>
  <c r="F398" i="2"/>
  <c r="H398" i="2" s="1"/>
  <c r="G397" i="2"/>
  <c r="H395" i="2"/>
  <c r="G394" i="2"/>
  <c r="G393" i="2" s="1"/>
  <c r="G392" i="2" s="1"/>
  <c r="F394" i="2"/>
  <c r="H394" i="2" s="1"/>
  <c r="H391" i="2"/>
  <c r="H390" i="2"/>
  <c r="H389" i="2"/>
  <c r="G388" i="2"/>
  <c r="G387" i="2" s="1"/>
  <c r="G386" i="2" s="1"/>
  <c r="F388" i="2"/>
  <c r="H388" i="2" s="1"/>
  <c r="H384" i="2"/>
  <c r="H383" i="2"/>
  <c r="G382" i="2"/>
  <c r="G381" i="2" s="1"/>
  <c r="F382" i="2"/>
  <c r="H382" i="2" s="1"/>
  <c r="H380" i="2"/>
  <c r="G379" i="2"/>
  <c r="G378" i="2" s="1"/>
  <c r="F379" i="2"/>
  <c r="H379" i="2" s="1"/>
  <c r="H377" i="2"/>
  <c r="H376" i="2"/>
  <c r="H375" i="2"/>
  <c r="G374" i="2"/>
  <c r="G373" i="2" s="1"/>
  <c r="G372" i="2" s="1"/>
  <c r="F374" i="2"/>
  <c r="H374" i="2" s="1"/>
  <c r="H371" i="2"/>
  <c r="H370" i="2"/>
  <c r="G369" i="2"/>
  <c r="F369" i="2"/>
  <c r="H369" i="2" s="1"/>
  <c r="H368" i="2"/>
  <c r="G367" i="2"/>
  <c r="G364" i="2" s="1"/>
  <c r="G363" i="2" s="1"/>
  <c r="G351" i="2" s="1"/>
  <c r="F367" i="2"/>
  <c r="H366" i="2"/>
  <c r="G365" i="2"/>
  <c r="F365" i="2"/>
  <c r="H365" i="2" s="1"/>
  <c r="F364" i="2"/>
  <c r="H361" i="2"/>
  <c r="G360" i="2"/>
  <c r="G359" i="2" s="1"/>
  <c r="F360" i="2"/>
  <c r="F359" i="2" s="1"/>
  <c r="G358" i="2"/>
  <c r="H356" i="2"/>
  <c r="H355" i="2"/>
  <c r="H354" i="2"/>
  <c r="G354" i="2"/>
  <c r="F354" i="2"/>
  <c r="F353" i="2" s="1"/>
  <c r="G353" i="2"/>
  <c r="G352" i="2"/>
  <c r="H350" i="2"/>
  <c r="H349" i="2"/>
  <c r="G348" i="2"/>
  <c r="G347" i="2" s="1"/>
  <c r="F348" i="2"/>
  <c r="F347" i="2"/>
  <c r="H346" i="2"/>
  <c r="H345" i="2"/>
  <c r="H344" i="2"/>
  <c r="G343" i="2"/>
  <c r="G342" i="2" s="1"/>
  <c r="F343" i="2"/>
  <c r="F342" i="2" s="1"/>
  <c r="H341" i="2"/>
  <c r="H340" i="2"/>
  <c r="G339" i="2"/>
  <c r="F339" i="2"/>
  <c r="F338" i="2" s="1"/>
  <c r="H336" i="2"/>
  <c r="H335" i="2"/>
  <c r="H334" i="2"/>
  <c r="G333" i="2"/>
  <c r="F333" i="2"/>
  <c r="H332" i="2"/>
  <c r="H331" i="2"/>
  <c r="G330" i="2"/>
  <c r="H330" i="2" s="1"/>
  <c r="F330" i="2"/>
  <c r="H328" i="2"/>
  <c r="H327" i="2"/>
  <c r="H326" i="2"/>
  <c r="H325" i="2"/>
  <c r="G324" i="2"/>
  <c r="F324" i="2"/>
  <c r="G323" i="2"/>
  <c r="H321" i="2"/>
  <c r="H320" i="2"/>
  <c r="H319" i="2"/>
  <c r="G318" i="2"/>
  <c r="H318" i="2" s="1"/>
  <c r="F318" i="2"/>
  <c r="H317" i="2"/>
  <c r="H316" i="2"/>
  <c r="H315" i="2"/>
  <c r="G314" i="2"/>
  <c r="F314" i="2"/>
  <c r="H314" i="2" s="1"/>
  <c r="H312" i="2"/>
  <c r="H311" i="2"/>
  <c r="H310" i="2"/>
  <c r="H309" i="2"/>
  <c r="G308" i="2"/>
  <c r="F308" i="2"/>
  <c r="F307" i="2"/>
  <c r="H305" i="2"/>
  <c r="H304" i="2"/>
  <c r="G303" i="2"/>
  <c r="F303" i="2"/>
  <c r="F302" i="2"/>
  <c r="H301" i="2"/>
  <c r="H300" i="2"/>
  <c r="H299" i="2"/>
  <c r="G298" i="2"/>
  <c r="G297" i="2" s="1"/>
  <c r="F298" i="2"/>
  <c r="F297" i="2" s="1"/>
  <c r="H294" i="2"/>
  <c r="H293" i="2"/>
  <c r="G292" i="2"/>
  <c r="F292" i="2"/>
  <c r="F291" i="2" s="1"/>
  <c r="G291" i="2"/>
  <c r="G290" i="2" s="1"/>
  <c r="H289" i="2"/>
  <c r="G288" i="2"/>
  <c r="F288" i="2"/>
  <c r="G287" i="2"/>
  <c r="H286" i="2"/>
  <c r="G285" i="2"/>
  <c r="G284" i="2" s="1"/>
  <c r="F285" i="2"/>
  <c r="H285" i="2" s="1"/>
  <c r="F284" i="2"/>
  <c r="H281" i="2"/>
  <c r="H280" i="2"/>
  <c r="H279" i="2"/>
  <c r="G278" i="2"/>
  <c r="F278" i="2"/>
  <c r="H277" i="2"/>
  <c r="H276" i="2"/>
  <c r="G275" i="2"/>
  <c r="G274" i="2" s="1"/>
  <c r="F275" i="2"/>
  <c r="F274" i="2"/>
  <c r="G266" i="2"/>
  <c r="H266" i="2" s="1"/>
  <c r="H265" i="2"/>
  <c r="H264" i="2"/>
  <c r="H263" i="2"/>
  <c r="F262" i="2"/>
  <c r="F261" i="2" s="1"/>
  <c r="F260" i="2" s="1"/>
  <c r="H257" i="2"/>
  <c r="F256" i="2"/>
  <c r="G255" i="2"/>
  <c r="G254" i="2" s="1"/>
  <c r="G250" i="2"/>
  <c r="H250" i="2" s="1"/>
  <c r="F249" i="2"/>
  <c r="H249" i="2" s="1"/>
  <c r="F248" i="2"/>
  <c r="G247" i="2"/>
  <c r="H247" i="2" s="1"/>
  <c r="H246" i="2"/>
  <c r="H243" i="2"/>
  <c r="H242" i="2"/>
  <c r="H241" i="2"/>
  <c r="G241" i="2"/>
  <c r="F241" i="2"/>
  <c r="G240" i="2"/>
  <c r="F240" i="2"/>
  <c r="H240" i="2" s="1"/>
  <c r="H238" i="2"/>
  <c r="G237" i="2"/>
  <c r="F237" i="2"/>
  <c r="H237" i="2" s="1"/>
  <c r="H236" i="2"/>
  <c r="H235" i="2"/>
  <c r="H234" i="2"/>
  <c r="H233" i="2"/>
  <c r="G232" i="2"/>
  <c r="F232" i="2"/>
  <c r="F231" i="2" s="1"/>
  <c r="H230" i="2"/>
  <c r="H229" i="2"/>
  <c r="H228" i="2"/>
  <c r="G227" i="2"/>
  <c r="F227" i="2"/>
  <c r="H227" i="2" s="1"/>
  <c r="H226" i="2"/>
  <c r="G225" i="2"/>
  <c r="G224" i="2" s="1"/>
  <c r="F225" i="2"/>
  <c r="H223" i="2"/>
  <c r="G222" i="2"/>
  <c r="H222" i="2" s="1"/>
  <c r="F222" i="2"/>
  <c r="H221" i="2"/>
  <c r="H220" i="2"/>
  <c r="H219" i="2"/>
  <c r="H218" i="2"/>
  <c r="H217" i="2"/>
  <c r="G216" i="2"/>
  <c r="F216" i="2"/>
  <c r="H216" i="2" s="1"/>
  <c r="H215" i="2"/>
  <c r="G214" i="2"/>
  <c r="H214" i="2" s="1"/>
  <c r="H213" i="2"/>
  <c r="F212" i="2"/>
  <c r="F211" i="2" s="1"/>
  <c r="H210" i="2"/>
  <c r="G209" i="2"/>
  <c r="H209" i="2" s="1"/>
  <c r="F209" i="2"/>
  <c r="H208" i="2"/>
  <c r="H207" i="2"/>
  <c r="H206" i="2"/>
  <c r="G205" i="2"/>
  <c r="F205" i="2"/>
  <c r="H205" i="2" s="1"/>
  <c r="H204" i="2"/>
  <c r="G203" i="2"/>
  <c r="F203" i="2"/>
  <c r="F202" i="2"/>
  <c r="H201" i="2"/>
  <c r="G200" i="2"/>
  <c r="F200" i="2"/>
  <c r="H199" i="2"/>
  <c r="H198" i="2"/>
  <c r="H197" i="2"/>
  <c r="G196" i="2"/>
  <c r="F196" i="2"/>
  <c r="H196" i="2" s="1"/>
  <c r="H195" i="2"/>
  <c r="H194" i="2"/>
  <c r="H193" i="2"/>
  <c r="H192" i="2"/>
  <c r="G191" i="2"/>
  <c r="F191" i="2"/>
  <c r="F190" i="2"/>
  <c r="H189" i="2"/>
  <c r="H188" i="2"/>
  <c r="G187" i="2"/>
  <c r="G186" i="2" s="1"/>
  <c r="F187" i="2"/>
  <c r="H187" i="2" s="1"/>
  <c r="H185" i="2"/>
  <c r="H184" i="2"/>
  <c r="H183" i="2"/>
  <c r="F182" i="2"/>
  <c r="F181" i="2" s="1"/>
  <c r="H181" i="2" s="1"/>
  <c r="G181" i="2"/>
  <c r="G180" i="2" s="1"/>
  <c r="H179" i="2"/>
  <c r="H178" i="2"/>
  <c r="G177" i="2"/>
  <c r="G176" i="2" s="1"/>
  <c r="F177" i="2"/>
  <c r="F176" i="2" s="1"/>
  <c r="H176" i="2" s="1"/>
  <c r="H175" i="2"/>
  <c r="G174" i="2"/>
  <c r="F174" i="2"/>
  <c r="H173" i="2"/>
  <c r="H172" i="2"/>
  <c r="H171" i="2"/>
  <c r="G170" i="2"/>
  <c r="F170" i="2"/>
  <c r="H170" i="2" s="1"/>
  <c r="H169" i="2"/>
  <c r="G169" i="2"/>
  <c r="H168" i="2"/>
  <c r="G167" i="2"/>
  <c r="H167" i="2" s="1"/>
  <c r="H166" i="2"/>
  <c r="H165" i="2"/>
  <c r="H164" i="2"/>
  <c r="H163" i="2"/>
  <c r="H162" i="2"/>
  <c r="H161" i="2"/>
  <c r="H160" i="2"/>
  <c r="G159" i="2"/>
  <c r="G157" i="2" s="1"/>
  <c r="H157" i="2" s="1"/>
  <c r="H158" i="2"/>
  <c r="F157" i="2"/>
  <c r="H155" i="2"/>
  <c r="H154" i="2"/>
  <c r="H153" i="2"/>
  <c r="G152" i="2"/>
  <c r="G151" i="2" s="1"/>
  <c r="F152" i="2"/>
  <c r="H150" i="2"/>
  <c r="H149" i="2"/>
  <c r="H148" i="2"/>
  <c r="G147" i="2"/>
  <c r="F147" i="2"/>
  <c r="H146" i="2"/>
  <c r="H145" i="2"/>
  <c r="G144" i="2"/>
  <c r="F144" i="2"/>
  <c r="H144" i="2" s="1"/>
  <c r="G143" i="2"/>
  <c r="F143" i="2"/>
  <c r="H142" i="2"/>
  <c r="G141" i="2"/>
  <c r="F141" i="2"/>
  <c r="H140" i="2"/>
  <c r="H139" i="2"/>
  <c r="H138" i="2"/>
  <c r="H137" i="2"/>
  <c r="H136" i="2"/>
  <c r="G135" i="2"/>
  <c r="F135" i="2"/>
  <c r="H135" i="2" s="1"/>
  <c r="G134" i="2"/>
  <c r="H134" i="2" s="1"/>
  <c r="H133" i="2"/>
  <c r="G132" i="2"/>
  <c r="H132" i="2" s="1"/>
  <c r="H131" i="2"/>
  <c r="H130" i="2"/>
  <c r="H129" i="2"/>
  <c r="H128" i="2"/>
  <c r="H127" i="2"/>
  <c r="H126" i="2"/>
  <c r="H125" i="2"/>
  <c r="H124" i="2"/>
  <c r="G124" i="2"/>
  <c r="G122" i="2" s="1"/>
  <c r="G121" i="2" s="1"/>
  <c r="H123" i="2"/>
  <c r="F122" i="2"/>
  <c r="H119" i="2"/>
  <c r="G118" i="2"/>
  <c r="G117" i="2" s="1"/>
  <c r="G116" i="2" s="1"/>
  <c r="F118" i="2"/>
  <c r="H118" i="2" s="1"/>
  <c r="H115" i="2"/>
  <c r="H114" i="2"/>
  <c r="G113" i="2"/>
  <c r="G112" i="2" s="1"/>
  <c r="F113" i="2"/>
  <c r="H113" i="2" s="1"/>
  <c r="H112" i="2"/>
  <c r="F112" i="2"/>
  <c r="F109" i="2" s="1"/>
  <c r="H109" i="2" s="1"/>
  <c r="G109" i="2"/>
  <c r="H108" i="2"/>
  <c r="H107" i="2"/>
  <c r="H106" i="2"/>
  <c r="G105" i="2"/>
  <c r="G104" i="2" s="1"/>
  <c r="F105" i="2"/>
  <c r="H105" i="2" s="1"/>
  <c r="G103" i="2"/>
  <c r="H101" i="2"/>
  <c r="H100" i="2"/>
  <c r="H99" i="2"/>
  <c r="H98" i="2"/>
  <c r="G97" i="2"/>
  <c r="F97" i="2"/>
  <c r="H97" i="2" s="1"/>
  <c r="G96" i="2"/>
  <c r="H95" i="2"/>
  <c r="H94" i="2"/>
  <c r="H93" i="2"/>
  <c r="G93" i="2"/>
  <c r="G92" i="2" s="1"/>
  <c r="F93" i="2"/>
  <c r="F92" i="2"/>
  <c r="H91" i="2"/>
  <c r="H90" i="2"/>
  <c r="G89" i="2"/>
  <c r="G88" i="2" s="1"/>
  <c r="F89" i="2"/>
  <c r="H89" i="2" s="1"/>
  <c r="H86" i="2"/>
  <c r="G85" i="2"/>
  <c r="F85" i="2"/>
  <c r="F84" i="2" s="1"/>
  <c r="H84" i="2" s="1"/>
  <c r="G84" i="2"/>
  <c r="H83" i="2"/>
  <c r="G82" i="2"/>
  <c r="G81" i="2" s="1"/>
  <c r="H81" i="2" s="1"/>
  <c r="F82" i="2"/>
  <c r="H82" i="2" s="1"/>
  <c r="F81" i="2"/>
  <c r="H80" i="2"/>
  <c r="H79" i="2"/>
  <c r="G79" i="2"/>
  <c r="G78" i="2" s="1"/>
  <c r="F79" i="2"/>
  <c r="F78" i="2" s="1"/>
  <c r="H77" i="2"/>
  <c r="G76" i="2"/>
  <c r="G75" i="2" s="1"/>
  <c r="F76" i="2"/>
  <c r="F75" i="2"/>
  <c r="H75" i="2" s="1"/>
  <c r="H71" i="2"/>
  <c r="G70" i="2"/>
  <c r="F70" i="2"/>
  <c r="H70" i="2" s="1"/>
  <c r="G69" i="2"/>
  <c r="G68" i="2" s="1"/>
  <c r="H67" i="2"/>
  <c r="G66" i="2"/>
  <c r="F66" i="2"/>
  <c r="F65" i="2" s="1"/>
  <c r="G65" i="2"/>
  <c r="G64" i="2" s="1"/>
  <c r="H63" i="2"/>
  <c r="G62" i="2"/>
  <c r="G61" i="2" s="1"/>
  <c r="G60" i="2" s="1"/>
  <c r="F62" i="2"/>
  <c r="H62" i="2" s="1"/>
  <c r="H58" i="2"/>
  <c r="G57" i="2"/>
  <c r="G56" i="2" s="1"/>
  <c r="G55" i="2" s="1"/>
  <c r="F57" i="2"/>
  <c r="H57" i="2" s="1"/>
  <c r="F56" i="2"/>
  <c r="H56" i="2" s="1"/>
  <c r="H53" i="2"/>
  <c r="G52" i="2"/>
  <c r="G51" i="2" s="1"/>
  <c r="F52" i="2"/>
  <c r="F51" i="2" s="1"/>
  <c r="H50" i="2"/>
  <c r="G49" i="2"/>
  <c r="G48" i="2" s="1"/>
  <c r="F49" i="2"/>
  <c r="F48" i="2"/>
  <c r="H46" i="2"/>
  <c r="G45" i="2"/>
  <c r="F45" i="2"/>
  <c r="H45" i="2" s="1"/>
  <c r="H44" i="2"/>
  <c r="G43" i="2"/>
  <c r="G42" i="2" s="1"/>
  <c r="G41" i="2" s="1"/>
  <c r="F43" i="2"/>
  <c r="H40" i="2"/>
  <c r="G39" i="2"/>
  <c r="F39" i="2"/>
  <c r="H39" i="2" s="1"/>
  <c r="G38" i="2"/>
  <c r="G37" i="2" s="1"/>
  <c r="F35" i="2"/>
  <c r="F34" i="2" s="1"/>
  <c r="G34" i="2"/>
  <c r="G33" i="2" s="1"/>
  <c r="G32" i="2" s="1"/>
  <c r="H30" i="2"/>
  <c r="H29" i="2"/>
  <c r="G29" i="2"/>
  <c r="F29" i="2"/>
  <c r="F28" i="2" s="1"/>
  <c r="H28" i="2" s="1"/>
  <c r="G28" i="2"/>
  <c r="G24" i="2" s="1"/>
  <c r="H27" i="2"/>
  <c r="H26" i="2"/>
  <c r="G26" i="2"/>
  <c r="G25" i="2" s="1"/>
  <c r="F26" i="2"/>
  <c r="F25" i="2"/>
  <c r="H23" i="2"/>
  <c r="G22" i="2"/>
  <c r="F22" i="2"/>
  <c r="H22" i="2" s="1"/>
  <c r="G21" i="2"/>
  <c r="H20" i="2"/>
  <c r="G19" i="2"/>
  <c r="G18" i="2" s="1"/>
  <c r="G16" i="2" s="1"/>
  <c r="F19" i="2"/>
  <c r="H19" i="2" s="1"/>
  <c r="F18" i="2"/>
  <c r="H15" i="2"/>
  <c r="F15" i="2"/>
  <c r="H14" i="2"/>
  <c r="G14" i="2"/>
  <c r="G13" i="2" s="1"/>
  <c r="F14" i="2"/>
  <c r="F13" i="2" s="1"/>
  <c r="F12" i="2" s="1"/>
  <c r="H34" i="2" l="1"/>
  <c r="F33" i="2"/>
  <c r="H33" i="2" s="1"/>
  <c r="H18" i="2"/>
  <c r="G47" i="2"/>
  <c r="G31" i="2" s="1"/>
  <c r="H35" i="2"/>
  <c r="H48" i="2"/>
  <c r="H49" i="2"/>
  <c r="G54" i="2"/>
  <c r="H65" i="2"/>
  <c r="F117" i="2"/>
  <c r="F116" i="2" s="1"/>
  <c r="H116" i="2" s="1"/>
  <c r="H159" i="2"/>
  <c r="H182" i="2"/>
  <c r="F186" i="2"/>
  <c r="H200" i="2"/>
  <c r="G231" i="2"/>
  <c r="H262" i="2"/>
  <c r="H291" i="2"/>
  <c r="H298" i="2"/>
  <c r="F313" i="2"/>
  <c r="H333" i="2"/>
  <c r="H343" i="2"/>
  <c r="H347" i="2"/>
  <c r="H348" i="2"/>
  <c r="H367" i="2"/>
  <c r="F373" i="2"/>
  <c r="F378" i="2"/>
  <c r="H378" i="2" s="1"/>
  <c r="F381" i="2"/>
  <c r="H381" i="2" s="1"/>
  <c r="F393" i="2"/>
  <c r="H393" i="2" s="1"/>
  <c r="H52" i="2"/>
  <c r="H76" i="2"/>
  <c r="G190" i="2"/>
  <c r="H232" i="2"/>
  <c r="G282" i="2"/>
  <c r="F397" i="2"/>
  <c r="F396" i="2" s="1"/>
  <c r="H396" i="2" s="1"/>
  <c r="H25" i="2"/>
  <c r="H122" i="2"/>
  <c r="H364" i="2"/>
  <c r="F24" i="2"/>
  <c r="H24" i="2" s="1"/>
  <c r="F38" i="2"/>
  <c r="H43" i="2"/>
  <c r="G74" i="2"/>
  <c r="F96" i="2"/>
  <c r="F121" i="2"/>
  <c r="H121" i="2" s="1"/>
  <c r="H143" i="2"/>
  <c r="H278" i="2"/>
  <c r="H292" i="2"/>
  <c r="G313" i="2"/>
  <c r="H313" i="2" s="1"/>
  <c r="F329" i="2"/>
  <c r="H342" i="2"/>
  <c r="F363" i="2"/>
  <c r="H397" i="2"/>
  <c r="F407" i="2"/>
  <c r="F406" i="2" s="1"/>
  <c r="H13" i="2"/>
  <c r="G12" i="2"/>
  <c r="G11" i="2" s="1"/>
  <c r="F47" i="2"/>
  <c r="H47" i="2" s="1"/>
  <c r="H51" i="2"/>
  <c r="G87" i="2"/>
  <c r="H78" i="2"/>
  <c r="H92" i="2"/>
  <c r="H152" i="2"/>
  <c r="F151" i="2"/>
  <c r="H151" i="2" s="1"/>
  <c r="H231" i="2"/>
  <c r="H308" i="2"/>
  <c r="G307" i="2"/>
  <c r="F337" i="2"/>
  <c r="F21" i="2"/>
  <c r="F42" i="2"/>
  <c r="F55" i="2"/>
  <c r="F61" i="2"/>
  <c r="H85" i="2"/>
  <c r="F88" i="2"/>
  <c r="G156" i="2"/>
  <c r="H202" i="2"/>
  <c r="G329" i="2"/>
  <c r="G322" i="2" s="1"/>
  <c r="H353" i="2"/>
  <c r="F352" i="2"/>
  <c r="H66" i="2"/>
  <c r="F69" i="2"/>
  <c r="F104" i="2"/>
  <c r="H141" i="2"/>
  <c r="H190" i="2"/>
  <c r="H191" i="2"/>
  <c r="H203" i="2"/>
  <c r="F245" i="2"/>
  <c r="H248" i="2"/>
  <c r="H274" i="2"/>
  <c r="H284" i="2"/>
  <c r="F290" i="2"/>
  <c r="H290" i="2" s="1"/>
  <c r="H307" i="2"/>
  <c r="H329" i="2"/>
  <c r="H339" i="2"/>
  <c r="G338" i="2"/>
  <c r="G337" i="2" s="1"/>
  <c r="H363" i="2"/>
  <c r="H407" i="2"/>
  <c r="F64" i="2"/>
  <c r="H64" i="2" s="1"/>
  <c r="F74" i="2"/>
  <c r="H96" i="2"/>
  <c r="H117" i="2"/>
  <c r="H147" i="2"/>
  <c r="H174" i="2"/>
  <c r="F156" i="2"/>
  <c r="H177" i="2"/>
  <c r="F180" i="2"/>
  <c r="H180" i="2" s="1"/>
  <c r="H186" i="2"/>
  <c r="G202" i="2"/>
  <c r="H225" i="2"/>
  <c r="F224" i="2"/>
  <c r="H224" i="2" s="1"/>
  <c r="H256" i="2"/>
  <c r="F255" i="2"/>
  <c r="H275" i="2"/>
  <c r="H288" i="2"/>
  <c r="F287" i="2"/>
  <c r="F295" i="2"/>
  <c r="H297" i="2"/>
  <c r="H303" i="2"/>
  <c r="G302" i="2"/>
  <c r="H324" i="2"/>
  <c r="F323" i="2"/>
  <c r="H359" i="2"/>
  <c r="F358" i="2"/>
  <c r="H358" i="2" s="1"/>
  <c r="H360" i="2"/>
  <c r="F387" i="2"/>
  <c r="G396" i="2"/>
  <c r="G385" i="2" s="1"/>
  <c r="H406" i="2"/>
  <c r="G212" i="2"/>
  <c r="G245" i="2"/>
  <c r="G244" i="2" s="1"/>
  <c r="G261" i="2"/>
  <c r="H38" i="2" l="1"/>
  <c r="F37" i="2"/>
  <c r="H37" i="2" s="1"/>
  <c r="G10" i="2"/>
  <c r="F392" i="2"/>
  <c r="H392" i="2" s="1"/>
  <c r="F32" i="2"/>
  <c r="H373" i="2"/>
  <c r="F372" i="2"/>
  <c r="H372" i="2" s="1"/>
  <c r="H255" i="2"/>
  <c r="F254" i="2"/>
  <c r="H254" i="2" s="1"/>
  <c r="H156" i="2"/>
  <c r="F244" i="2"/>
  <c r="H244" i="2" s="1"/>
  <c r="H245" i="2"/>
  <c r="H32" i="2"/>
  <c r="H337" i="2"/>
  <c r="H12" i="2"/>
  <c r="G211" i="2"/>
  <c r="H211" i="2" s="1"/>
  <c r="H212" i="2"/>
  <c r="H387" i="2"/>
  <c r="F386" i="2"/>
  <c r="G295" i="2"/>
  <c r="H295" i="2" s="1"/>
  <c r="H287" i="2"/>
  <c r="F282" i="2"/>
  <c r="H302" i="2"/>
  <c r="H61" i="2"/>
  <c r="F60" i="2"/>
  <c r="H60" i="2" s="1"/>
  <c r="H21" i="2"/>
  <c r="F16" i="2"/>
  <c r="H338" i="2"/>
  <c r="H352" i="2"/>
  <c r="F351" i="2"/>
  <c r="H55" i="2"/>
  <c r="F103" i="2"/>
  <c r="H103" i="2" s="1"/>
  <c r="H104" i="2"/>
  <c r="H261" i="2"/>
  <c r="G260" i="2"/>
  <c r="H260" i="2" s="1"/>
  <c r="H323" i="2"/>
  <c r="F322" i="2"/>
  <c r="H74" i="2"/>
  <c r="H69" i="2"/>
  <c r="F68" i="2"/>
  <c r="H68" i="2" s="1"/>
  <c r="H88" i="2"/>
  <c r="F87" i="2"/>
  <c r="H87" i="2" s="1"/>
  <c r="H42" i="2"/>
  <c r="F41" i="2"/>
  <c r="H41" i="2" s="1"/>
  <c r="F54" i="2" l="1"/>
  <c r="H322" i="2"/>
  <c r="H282" i="2"/>
  <c r="H16" i="2"/>
  <c r="F11" i="2"/>
  <c r="H386" i="2"/>
  <c r="F385" i="2"/>
  <c r="F120" i="2"/>
  <c r="H351" i="2"/>
  <c r="F31" i="2"/>
  <c r="G120" i="2"/>
  <c r="G73" i="2" s="1"/>
  <c r="G72" i="2" s="1"/>
  <c r="H31" i="2" l="1"/>
  <c r="H385" i="2"/>
  <c r="F10" i="2"/>
  <c r="H11" i="2"/>
  <c r="H54" i="2"/>
  <c r="H120" i="2"/>
  <c r="F73" i="2"/>
  <c r="H73" i="2" l="1"/>
  <c r="F72" i="2"/>
  <c r="H10" i="2"/>
  <c r="H72" i="2" l="1"/>
</calcChain>
</file>

<file path=xl/sharedStrings.xml><?xml version="1.0" encoding="utf-8"?>
<sst xmlns="http://schemas.openxmlformats.org/spreadsheetml/2006/main" count="1057" uniqueCount="427">
  <si>
    <t>Załącznik Nr 1</t>
  </si>
  <si>
    <t>PREZYDENTA MIASTA WŁOCŁAWEK</t>
  </si>
  <si>
    <t>Zmiany w budżecie miasta Włocławek na 2024 rok</t>
  </si>
  <si>
    <t>w złotych</t>
  </si>
  <si>
    <t>Plan</t>
  </si>
  <si>
    <t>Dz.</t>
  </si>
  <si>
    <t>Rozdz.</t>
  </si>
  <si>
    <t>§</t>
  </si>
  <si>
    <t>T r e ś ć</t>
  </si>
  <si>
    <t>przed zmianą</t>
  </si>
  <si>
    <t>zwiększyć</t>
  </si>
  <si>
    <t>zmniejszyć</t>
  </si>
  <si>
    <t>po zmianach</t>
  </si>
  <si>
    <t>DOCHODY OGÓŁEM:</t>
  </si>
  <si>
    <t>Dochody na zadania własne:</t>
  </si>
  <si>
    <t>Różne rozliczenia</t>
  </si>
  <si>
    <t>75814</t>
  </si>
  <si>
    <t>Różne rozliczenia finansowe</t>
  </si>
  <si>
    <t>Organ - Fundusz Pomocy (realizacja dodatkowych zadań oświatowych)</t>
  </si>
  <si>
    <t>2100</t>
  </si>
  <si>
    <t>środki z Funduszu Pomocy na finansowanie lub dofinansowanie zadań bieżących w zakresie pomocy obywatelom Ukrainy</t>
  </si>
  <si>
    <t>Pomoc społeczna</t>
  </si>
  <si>
    <t xml:space="preserve">Zasiłki okresowe, celowe i pomoc w naturze oraz składki </t>
  </si>
  <si>
    <t>na ubezpieczenia emerytalne i rentowe</t>
  </si>
  <si>
    <t>Organ - Fundusz Pomocy (zasiłki okresowe)</t>
  </si>
  <si>
    <t>Pomoc w zakresie dożywiania</t>
  </si>
  <si>
    <t>Organ - Fundusz Pomocy (zapewnienie posiłku dzieciom i młodzieży)</t>
  </si>
  <si>
    <t>Rodzina</t>
  </si>
  <si>
    <t>Działalność placówek opiekuńczo - wychowawczych</t>
  </si>
  <si>
    <t>Organ - Fundusz Pomocy (finansowanie pobytu dzieci obywateli Ukrainy umieszczonych w systemie pieczy zastępczej)</t>
  </si>
  <si>
    <t>Pozostała działalność</t>
  </si>
  <si>
    <t>Organ - Fundusz Pomocy (świadczenia rodzinne)</t>
  </si>
  <si>
    <t>Dochody na zadania zlecone:</t>
  </si>
  <si>
    <t>Administracja publiczna</t>
  </si>
  <si>
    <t>Urzędy wojewódzkie</t>
  </si>
  <si>
    <t>Organ - Fundusz Pomocy (nadanie numeru PESEL, potwierdzenie tożsamości obywateli Ukrainy i wprowadzenie danych do rejestru danych kontaktowych na wniosek oraz zarządzanie statusem UKR)</t>
  </si>
  <si>
    <t>Urzędy naczelnych organów władzy państwowej,</t>
  </si>
  <si>
    <t>kontroli i ochrony prawa oraz sądownictwa</t>
  </si>
  <si>
    <t>Wybory do Parlamentu Europejskiego</t>
  </si>
  <si>
    <t>Organ</t>
  </si>
  <si>
    <t>2010</t>
  </si>
  <si>
    <t xml:space="preserve">dotacje celowe otrzymane z budżetu państwa na realizację zadań bieżących z zakresu administracji rządowej oraz innych zadań zleconych gminie (związkom gmin, związkom powiatowo-gminnym) ustawami </t>
  </si>
  <si>
    <t>Bezpieczeństwo publiczne i ochrona przeciwpożarowa</t>
  </si>
  <si>
    <t>Organ - Fundusz Pomocy (świadczenie pieniężne - 40 zł za osobę dziennie)</t>
  </si>
  <si>
    <t>Organ - Fundusz Pomocy (zapewnienie zakwaterowania i wyżywienia obywatelom Ukrainy)</t>
  </si>
  <si>
    <t>Ośrodki wsparcia</t>
  </si>
  <si>
    <t>Ośrodki pomocy społecznej</t>
  </si>
  <si>
    <t xml:space="preserve">dotacja celowa otrzymana z budżetu państwa na realizację zadań bieżących z zakresu administracji rządowej oraz innych zadań zleconych gminie (związkom gmin, związkom powiatowo-gminnym) ustawami </t>
  </si>
  <si>
    <t>Dochody na zadania rządowe:</t>
  </si>
  <si>
    <t>Gospodarka mieszkaniowa</t>
  </si>
  <si>
    <t>Gospodarka gruntami i nieruchomościami</t>
  </si>
  <si>
    <t>dotacje celowe otrzymane z budżetu państwa na zadania bieżące z zakresu administracji rządowej oraz inne zadania zlecone ustawami realizowane przez powiat</t>
  </si>
  <si>
    <t xml:space="preserve">Bezpieczeństwo publiczne i ochrona </t>
  </si>
  <si>
    <t>przeciwpożarowa</t>
  </si>
  <si>
    <t>Komendy powiatowe Państwowej Straży Pożarnej</t>
  </si>
  <si>
    <t>dotacja celowa otrzymana z budżetu państwa na zadania bieżące z zakresu administracji rządowej oraz inne zadania zlecone ustawami realizowane przez powiat</t>
  </si>
  <si>
    <t>Zadania w zakresie przeciwdziałania przemocy w rodzinie</t>
  </si>
  <si>
    <t>Pozostałe zadania w zakresie polityki społecznej</t>
  </si>
  <si>
    <t>Zespoły do spraw orzekania o niepełnosprawności</t>
  </si>
  <si>
    <t>Organ - Fundusz Pomocy (realizacja zadań przez Miejski Zespół do Spraw Orzekania o Niepełnosprawności na rzecz obywateli Ukrainy)</t>
  </si>
  <si>
    <t>WYDATKI OGÓŁEM:</t>
  </si>
  <si>
    <t>Wydatki na zadania własne:</t>
  </si>
  <si>
    <t>Transport i łączność</t>
  </si>
  <si>
    <t>Lokalny transport zbiorowy</t>
  </si>
  <si>
    <t>Wydział Dróg, Transportu Zbiorowego i Energii</t>
  </si>
  <si>
    <t>zakup usług remontowych</t>
  </si>
  <si>
    <t>Drogi publiczne w miastach na prawach powiatu</t>
  </si>
  <si>
    <t>Wydział Inwestycji - zadanie pn."Budowa dróg rowerowych"</t>
  </si>
  <si>
    <t xml:space="preserve">zakup usług obejmujących wykonanie ekspertyz, analiz i opinii </t>
  </si>
  <si>
    <t>Drogi publiczne gminne</t>
  </si>
  <si>
    <t>Wydział Inwestycji</t>
  </si>
  <si>
    <t>zakup usług pozostałych</t>
  </si>
  <si>
    <t xml:space="preserve">różne opłaty i składki </t>
  </si>
  <si>
    <t>75023</t>
  </si>
  <si>
    <t>Urzędy gmin (miast i miast na prawach powiatu)</t>
  </si>
  <si>
    <t>Wydział Organizacyjno - Prawny i Kadr</t>
  </si>
  <si>
    <t>wynagrodzenia bezosobowe</t>
  </si>
  <si>
    <t>4210</t>
  </si>
  <si>
    <t>zakup materiałów i wyposażenia</t>
  </si>
  <si>
    <t>75085</t>
  </si>
  <si>
    <t>Wspólna obsługa jednostek samorządu terytorialnego</t>
  </si>
  <si>
    <t>Centrum Usług Wspólnych Placówek Oświatowych</t>
  </si>
  <si>
    <t>wydatki osobowe niezaliczone do wynagrodzeń</t>
  </si>
  <si>
    <t>koszty postępowania sądowego i prokuratorskiego</t>
  </si>
  <si>
    <t>wynagrodzenia osobowe pracowników</t>
  </si>
  <si>
    <t xml:space="preserve">składki na ubezpieczenia społeczne </t>
  </si>
  <si>
    <t xml:space="preserve">składki na Fundusz Pracy oraz Fundusz Solidarnościowy </t>
  </si>
  <si>
    <t>Bezpieczeństwo publiczne i ochrona</t>
  </si>
  <si>
    <t>Straż gminna (miejska)</t>
  </si>
  <si>
    <t>Straż Miejska</t>
  </si>
  <si>
    <t>dodatkowe wynagrodzenie roczne</t>
  </si>
  <si>
    <t>wpłaty na Państwowy Fundusz Rehabilitacji Osób Niepełnosprawnych</t>
  </si>
  <si>
    <t>Obsługa długu publicznego</t>
  </si>
  <si>
    <t xml:space="preserve">Obsługa papierów wartościowych, kredytów i pożyczek </t>
  </si>
  <si>
    <t xml:space="preserve">oraz innych zobowiązań jednostek samorządu terytorialnego </t>
  </si>
  <si>
    <t>zaliczanych do tytułu dłużnego - kredyty i pożyczki</t>
  </si>
  <si>
    <t>Wydział Gospodarowania Mieniem Komunalnym</t>
  </si>
  <si>
    <t>rozliczenia z bankami związane z obsługą długu publicznego</t>
  </si>
  <si>
    <t>odsetki, dyskonto i inne rozliczenia dotyczące skarbowych papierów wartościowych, kredytów i pożyczek oraz innych instrumentów finansowych, związanych z obsługą długu krajowego</t>
  </si>
  <si>
    <t>Rezerwy ogólne i celowe</t>
  </si>
  <si>
    <t>4810</t>
  </si>
  <si>
    <t xml:space="preserve">rezerwy </t>
  </si>
  <si>
    <t xml:space="preserve"> - rezerwa ogólna</t>
  </si>
  <si>
    <t>Oświata i wychowanie</t>
  </si>
  <si>
    <t>Szkoły podstawowe</t>
  </si>
  <si>
    <t>Jednostki oświatowe zbiorczo</t>
  </si>
  <si>
    <t>podróże służbowe krajowe</t>
  </si>
  <si>
    <t xml:space="preserve">szkolenia pracowników  niebędących członkami korpusu służby cywilnej </t>
  </si>
  <si>
    <t>wpłaty na PPK finansowane przez podmiot zatrudniający</t>
  </si>
  <si>
    <t>wynagrodzenie osobowe nauczycieli</t>
  </si>
  <si>
    <t>dodatkowe wynagrodzenie roczne nauczycieli</t>
  </si>
  <si>
    <t>Jednostki oświatowe zbiorczo - Fundusz Pomocy (realizacja dodatkowych zadań oświatowych)</t>
  </si>
  <si>
    <t>4350</t>
  </si>
  <si>
    <t>zakup towarów (w szczególności materiałów, leków, żywności) w związku z pomocą obywatelom Ukrainy</t>
  </si>
  <si>
    <t>zakup usług związanych z pomocą obywatelom Ukrainy</t>
  </si>
  <si>
    <t>wynagrodzenia nauczycieli wypłacane w związku z pomocą obywatelom Ukrainy</t>
  </si>
  <si>
    <t>składki i inne pochodne od wynagrodzeń pracowników wypłacanych w związku z pomocą obywatelom Ukrainy</t>
  </si>
  <si>
    <t>pozostałe wydatki bieżące na zadania związane z pomocą obywatelom Ukrainy</t>
  </si>
  <si>
    <t>Wydział Edukacji - Fundusz Pomocy (realizacja dodatkowych zadań oświatowych)</t>
  </si>
  <si>
    <t>2340</t>
  </si>
  <si>
    <t>dotacja celowa dla jednostki spoza sektora finansów publicznych na finansowanie lub dofinansowanie zadań bieżących związanych z pomocą obywatelom Ukrainy</t>
  </si>
  <si>
    <t>Szkoły podstawowe specjalne</t>
  </si>
  <si>
    <t>Oddziały przedszkolne w szkołach podstawowych</t>
  </si>
  <si>
    <t>Przedszkola</t>
  </si>
  <si>
    <t>Przedszkola specjalne</t>
  </si>
  <si>
    <t>Świetlice szkolne</t>
  </si>
  <si>
    <t>Dowożenie uczniów do szkół</t>
  </si>
  <si>
    <t>Technika</t>
  </si>
  <si>
    <t>Branżowe szkoły I i II stopnia</t>
  </si>
  <si>
    <t>Licea ogólnokształcące</t>
  </si>
  <si>
    <t xml:space="preserve">szkolenia pracowników niebędących członkami korpusu służby cywilnej </t>
  </si>
  <si>
    <t>Szkoły artystyczne</t>
  </si>
  <si>
    <t>Szkoły zawodowe specjalne</t>
  </si>
  <si>
    <t xml:space="preserve">Placówki kształcenia ustawicznego i centra </t>
  </si>
  <si>
    <t xml:space="preserve"> kształcenia zawodowego</t>
  </si>
  <si>
    <t xml:space="preserve">zakup materiałów i wyposażenia </t>
  </si>
  <si>
    <t>Stołówki szkolne i przedszkolne</t>
  </si>
  <si>
    <t>zakup energii</t>
  </si>
  <si>
    <t xml:space="preserve">Realizacja zadań wymagających stosowania specjalnej </t>
  </si>
  <si>
    <t>organizacji nauki i metod pracy dla dzieci w przedszkolach,</t>
  </si>
  <si>
    <t xml:space="preserve">oddziałach przedszkolnych w szkołach podstawowych </t>
  </si>
  <si>
    <t>i innych formach wychowania przedszkolnego</t>
  </si>
  <si>
    <t>organizacji nauki i metod pracy dla dzieci i młodzieży</t>
  </si>
  <si>
    <t>w szkołach podstawowych</t>
  </si>
  <si>
    <t>w gimnazjach, klasach dotychczasowego gimnazjum</t>
  </si>
  <si>
    <t>prowadzonych w szkołach innego typu, liceach</t>
  </si>
  <si>
    <t xml:space="preserve">ogólnokształcących, technikach, szkołach policealnych, </t>
  </si>
  <si>
    <t>branżowych szkołach I i II stopnia i klasach dotychczasowej</t>
  </si>
  <si>
    <t>zasadniczej szkoły zawodowej prowadzonych w branżowych</t>
  </si>
  <si>
    <t>szkołach I stopnia oraz szkołach artystycznych</t>
  </si>
  <si>
    <t>Wydział Edukacji</t>
  </si>
  <si>
    <t>dotacja podmiotowa z budżetu dla niepublicznej jednostki systemu oświaty</t>
  </si>
  <si>
    <t>dotacja podmiotowa z budżetu dla publicznej jednostki systemu oświaty prowadzonej przez osobę prawną inną niż jednostka samorządu terytorialnego lub przez osobę fizyczną</t>
  </si>
  <si>
    <t>852</t>
  </si>
  <si>
    <t>Miejski Ośrodek Pomocy Rodzinie - Fundusz Pomocy (zasiłki okresowe)</t>
  </si>
  <si>
    <t>świadczenia społeczne wypłacane obywatelom Ukrainy przebywającym na terytorium RP</t>
  </si>
  <si>
    <t>Miejski Ośrodek Pomocy Rodzinie - Fundusz Pomocy (zapewnienie posiłku dzieciom i młodzieży)</t>
  </si>
  <si>
    <t>Miejska Jadłodajnia "U Świętego Antoniego"</t>
  </si>
  <si>
    <t>zakup środków żywności</t>
  </si>
  <si>
    <t>Edukacyjna opieka wychowawcza</t>
  </si>
  <si>
    <t>Poradnie psychologiczno - pedagogiczne, w tym</t>
  </si>
  <si>
    <t>poradnie specjalistyczne</t>
  </si>
  <si>
    <t>zakup środków dydaktycznych i książek</t>
  </si>
  <si>
    <t>Internaty i bursy szkolne</t>
  </si>
  <si>
    <t>Kolonie i obozy oraz inne formy wypoczynku dzieci</t>
  </si>
  <si>
    <t>i młodzieży szkolnej, a także szkolenia młodzieży</t>
  </si>
  <si>
    <t>4170</t>
  </si>
  <si>
    <t>Młodzieżowe ośrodki wychowawcze</t>
  </si>
  <si>
    <t>Centrum Opieki nad Dzieckiem - Fundusz Pomocy (finansowanie pobytu dzieci obywateli Ukrainy umieszczonych w systemie pieczy zastępczej)</t>
  </si>
  <si>
    <t>wynagrodzenia i uposażenia wypłacane w związku z pomocą obywatelom Ukrainy</t>
  </si>
  <si>
    <t xml:space="preserve">Placówka Opiekuńczo - Wychowawcza Nr 2 "Calineczka" </t>
  </si>
  <si>
    <t>Miejski Ośrodek Pomocy Rodzinie - Fundusz Pomocy (świadczenia rodzinne)</t>
  </si>
  <si>
    <t>Gospodarka komunalna i ochrona środowiska</t>
  </si>
  <si>
    <t>Utrzymanie zieleni w miastach i gminach</t>
  </si>
  <si>
    <t xml:space="preserve">Wydział Nadzoru Właścicielskiego i Gospodarki Komunalnej </t>
  </si>
  <si>
    <t>Ochrona powietrza atmosferycznego i klimatu</t>
  </si>
  <si>
    <t>Wydatki na zadania zlecone:</t>
  </si>
  <si>
    <t>Wydział Organizacyjno - Prawny i Kadr - Fundusz Pomocy (nadanie numeru PESEL, potwierdzenie tożsamości obywateli Ukrainy i wprowadzenie danych do rejestru danych kontaktowych na wniosek oraz zarządzanie statusem UKR)</t>
  </si>
  <si>
    <t>Biuro Rady Miasta Włocławek</t>
  </si>
  <si>
    <t>różne wydatki na rzecz osób fizycznych</t>
  </si>
  <si>
    <t>Miejski Ośrodek Pomocy Rodzinie - Fundusz Pomocy (świadczenie pieniężne - 40 zł za osobę dziennie)</t>
  </si>
  <si>
    <t>świadczenia związane z udzielaniem pomocy obywatelom Ukrainy</t>
  </si>
  <si>
    <t>Wydział Zarządzania Kryzysowego i Bezpieczeństwa - Fundusz Pomocy (zapewnienie zakwaterowania i wyżywienia obywatelom Ukrainy)</t>
  </si>
  <si>
    <t>Administracja Zasobów Komunalnych - Fundusz Pomocy (zapewnienie zakwaterowania i wyżywienia obywatelom Ukrainy)</t>
  </si>
  <si>
    <t xml:space="preserve">Środowiskowy Dom Samopomocy </t>
  </si>
  <si>
    <t>składki na Fundusz Pracy oraz Fundusz Solidarnościowy</t>
  </si>
  <si>
    <t>Miejski Ośrodek Pomocy Rodzinie</t>
  </si>
  <si>
    <t>świadczenia społeczne</t>
  </si>
  <si>
    <t>Wydatki na zadania rządowe:</t>
  </si>
  <si>
    <t xml:space="preserve">Gospodarka mieszkaniowa </t>
  </si>
  <si>
    <t>Komenda Miejska Państwowej Straży Pożarnej</t>
  </si>
  <si>
    <t>Miejski Ośrodek Pomocy Rodzinie - Specjalistyczny Ośrodek Wsparcia</t>
  </si>
  <si>
    <t>odpisy na zakładowy fundusz świadczeń socjalnych</t>
  </si>
  <si>
    <t>Miejski Zespół do Spraw Orzekania o Niepełnosprawności - Fundusz Pomocy (realizacja zadań przez Miejski Zespół do Spraw Orzekania o Niepełnosprawności na rzecz obywateli Ukrainy)</t>
  </si>
  <si>
    <t>do Zarządzenia NR 301/2024</t>
  </si>
  <si>
    <t>z dnia 28 czerwca 2024 r.</t>
  </si>
  <si>
    <t>Załącznik Nr 2</t>
  </si>
  <si>
    <t>Wydatki na programy i projekty realizowane ze środków pochodzących z funduszy strukturalnych i Funduszu Spójności</t>
  </si>
  <si>
    <t xml:space="preserve">
</t>
  </si>
  <si>
    <t xml:space="preserve">Wydatki
</t>
  </si>
  <si>
    <t>w tym:</t>
  </si>
  <si>
    <t>Planowane wydatki</t>
  </si>
  <si>
    <t>w okresie</t>
  </si>
  <si>
    <t>2024 rok</t>
  </si>
  <si>
    <t>Klasyfikacja</t>
  </si>
  <si>
    <t>realizacji</t>
  </si>
  <si>
    <t>Lp.</t>
  </si>
  <si>
    <t>Program/Projekt</t>
  </si>
  <si>
    <t xml:space="preserve"> (dział, </t>
  </si>
  <si>
    <t>Projektu</t>
  </si>
  <si>
    <t>rozdział)</t>
  </si>
  <si>
    <t>(całkowita wartość Projektu)</t>
  </si>
  <si>
    <t>Środki z budżetu krajowego*</t>
  </si>
  <si>
    <t>Środki z budżetu UE</t>
  </si>
  <si>
    <t>Wydatki razem (8+9)</t>
  </si>
  <si>
    <t>(5 + 6)</t>
  </si>
  <si>
    <t>Wydatki ogółem:</t>
  </si>
  <si>
    <t>wydatki bieżące</t>
  </si>
  <si>
    <t>wydatki majątkowe</t>
  </si>
  <si>
    <t>1</t>
  </si>
  <si>
    <t xml:space="preserve"> FUNDUSZE EUROPEJSKIE DLA KUJAW I POMORZA 2021-  2027</t>
  </si>
  <si>
    <t>1.3</t>
  </si>
  <si>
    <t>Budowa dróg rowerowych</t>
  </si>
  <si>
    <t>w tym: /Urząd Miasta/</t>
  </si>
  <si>
    <t>dz. 600</t>
  </si>
  <si>
    <t>rozdz. 60015</t>
  </si>
  <si>
    <t>* środki własne jst, współfinansowanie z budżetu państwa oraz inne</t>
  </si>
  <si>
    <t xml:space="preserve">                                                                                                 Załącznik Nr 3</t>
  </si>
  <si>
    <t xml:space="preserve">                                                                                                 PREZYDENTA MIASTA WŁOCŁAWEK</t>
  </si>
  <si>
    <t xml:space="preserve">Dotacje udzielane z budżetu jednostki samorządu terytorialnego </t>
  </si>
  <si>
    <t>dla jednostek spoza sektora finansów publicznych na 2024 rok</t>
  </si>
  <si>
    <t>Dział</t>
  </si>
  <si>
    <t>Rozdział</t>
  </si>
  <si>
    <t xml:space="preserve">§ </t>
  </si>
  <si>
    <t>Nazwa zadania</t>
  </si>
  <si>
    <t>Kwota dotacji</t>
  </si>
  <si>
    <t>dotacje celowe</t>
  </si>
  <si>
    <t>Dotacja do zakupu rowerów dla mieszkańców Włocławka (dotacja na inwestycje)</t>
  </si>
  <si>
    <t>Dotacje do prac budowlanych w ramach rewitalizacji (dotacja na inwestycje)</t>
  </si>
  <si>
    <t>Pozostała działalność (prowadzenie Kawiarni Obywatelskiej "Śródmieście Cafe")</t>
  </si>
  <si>
    <t>Nieodpłatna pomoc prawna - zadanie rządowe</t>
  </si>
  <si>
    <t>Publiczna Szkoła Podstawowa im. ks. J. Długosza</t>
  </si>
  <si>
    <t>Przedszkole Niepubliczne "Chatka Puchatka"</t>
  </si>
  <si>
    <t>Niepubliczne Przedszkole "Smerfna Chata"</t>
  </si>
  <si>
    <t>Niepubliczne Przedszkole "Skakanka"</t>
  </si>
  <si>
    <t>Przedszkole Niepubliczne "Tęczowa Kraina"</t>
  </si>
  <si>
    <t>Niepubliczne Przedszkole "Domowe Przedszkole"</t>
  </si>
  <si>
    <t>Niepubliczne Przedszkole "Wesoła Biedronka"</t>
  </si>
  <si>
    <t>Akademickie Technikum Wojskowe im. "Obrońców Wisły                           1920 roku" we Włocławku</t>
  </si>
  <si>
    <t>Branżowa Szkoła I Stopnia IMPULS</t>
  </si>
  <si>
    <t>Akademickie Liceum Ogólnokształcące nr 1 im. "Obrońców Wisły 1920 roku" we Włocławku</t>
  </si>
  <si>
    <t>Akademickie Liceum Ogólnokształcące Mistrzostwa Sportowego nr 1 im. "Obrońców Wisły 1920 roku" we Włocławku</t>
  </si>
  <si>
    <t>Zwalczanie narkomanii</t>
  </si>
  <si>
    <t>Dofinansowanie programów dotyczących uzależnień, pozalekcyjnych zajęć sportowych (przeciwdzialanie alkoholizmowi)</t>
  </si>
  <si>
    <t>Pozostala działalność (promocja i ochrona zdrowia oraz działania na rzecz osób niepełnosprawnych)</t>
  </si>
  <si>
    <t>Usługi opiekuńcze i specjalistyczne usługi opiekuńcze - ogółem, z tego:</t>
  </si>
  <si>
    <t>13.1</t>
  </si>
  <si>
    <t xml:space="preserve"> - zadania własne</t>
  </si>
  <si>
    <t>13.2</t>
  </si>
  <si>
    <t xml:space="preserve"> - zadania zlecone</t>
  </si>
  <si>
    <t>Zapewnienie schronienia oraz pomocy rzeczowej osobom bezdomnym (pozostała działalność)</t>
  </si>
  <si>
    <t>Pozostała działalność (aktywizacja społeczna seniorów, poprawa warunków funkcjonowania seniorów)</t>
  </si>
  <si>
    <t>2826        2827</t>
  </si>
  <si>
    <t xml:space="preserve">Realizacja projektu unijnego "WŁOCŁAWEK - MIASTO NOWYCH MOŻLIWOŚCI. Tutaj mieszkam, pracuję, inwestuję i tu wypoczywam" </t>
  </si>
  <si>
    <t>Dofinansowanie przyłączy kanalizacyjnych do nieruchomości (dotacja na inwestycje)</t>
  </si>
  <si>
    <t>Wymiana źródeł ciepła zasilanych paliwami stałymi ogółem, z tego:</t>
  </si>
  <si>
    <t>19.1</t>
  </si>
  <si>
    <t>- program dla osób fizycznych (dotacja na inwestycje)</t>
  </si>
  <si>
    <t>19.2</t>
  </si>
  <si>
    <t>- wymiana w budynkach wielorodzinnych (dotacja na inwestycje)</t>
  </si>
  <si>
    <t>Program priorytetowy "Ciepłe mieszkanie" (dotacja na inwestycje)</t>
  </si>
  <si>
    <t>Utylizacja wyrobów zawierających azbest (dotacja na inwestycje)</t>
  </si>
  <si>
    <t>Ochrona zabytków i opieka nad zabytkami</t>
  </si>
  <si>
    <t>Ochrona zabytków i opieka nad zabytkami - dotacja celowa dla Bazyliki Katedralnej Wniebowzięcia NMP we Włocławku na realizację zadania z Rządowego Programu Odbudowy Zabytków (dotacja na inwestycje)</t>
  </si>
  <si>
    <t>Upowszechnianie kultury, sztuki, ochrony dóbr kultury i tradycji przez organizacje prowadzące działalność pożytku publicznego (pozostała działalność)</t>
  </si>
  <si>
    <t>Zadania w zakresie kultury fizycznej</t>
  </si>
  <si>
    <t>2816    2817     2826        2827</t>
  </si>
  <si>
    <t xml:space="preserve">Zadania w zakresie kultury fizycznej - realizacja projektu pn. "WŁOCŁAWEK - MIASTO NOWYCH MOŻLIWOŚCI. Tutaj mieszkam, pracuję, inwestuję i tu wypoczywam" </t>
  </si>
  <si>
    <t>Razem</t>
  </si>
  <si>
    <t>dotacje podmiotowe</t>
  </si>
  <si>
    <t>Nazwa placówki/nazwa podmiotu</t>
  </si>
  <si>
    <t>2540        2590</t>
  </si>
  <si>
    <t>Publiczna Szkoła Podstawowa im. Ks. J. Długosza</t>
  </si>
  <si>
    <t xml:space="preserve">Szkoła Podstawowa Nr 24 w Zespole Szkół WSO "Cogito" </t>
  </si>
  <si>
    <t>Akademicka Szkoła Podstawowa Nr 1 im. Obrońców Wisły 1920 roku we Włocławku</t>
  </si>
  <si>
    <t>Akademicka Szkoła Podstawowa Mistrzostwa Sportowego Nr 1          im. Obrońców Wisły 1920 roku we Włocławku</t>
  </si>
  <si>
    <t>Prywatna Szkoła Podstawowa Zespołu Edukacji "Wiedza"</t>
  </si>
  <si>
    <t>Szkoła Podstawowa z oddziałami dwujęzycznymi Monttessori-     Schule</t>
  </si>
  <si>
    <t>Niepubliczne Przedszkole "Na Wspólnej"</t>
  </si>
  <si>
    <t>Centrum Malucha - "Piotruś Pan"- Przedszkole Niepubliczne</t>
  </si>
  <si>
    <t>Niepubliczne Przedszkole "Bajeczka" Kinga Mizak Aneta Kryczka s.c.</t>
  </si>
  <si>
    <t>Przedszkole Niepubliczne "Happy Kids"</t>
  </si>
  <si>
    <t>Przedszkole Niepubliczne "Kujawiaczek"</t>
  </si>
  <si>
    <t>Przedszkole Niepubliczne "Megamocni" we Włocławku</t>
  </si>
  <si>
    <t>Niepubliczne Przedszkole Leśne "Gniazdko Wilgi"</t>
  </si>
  <si>
    <t xml:space="preserve">Przedszkole Publiczne Nr 1 </t>
  </si>
  <si>
    <t>Katolickie Publiczne Przedszkole "Pod Aniołem Stróżem"</t>
  </si>
  <si>
    <t>Inne formy wychowania przedszkolnego - punkty przedszkolne</t>
  </si>
  <si>
    <t>Niepubliczny Punkt Przedszkolny "Kraina Bajek"</t>
  </si>
  <si>
    <t>Akademickie Technikum Wojskowe im. Obrońców Wisły 1920 roku we Włocławku</t>
  </si>
  <si>
    <t>Szkoły policealne</t>
  </si>
  <si>
    <t>Policealna Szkoła "Cosinus Plus" we Włocławku</t>
  </si>
  <si>
    <t>Policealna Szkoła Techników Ochrony Fizycznej Osób i Mienia Elitarne Studium Służb Ochrony "Delta"</t>
  </si>
  <si>
    <t>Zaoczna Policealna Szkoła Zawodowa "Pascal" we Włocławku</t>
  </si>
  <si>
    <t>Zaoczna Policealna Szkoła Zawodowa Kosmetyczna "Pascal" we Włocławku</t>
  </si>
  <si>
    <t>Stacjonarna Policealna Szkoła Medyczna "Pascal" we Włocławku</t>
  </si>
  <si>
    <t>Policealna Szkoła Medyczna "Pascal"</t>
  </si>
  <si>
    <t>Policealna Szkoła Centrum Nauki i Biznesu "Żak"</t>
  </si>
  <si>
    <t xml:space="preserve">Szkoła Policealna "Spectrum" </t>
  </si>
  <si>
    <t>Policealna Szkoła Futuro</t>
  </si>
  <si>
    <t>Szkoła Policealna Opieki Medycznej "Żak"</t>
  </si>
  <si>
    <t>Akademicka Szkoła Policealna przy Kujawskiej Szkole Wyższej we Włocławku</t>
  </si>
  <si>
    <t xml:space="preserve">Branżowa Szkoła I Stopnia nr 9 w Zespole Szkół Włocławskiego Stowarzyszenia Oświatowego "Cogito" </t>
  </si>
  <si>
    <t>Liceum Ogólnokształcące dla Dorosłych Futuro</t>
  </si>
  <si>
    <t>Zaoczne Liceum Ogólnokształcące dla Dorosłych "Cosinus Plus" we Włocławku</t>
  </si>
  <si>
    <t>Prywatne Liceum Ogólnokształcące dla Dorosłych (Katarzyna Balcer)</t>
  </si>
  <si>
    <t>Liceum Ogólnokształcące dla Dorosłych "Pascal' we Włocławku</t>
  </si>
  <si>
    <t xml:space="preserve">Liceum Ogólnokształcące "Spectrum" we Włocławku </t>
  </si>
  <si>
    <t>Akademickie Liceum Ogólnokształcące nr 1 im. Obrońców Wisły 1920 roku we Włocławku</t>
  </si>
  <si>
    <t>Akademickie Liceum Ogólnokształcące Mistrzostwa Sportowego nr 1 im. Obrońców Wisły 1920 roku we Włocławku</t>
  </si>
  <si>
    <t>Liceum Ogólnokształcące dla Dorosłych "Żak"</t>
  </si>
  <si>
    <t>Liceum Ogólnokształcące Montessorii</t>
  </si>
  <si>
    <t>Publiczne Liceum Ogólnokształcące im. Ks. J. Długosza</t>
  </si>
  <si>
    <t>Realizacja zadań wymagających stosowania specjalnej organizacji nauki i metod pracy dla dzieci w przedszkolach, oddziałach przedszkolnych w szkołach podstawowych i innych formach wychowania przedszkolnego</t>
  </si>
  <si>
    <t>Terapeutyczny Punkt Przedszkolny Neuromind</t>
  </si>
  <si>
    <t>Terapeutyczny Punkt Przedszkolny "Synapsik"</t>
  </si>
  <si>
    <t>Terapeutyczny Punkt Przedszkolny "Zielony Słonik"</t>
  </si>
  <si>
    <t>Niepubliczne Przedszkole "Na wspólnej"</t>
  </si>
  <si>
    <t>Realizacja zadań wymagających stosowania specjalnej organizacji nauki i metod pracy dla dzieci i młodzieży w szkołach podstawowych</t>
  </si>
  <si>
    <t>Szkoła Podstawowa z oddziałami dwujęzycznymi Monttessori-      Schule</t>
  </si>
  <si>
    <t>Kwalifikacyjne kursy zawodowe</t>
  </si>
  <si>
    <t>Szkoła Policealna "Cosinus Plus" we Włocławku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</si>
  <si>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 stopnia i klasach dotychczasowej zasadniczej szkoły zawodowej prowadzonych w branżowych szkołach I stopnia oraz szkołach artystycznych</t>
  </si>
  <si>
    <t>Rehabilitacja zawodowa i społeczna osób niepełnosprawnych</t>
  </si>
  <si>
    <t>Warsztaty Terapii Zajęciowej</t>
  </si>
  <si>
    <t>Specjalne ośrodki wychowawcze</t>
  </si>
  <si>
    <t>Specjalny Ośrodek Wychowawczy Zgromadzenia Sióstr Orionistek</t>
  </si>
  <si>
    <t>Wczesne wspomaganie rozwoju dziecka</t>
  </si>
  <si>
    <t>Poradnie psychologiczno - pedagogiczne, w tym poradnie specjalistyczne</t>
  </si>
  <si>
    <t>Poradnia Psychologiczno - Pedagogiczna "Vitamed"</t>
  </si>
  <si>
    <t>Internat Zespołu Szkół Katolickich im. Ks. J. Długosza</t>
  </si>
  <si>
    <t>Ogółem:</t>
  </si>
  <si>
    <t xml:space="preserve">                                                                                                 do Zarządzenia NR 301/2024</t>
  </si>
  <si>
    <t xml:space="preserve">                                                                                                 z dnia 28 czerwca 2024 r.</t>
  </si>
  <si>
    <t>Załącznik Nr 4</t>
  </si>
  <si>
    <t xml:space="preserve">Plan </t>
  </si>
  <si>
    <t xml:space="preserve"> dochodów i wydatków wydzielonych rachunków dochodów oświatowych jednostek budżetowych na 2024 rok</t>
  </si>
  <si>
    <t>(zbiorczo)</t>
  </si>
  <si>
    <t>Wyszczególnienie</t>
  </si>
  <si>
    <t>Stan środków pieniężnych na początek roku</t>
  </si>
  <si>
    <t>Stan środków pieniężnych na koniec roku</t>
  </si>
  <si>
    <t>Dochody</t>
  </si>
  <si>
    <t>Wydatki</t>
  </si>
  <si>
    <t>1.</t>
  </si>
  <si>
    <t>2.</t>
  </si>
  <si>
    <t>3.</t>
  </si>
  <si>
    <t>4.</t>
  </si>
  <si>
    <t>5.</t>
  </si>
  <si>
    <t>6.</t>
  </si>
  <si>
    <t xml:space="preserve">Szkoły artystyczne </t>
  </si>
  <si>
    <t>7.</t>
  </si>
  <si>
    <t>Placówki kształcenia ustawicznego i centra kształcenia zawodowego</t>
  </si>
  <si>
    <t>8.</t>
  </si>
  <si>
    <t>Ośrodki szkolenia, dokształcania i doskonalenia kadr</t>
  </si>
  <si>
    <t>9.</t>
  </si>
  <si>
    <t>Inne formy kształcenia osobno niewymienione</t>
  </si>
  <si>
    <t>10.</t>
  </si>
  <si>
    <t xml:space="preserve">Kolonie i obozy oraz inne formy wypoczynku dzieci i młodzieży szkolnej, a także szkolenia młodzieży </t>
  </si>
  <si>
    <t>Szkolne schroniska młodzieżowe</t>
  </si>
  <si>
    <t xml:space="preserve">Ogółem </t>
  </si>
  <si>
    <t>Załącznik Nr 5</t>
  </si>
  <si>
    <t>Plan dochodów i wydatków na wydzielonym rachunku Funduszu Pomocy</t>
  </si>
  <si>
    <t>dotyczącym realizacji zadań na rzecz pomocy Ukrainie</t>
  </si>
  <si>
    <t xml:space="preserve">Dział </t>
  </si>
  <si>
    <t>Dochody na 2024 rok</t>
  </si>
  <si>
    <t>Wydatki na 2024 rok</t>
  </si>
  <si>
    <t>x</t>
  </si>
  <si>
    <t>Zapewnienie posiłku dzieciom i młodzieży</t>
  </si>
  <si>
    <t>85230</t>
  </si>
  <si>
    <t>3290</t>
  </si>
  <si>
    <t>Świadczenia rodzinne</t>
  </si>
  <si>
    <t>855</t>
  </si>
  <si>
    <t>85595</t>
  </si>
  <si>
    <t>4740</t>
  </si>
  <si>
    <t>4850</t>
  </si>
  <si>
    <t>4860</t>
  </si>
  <si>
    <t>Świadczenie pieniężne w wysokości          300 zł</t>
  </si>
  <si>
    <t>853</t>
  </si>
  <si>
    <t>85395</t>
  </si>
  <si>
    <t>Świadczenie pieniężne - 40 zł za osobę dziennie</t>
  </si>
  <si>
    <t>754</t>
  </si>
  <si>
    <t>75495</t>
  </si>
  <si>
    <t>3280</t>
  </si>
  <si>
    <t>Zapewnienie zakwaterowania i wyżywienia obywatelom Ukrainy</t>
  </si>
  <si>
    <t>Wydział Zarządzania Kryzysowego i Bezpieczeństwa</t>
  </si>
  <si>
    <t>4370</t>
  </si>
  <si>
    <t>Administracja Zasobów Komunalnych</t>
  </si>
  <si>
    <t>Realizacja zadań przez Miejski Zespół do Spraw Orzekania o Niepełnosprawności na rzecz obywateli Ukrainy</t>
  </si>
  <si>
    <t>85321</t>
  </si>
  <si>
    <t xml:space="preserve">Miejski Zespół do Spraw Orzekania o Niepełnosprawności </t>
  </si>
  <si>
    <t>Zasiłki okresowe</t>
  </si>
  <si>
    <t>85214</t>
  </si>
  <si>
    <t>Finansowanie pobytu dzieci obywateli Ukrainy umieszczonych w systemie pieczy zastępczej</t>
  </si>
  <si>
    <t>85510</t>
  </si>
  <si>
    <t>Centrum Opieki nad Dzieckiem</t>
  </si>
  <si>
    <t>758</t>
  </si>
  <si>
    <t>Realizacja dodatkowych zadań oświatowych</t>
  </si>
  <si>
    <t>801</t>
  </si>
  <si>
    <t>80101</t>
  </si>
  <si>
    <t>4750</t>
  </si>
  <si>
    <t>80102</t>
  </si>
  <si>
    <t>80104</t>
  </si>
  <si>
    <t>80105</t>
  </si>
  <si>
    <t>80115</t>
  </si>
  <si>
    <t>80117</t>
  </si>
  <si>
    <t>80120</t>
  </si>
  <si>
    <t>80132</t>
  </si>
  <si>
    <t>80134</t>
  </si>
  <si>
    <t>854</t>
  </si>
  <si>
    <t>85410</t>
  </si>
  <si>
    <t>85420</t>
  </si>
  <si>
    <t>Nadanie numeru PESEL, potwierdzenie tożsamości obywateli Ukrainy i wprowadzenie danych do rejestru danych kontaktowych na wniosek oraz zarządzanie statusem UKR</t>
  </si>
  <si>
    <t>750</t>
  </si>
  <si>
    <t>75011</t>
  </si>
  <si>
    <t>11.</t>
  </si>
  <si>
    <t>Stypendia i zasiłki dla uczniów z Ukrainy</t>
  </si>
  <si>
    <t>85415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</si>
</sst>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7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b/>
      <sz val="8"/>
      <name val="Arial CE"/>
      <charset val="238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7.5"/>
      <name val="Arial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sz val="9"/>
      <name val="Arial CE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name val="Arial CE"/>
      <charset val="238"/>
    </font>
    <font>
      <sz val="6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 Narrow"/>
      <family val="2"/>
      <charset val="238"/>
    </font>
    <font>
      <sz val="7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9"/>
      <name val="Arial"/>
      <family val="2"/>
      <charset val="238"/>
    </font>
    <font>
      <sz val="7"/>
      <color rgb="FFFF0000"/>
      <name val="Arial"/>
      <family val="2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6" fillId="0" borderId="0"/>
    <xf numFmtId="0" fontId="12" fillId="0" borderId="0"/>
    <xf numFmtId="0" fontId="20" fillId="0" borderId="0"/>
    <xf numFmtId="0" fontId="20" fillId="0" borderId="0"/>
  </cellStyleXfs>
  <cellXfs count="515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7" fillId="0" borderId="0" xfId="0" applyFont="1"/>
    <xf numFmtId="0" fontId="5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2" fillId="0" borderId="3" xfId="0" applyNumberFormat="1" applyFont="1" applyBorder="1"/>
    <xf numFmtId="49" fontId="2" fillId="0" borderId="3" xfId="0" applyNumberFormat="1" applyFont="1" applyBorder="1" applyAlignment="1">
      <alignment horizontal="right"/>
    </xf>
    <xf numFmtId="0" fontId="5" fillId="0" borderId="7" xfId="0" applyFont="1" applyBorder="1"/>
    <xf numFmtId="4" fontId="5" fillId="0" borderId="8" xfId="0" applyNumberFormat="1" applyFont="1" applyBorder="1"/>
    <xf numFmtId="0" fontId="5" fillId="0" borderId="9" xfId="0" applyFont="1" applyBorder="1"/>
    <xf numFmtId="4" fontId="5" fillId="0" borderId="10" xfId="0" applyNumberFormat="1" applyFont="1" applyBorder="1"/>
    <xf numFmtId="0" fontId="5" fillId="0" borderId="3" xfId="0" applyFont="1" applyBorder="1"/>
    <xf numFmtId="0" fontId="5" fillId="0" borderId="4" xfId="0" applyFont="1" applyBorder="1"/>
    <xf numFmtId="4" fontId="5" fillId="0" borderId="10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6" xfId="0" applyFont="1" applyBorder="1"/>
    <xf numFmtId="4" fontId="2" fillId="0" borderId="5" xfId="0" applyNumberFormat="1" applyFont="1" applyBorder="1"/>
    <xf numFmtId="4" fontId="2" fillId="0" borderId="5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right" vertical="top"/>
    </xf>
    <xf numFmtId="0" fontId="2" fillId="0" borderId="4" xfId="0" applyFont="1" applyBorder="1" applyAlignment="1">
      <alignment vertical="top" wrapText="1"/>
    </xf>
    <xf numFmtId="4" fontId="2" fillId="0" borderId="3" xfId="0" applyNumberFormat="1" applyFont="1" applyBorder="1"/>
    <xf numFmtId="4" fontId="2" fillId="0" borderId="3" xfId="0" applyNumberFormat="1" applyFont="1" applyBorder="1" applyAlignment="1">
      <alignment horizontal="right"/>
    </xf>
    <xf numFmtId="3" fontId="5" fillId="0" borderId="3" xfId="0" applyNumberFormat="1" applyFont="1" applyBorder="1"/>
    <xf numFmtId="49" fontId="5" fillId="0" borderId="3" xfId="0" applyNumberFormat="1" applyFont="1" applyBorder="1" applyAlignment="1">
      <alignment horizontal="right"/>
    </xf>
    <xf numFmtId="3" fontId="5" fillId="0" borderId="4" xfId="0" applyNumberFormat="1" applyFont="1" applyBorder="1"/>
    <xf numFmtId="0" fontId="2" fillId="0" borderId="3" xfId="0" applyFont="1" applyBorder="1"/>
    <xf numFmtId="3" fontId="2" fillId="0" borderId="4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Border="1" applyAlignment="1">
      <alignment horizontal="right"/>
    </xf>
    <xf numFmtId="4" fontId="10" fillId="0" borderId="0" xfId="0" applyNumberFormat="1" applyFont="1"/>
    <xf numFmtId="3" fontId="8" fillId="0" borderId="6" xfId="0" applyNumberFormat="1" applyFont="1" applyBorder="1"/>
    <xf numFmtId="0" fontId="2" fillId="0" borderId="3" xfId="0" applyFont="1" applyBorder="1" applyAlignment="1">
      <alignment vertical="top" wrapText="1"/>
    </xf>
    <xf numFmtId="4" fontId="8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8" fillId="0" borderId="6" xfId="0" applyFont="1" applyBorder="1" applyAlignment="1">
      <alignment horizontal="left"/>
    </xf>
    <xf numFmtId="3" fontId="5" fillId="0" borderId="5" xfId="0" applyNumberFormat="1" applyFont="1" applyBorder="1" applyAlignment="1">
      <alignment horizontal="right"/>
    </xf>
    <xf numFmtId="3" fontId="5" fillId="0" borderId="5" xfId="0" applyNumberFormat="1" applyFont="1" applyBorder="1"/>
    <xf numFmtId="49" fontId="2" fillId="0" borderId="5" xfId="0" applyNumberFormat="1" applyFont="1" applyBorder="1" applyAlignment="1">
      <alignment horizontal="right" vertical="top"/>
    </xf>
    <xf numFmtId="0" fontId="2" fillId="0" borderId="6" xfId="0" applyFont="1" applyBorder="1" applyAlignment="1">
      <alignment vertical="top" wrapText="1"/>
    </xf>
    <xf numFmtId="3" fontId="11" fillId="0" borderId="3" xfId="0" applyNumberFormat="1" applyFont="1" applyBorder="1"/>
    <xf numFmtId="49" fontId="11" fillId="0" borderId="3" xfId="0" applyNumberFormat="1" applyFont="1" applyBorder="1" applyAlignment="1">
      <alignment horizontal="right"/>
    </xf>
    <xf numFmtId="3" fontId="11" fillId="0" borderId="4" xfId="0" applyNumberFormat="1" applyFont="1" applyBorder="1"/>
    <xf numFmtId="0" fontId="8" fillId="0" borderId="3" xfId="0" applyFont="1" applyBorder="1"/>
    <xf numFmtId="0" fontId="2" fillId="0" borderId="5" xfId="0" applyFont="1" applyBorder="1" applyAlignment="1">
      <alignment vertical="top" wrapText="1"/>
    </xf>
    <xf numFmtId="3" fontId="2" fillId="0" borderId="6" xfId="0" applyNumberFormat="1" applyFont="1" applyBorder="1"/>
    <xf numFmtId="0" fontId="2" fillId="0" borderId="4" xfId="0" applyFont="1" applyBorder="1" applyAlignment="1">
      <alignment wrapText="1"/>
    </xf>
    <xf numFmtId="4" fontId="8" fillId="0" borderId="13" xfId="0" applyNumberFormat="1" applyFont="1" applyBorder="1" applyAlignment="1">
      <alignment horizontal="right"/>
    </xf>
    <xf numFmtId="4" fontId="2" fillId="0" borderId="13" xfId="0" applyNumberFormat="1" applyFont="1" applyBorder="1"/>
    <xf numFmtId="4" fontId="2" fillId="0" borderId="3" xfId="0" applyNumberFormat="1" applyFont="1" applyBorder="1" applyAlignment="1">
      <alignment horizontal="center"/>
    </xf>
    <xf numFmtId="3" fontId="2" fillId="0" borderId="5" xfId="0" applyNumberFormat="1" applyFont="1" applyBorder="1"/>
    <xf numFmtId="4" fontId="8" fillId="0" borderId="5" xfId="0" applyNumberFormat="1" applyFont="1" applyBorder="1" applyAlignment="1">
      <alignment horizontal="right"/>
    </xf>
    <xf numFmtId="4" fontId="8" fillId="0" borderId="5" xfId="0" applyNumberFormat="1" applyFont="1" applyBorder="1"/>
    <xf numFmtId="49" fontId="8" fillId="0" borderId="3" xfId="0" applyNumberFormat="1" applyFont="1" applyBorder="1" applyAlignment="1">
      <alignment horizontal="right"/>
    </xf>
    <xf numFmtId="0" fontId="2" fillId="0" borderId="4" xfId="0" applyFont="1" applyBorder="1"/>
    <xf numFmtId="4" fontId="8" fillId="0" borderId="3" xfId="0" applyNumberFormat="1" applyFont="1" applyBorder="1"/>
    <xf numFmtId="4" fontId="11" fillId="0" borderId="10" xfId="0" applyNumberFormat="1" applyFont="1" applyBorder="1"/>
    <xf numFmtId="0" fontId="8" fillId="0" borderId="4" xfId="0" applyFont="1" applyBorder="1"/>
    <xf numFmtId="0" fontId="13" fillId="0" borderId="3" xfId="0" applyFont="1" applyBorder="1"/>
    <xf numFmtId="0" fontId="8" fillId="0" borderId="3" xfId="0" applyFont="1" applyBorder="1" applyAlignment="1">
      <alignment horizontal="right"/>
    </xf>
    <xf numFmtId="0" fontId="8" fillId="0" borderId="6" xfId="0" applyFont="1" applyBorder="1"/>
    <xf numFmtId="3" fontId="11" fillId="0" borderId="3" xfId="0" applyNumberFormat="1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4" xfId="0" applyFont="1" applyBorder="1"/>
    <xf numFmtId="4" fontId="8" fillId="0" borderId="3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top"/>
    </xf>
    <xf numFmtId="0" fontId="8" fillId="0" borderId="4" xfId="0" applyFont="1" applyBorder="1" applyAlignment="1">
      <alignment wrapText="1"/>
    </xf>
    <xf numFmtId="0" fontId="14" fillId="0" borderId="3" xfId="2" applyFont="1" applyBorder="1" applyAlignment="1">
      <alignment horizontal="center"/>
    </xf>
    <xf numFmtId="0" fontId="13" fillId="0" borderId="3" xfId="2" applyFont="1" applyBorder="1" applyAlignment="1">
      <alignment horizontal="center"/>
    </xf>
    <xf numFmtId="0" fontId="14" fillId="0" borderId="3" xfId="2" applyFont="1" applyBorder="1" applyAlignment="1">
      <alignment horizontal="right"/>
    </xf>
    <xf numFmtId="0" fontId="14" fillId="0" borderId="10" xfId="2" applyFont="1" applyBorder="1"/>
    <xf numFmtId="0" fontId="13" fillId="0" borderId="3" xfId="2" applyFont="1" applyBorder="1" applyAlignment="1">
      <alignment horizontal="right"/>
    </xf>
    <xf numFmtId="0" fontId="13" fillId="0" borderId="3" xfId="2" applyFont="1" applyBorder="1"/>
    <xf numFmtId="0" fontId="13" fillId="0" borderId="5" xfId="2" applyFont="1" applyBorder="1"/>
    <xf numFmtId="0" fontId="13" fillId="0" borderId="3" xfId="2" applyFont="1" applyBorder="1" applyAlignment="1">
      <alignment horizontal="right" vertical="top" wrapText="1"/>
    </xf>
    <xf numFmtId="0" fontId="13" fillId="0" borderId="3" xfId="2" applyFont="1" applyBorder="1" applyAlignment="1">
      <alignment vertical="center" wrapText="1"/>
    </xf>
    <xf numFmtId="4" fontId="13" fillId="0" borderId="3" xfId="2" applyNumberFormat="1" applyFont="1" applyBorder="1" applyAlignment="1">
      <alignment horizontal="right"/>
    </xf>
    <xf numFmtId="0" fontId="15" fillId="0" borderId="0" xfId="0" applyFont="1" applyAlignment="1">
      <alignment horizontal="justify" vertical="center"/>
    </xf>
    <xf numFmtId="4" fontId="8" fillId="0" borderId="1" xfId="0" applyNumberFormat="1" applyFont="1" applyBorder="1"/>
    <xf numFmtId="4" fontId="11" fillId="0" borderId="10" xfId="2" applyNumberFormat="1" applyFont="1" applyBorder="1"/>
    <xf numFmtId="0" fontId="2" fillId="0" borderId="5" xfId="0" applyFont="1" applyBorder="1"/>
    <xf numFmtId="0" fontId="2" fillId="0" borderId="5" xfId="0" applyFont="1" applyBorder="1" applyAlignment="1">
      <alignment horizontal="right"/>
    </xf>
    <xf numFmtId="0" fontId="8" fillId="0" borderId="4" xfId="0" applyFont="1" applyBorder="1" applyAlignment="1">
      <alignment vertical="top" wrapText="1"/>
    </xf>
    <xf numFmtId="4" fontId="8" fillId="0" borderId="3" xfId="2" applyNumberFormat="1" applyFont="1" applyBorder="1"/>
    <xf numFmtId="0" fontId="9" fillId="0" borderId="0" xfId="0" applyFont="1"/>
    <xf numFmtId="49" fontId="8" fillId="0" borderId="3" xfId="0" applyNumberFormat="1" applyFont="1" applyBorder="1" applyAlignment="1">
      <alignment horizontal="right" vertical="top"/>
    </xf>
    <xf numFmtId="4" fontId="13" fillId="0" borderId="3" xfId="0" applyNumberFormat="1" applyFont="1" applyBorder="1"/>
    <xf numFmtId="0" fontId="8" fillId="0" borderId="5" xfId="0" applyFont="1" applyBorder="1" applyAlignment="1">
      <alignment horizontal="right"/>
    </xf>
    <xf numFmtId="0" fontId="9" fillId="0" borderId="15" xfId="0" applyFont="1" applyBorder="1"/>
    <xf numFmtId="4" fontId="8" fillId="0" borderId="3" xfId="2" applyNumberFormat="1" applyFont="1" applyBorder="1" applyAlignment="1">
      <alignment horizontal="right"/>
    </xf>
    <xf numFmtId="0" fontId="8" fillId="0" borderId="5" xfId="0" applyFont="1" applyBorder="1"/>
    <xf numFmtId="0" fontId="8" fillId="0" borderId="3" xfId="0" applyFont="1" applyBorder="1" applyAlignment="1">
      <alignment horizontal="center"/>
    </xf>
    <xf numFmtId="0" fontId="2" fillId="0" borderId="5" xfId="0" applyFont="1" applyBorder="1" applyAlignment="1">
      <alignment horizontal="right" vertical="top"/>
    </xf>
    <xf numFmtId="0" fontId="8" fillId="0" borderId="6" xfId="0" applyFont="1" applyBorder="1" applyAlignment="1">
      <alignment wrapText="1"/>
    </xf>
    <xf numFmtId="3" fontId="8" fillId="0" borderId="4" xfId="0" applyNumberFormat="1" applyFont="1" applyBorder="1"/>
    <xf numFmtId="0" fontId="8" fillId="0" borderId="3" xfId="2" applyFont="1" applyBorder="1" applyAlignment="1">
      <alignment horizontal="right"/>
    </xf>
    <xf numFmtId="0" fontId="8" fillId="0" borderId="3" xfId="2" applyFont="1" applyBorder="1"/>
    <xf numFmtId="0" fontId="8" fillId="0" borderId="5" xfId="2" applyFont="1" applyBorder="1"/>
    <xf numFmtId="0" fontId="2" fillId="0" borderId="4" xfId="0" applyFont="1" applyBorder="1" applyAlignment="1">
      <alignment vertical="center" wrapText="1"/>
    </xf>
    <xf numFmtId="49" fontId="8" fillId="0" borderId="3" xfId="0" applyNumberFormat="1" applyFont="1" applyBorder="1" applyAlignment="1">
      <alignment horizontal="center"/>
    </xf>
    <xf numFmtId="4" fontId="2" fillId="0" borderId="4" xfId="0" applyNumberFormat="1" applyFont="1" applyBorder="1"/>
    <xf numFmtId="3" fontId="8" fillId="0" borderId="3" xfId="0" applyNumberFormat="1" applyFont="1" applyBorder="1"/>
    <xf numFmtId="0" fontId="2" fillId="0" borderId="6" xfId="0" applyFont="1" applyBorder="1" applyAlignment="1">
      <alignment wrapText="1"/>
    </xf>
    <xf numFmtId="0" fontId="11" fillId="0" borderId="3" xfId="2" applyFont="1" applyBorder="1" applyAlignment="1">
      <alignment horizontal="right"/>
    </xf>
    <xf numFmtId="0" fontId="8" fillId="0" borderId="3" xfId="2" applyFont="1" applyBorder="1" applyAlignment="1">
      <alignment horizontal="center"/>
    </xf>
    <xf numFmtId="49" fontId="5" fillId="0" borderId="3" xfId="0" applyNumberFormat="1" applyFont="1" applyBorder="1"/>
    <xf numFmtId="0" fontId="5" fillId="0" borderId="3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5" fillId="0" borderId="3" xfId="2" applyFont="1" applyBorder="1"/>
    <xf numFmtId="49" fontId="2" fillId="0" borderId="3" xfId="2" applyNumberFormat="1" applyFont="1" applyBorder="1" applyAlignment="1">
      <alignment horizontal="center"/>
    </xf>
    <xf numFmtId="0" fontId="2" fillId="0" borderId="5" xfId="2" applyFont="1" applyBorder="1"/>
    <xf numFmtId="0" fontId="11" fillId="0" borderId="3" xfId="2" applyFont="1" applyBorder="1"/>
    <xf numFmtId="49" fontId="5" fillId="0" borderId="5" xfId="0" applyNumberFormat="1" applyFont="1" applyBorder="1"/>
    <xf numFmtId="43" fontId="5" fillId="0" borderId="3" xfId="3" applyFont="1" applyBorder="1" applyAlignment="1">
      <alignment horizontal="right"/>
    </xf>
    <xf numFmtId="43" fontId="5" fillId="0" borderId="3" xfId="3" applyFont="1" applyBorder="1"/>
    <xf numFmtId="0" fontId="7" fillId="0" borderId="5" xfId="0" applyFont="1" applyBorder="1"/>
    <xf numFmtId="49" fontId="7" fillId="0" borderId="5" xfId="0" applyNumberFormat="1" applyFont="1" applyBorder="1" applyAlignment="1">
      <alignment horizontal="right"/>
    </xf>
    <xf numFmtId="0" fontId="7" fillId="0" borderId="6" xfId="0" applyFont="1" applyBorder="1"/>
    <xf numFmtId="0" fontId="13" fillId="0" borderId="0" xfId="4" applyFont="1"/>
    <xf numFmtId="0" fontId="2" fillId="0" borderId="0" xfId="2" applyFont="1"/>
    <xf numFmtId="0" fontId="2" fillId="0" borderId="0" xfId="5" applyFont="1"/>
    <xf numFmtId="0" fontId="2" fillId="0" borderId="0" xfId="2" applyFont="1" applyAlignment="1">
      <alignment horizontal="left"/>
    </xf>
    <xf numFmtId="0" fontId="17" fillId="0" borderId="0" xfId="4" applyFont="1" applyAlignment="1">
      <alignment horizontal="centerContinuous" vertical="center"/>
    </xf>
    <xf numFmtId="0" fontId="14" fillId="0" borderId="1" xfId="4" applyFont="1" applyBorder="1" applyAlignment="1">
      <alignment horizontal="center" vertical="center"/>
    </xf>
    <xf numFmtId="0" fontId="14" fillId="0" borderId="1" xfId="4" applyFont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top" wrapText="1"/>
    </xf>
    <xf numFmtId="0" fontId="14" fillId="0" borderId="17" xfId="4" applyFont="1" applyBorder="1" applyAlignment="1">
      <alignment horizontal="centerContinuous" vertical="center"/>
    </xf>
    <xf numFmtId="0" fontId="14" fillId="0" borderId="18" xfId="4" applyFont="1" applyBorder="1" applyAlignment="1">
      <alignment horizontal="centerContinuous" vertical="center"/>
    </xf>
    <xf numFmtId="0" fontId="14" fillId="0" borderId="19" xfId="4" applyFont="1" applyBorder="1" applyAlignment="1">
      <alignment horizontal="centerContinuous" vertical="center"/>
    </xf>
    <xf numFmtId="0" fontId="14" fillId="0" borderId="3" xfId="4" applyFont="1" applyBorder="1" applyAlignment="1">
      <alignment horizontal="center" vertical="center"/>
    </xf>
    <xf numFmtId="0" fontId="14" fillId="0" borderId="3" xfId="4" applyFont="1" applyBorder="1" applyAlignment="1">
      <alignment horizontal="center" vertical="center" wrapText="1"/>
    </xf>
    <xf numFmtId="0" fontId="18" fillId="0" borderId="3" xfId="4" applyFont="1" applyBorder="1" applyAlignment="1">
      <alignment horizontal="center" vertical="center" wrapText="1"/>
    </xf>
    <xf numFmtId="0" fontId="14" fillId="0" borderId="5" xfId="4" applyFont="1" applyBorder="1" applyAlignment="1">
      <alignment horizontal="center" vertical="center"/>
    </xf>
    <xf numFmtId="0" fontId="18" fillId="0" borderId="5" xfId="4" applyFont="1" applyBorder="1" applyAlignment="1">
      <alignment horizontal="center" vertical="center" wrapText="1"/>
    </xf>
    <xf numFmtId="0" fontId="14" fillId="0" borderId="5" xfId="4" applyFont="1" applyBorder="1" applyAlignment="1">
      <alignment horizontal="center" vertical="center" wrapText="1"/>
    </xf>
    <xf numFmtId="0" fontId="19" fillId="0" borderId="20" xfId="4" applyFont="1" applyBorder="1" applyAlignment="1">
      <alignment horizontal="center" vertical="center"/>
    </xf>
    <xf numFmtId="0" fontId="19" fillId="0" borderId="18" xfId="4" applyFont="1" applyBorder="1" applyAlignment="1">
      <alignment horizontal="center" vertical="center"/>
    </xf>
    <xf numFmtId="0" fontId="17" fillId="0" borderId="1" xfId="4" applyFont="1" applyBorder="1" applyAlignment="1">
      <alignment horizontal="center" vertical="center"/>
    </xf>
    <xf numFmtId="0" fontId="17" fillId="0" borderId="20" xfId="4" applyFont="1" applyBorder="1" applyAlignment="1">
      <alignment vertical="center"/>
    </xf>
    <xf numFmtId="4" fontId="14" fillId="0" borderId="18" xfId="4" applyNumberFormat="1" applyFont="1" applyBorder="1" applyAlignment="1">
      <alignment horizontal="center" vertical="center"/>
    </xf>
    <xf numFmtId="4" fontId="14" fillId="0" borderId="20" xfId="4" applyNumberFormat="1" applyFont="1" applyBorder="1" applyAlignment="1">
      <alignment vertical="center"/>
    </xf>
    <xf numFmtId="4" fontId="14" fillId="0" borderId="0" xfId="4" applyNumberFormat="1" applyFont="1"/>
    <xf numFmtId="0" fontId="14" fillId="0" borderId="0" xfId="4" applyFont="1"/>
    <xf numFmtId="0" fontId="17" fillId="0" borderId="3" xfId="4" applyFont="1" applyBorder="1" applyAlignment="1">
      <alignment horizontal="center" vertical="center"/>
    </xf>
    <xf numFmtId="3" fontId="13" fillId="0" borderId="0" xfId="4" applyNumberFormat="1" applyFont="1"/>
    <xf numFmtId="3" fontId="14" fillId="0" borderId="0" xfId="4" applyNumberFormat="1" applyFont="1"/>
    <xf numFmtId="49" fontId="14" fillId="0" borderId="23" xfId="4" applyNumberFormat="1" applyFont="1" applyBorder="1" applyAlignment="1">
      <alignment horizontal="center" vertical="center"/>
    </xf>
    <xf numFmtId="0" fontId="14" fillId="0" borderId="24" xfId="4" applyFont="1" applyBorder="1" applyAlignment="1">
      <alignment vertical="center" wrapText="1"/>
    </xf>
    <xf numFmtId="4" fontId="17" fillId="0" borderId="25" xfId="2" applyNumberFormat="1" applyFont="1" applyBorder="1" applyAlignment="1">
      <alignment horizontal="center" vertical="center"/>
    </xf>
    <xf numFmtId="4" fontId="14" fillId="0" borderId="26" xfId="2" applyNumberFormat="1" applyFont="1" applyBorder="1" applyAlignment="1">
      <alignment horizontal="right" vertical="center"/>
    </xf>
    <xf numFmtId="49" fontId="13" fillId="0" borderId="21" xfId="4" applyNumberFormat="1" applyFont="1" applyBorder="1" applyAlignment="1">
      <alignment horizontal="center" vertical="center"/>
    </xf>
    <xf numFmtId="0" fontId="11" fillId="0" borderId="21" xfId="2" applyFont="1" applyBorder="1" applyAlignment="1">
      <alignment horizontal="left" vertical="center" wrapText="1"/>
    </xf>
    <xf numFmtId="0" fontId="13" fillId="0" borderId="29" xfId="4" applyFont="1" applyBorder="1" applyAlignment="1">
      <alignment horizontal="center" vertical="top"/>
    </xf>
    <xf numFmtId="0" fontId="13" fillId="0" borderId="30" xfId="4" applyFont="1" applyBorder="1" applyAlignment="1">
      <alignment vertical="top" wrapText="1"/>
    </xf>
    <xf numFmtId="0" fontId="13" fillId="0" borderId="33" xfId="4" applyFont="1" applyBorder="1" applyAlignment="1">
      <alignment horizontal="center" vertical="center"/>
    </xf>
    <xf numFmtId="4" fontId="13" fillId="0" borderId="29" xfId="4" applyNumberFormat="1" applyFont="1" applyBorder="1" applyAlignment="1">
      <alignment horizontal="center"/>
    </xf>
    <xf numFmtId="4" fontId="13" fillId="0" borderId="29" xfId="4" applyNumberFormat="1" applyFont="1" applyBorder="1"/>
    <xf numFmtId="4" fontId="13" fillId="0" borderId="34" xfId="4" applyNumberFormat="1" applyFont="1" applyBorder="1"/>
    <xf numFmtId="0" fontId="13" fillId="0" borderId="22" xfId="4" applyFont="1" applyBorder="1" applyAlignment="1">
      <alignment horizontal="center" vertical="center"/>
    </xf>
    <xf numFmtId="4" fontId="13" fillId="0" borderId="5" xfId="4" applyNumberFormat="1" applyFont="1" applyBorder="1" applyAlignment="1">
      <alignment horizontal="center"/>
    </xf>
    <xf numFmtId="4" fontId="13" fillId="0" borderId="22" xfId="4" applyNumberFormat="1" applyFont="1" applyBorder="1"/>
    <xf numFmtId="4" fontId="13" fillId="0" borderId="35" xfId="4" applyNumberFormat="1" applyFont="1" applyBorder="1"/>
    <xf numFmtId="4" fontId="13" fillId="0" borderId="5" xfId="4" applyNumberFormat="1" applyFont="1" applyBorder="1"/>
    <xf numFmtId="0" fontId="13" fillId="0" borderId="0" xfId="4" applyFont="1" applyAlignment="1">
      <alignment horizontal="center" vertical="center"/>
    </xf>
    <xf numFmtId="4" fontId="13" fillId="0" borderId="0" xfId="4" applyNumberFormat="1" applyFont="1"/>
    <xf numFmtId="0" fontId="21" fillId="0" borderId="0" xfId="6" applyFont="1"/>
    <xf numFmtId="0" fontId="21" fillId="0" borderId="0" xfId="6" applyFont="1" applyAlignment="1">
      <alignment horizontal="center"/>
    </xf>
    <xf numFmtId="0" fontId="2" fillId="0" borderId="0" xfId="7" applyFont="1" applyAlignment="1">
      <alignment horizontal="left"/>
    </xf>
    <xf numFmtId="0" fontId="2" fillId="0" borderId="0" xfId="6" applyFont="1" applyAlignment="1">
      <alignment horizontal="left"/>
    </xf>
    <xf numFmtId="0" fontId="2" fillId="0" borderId="0" xfId="6" applyFont="1"/>
    <xf numFmtId="0" fontId="22" fillId="0" borderId="0" xfId="6" applyFont="1" applyAlignment="1">
      <alignment horizontal="left"/>
    </xf>
    <xf numFmtId="0" fontId="23" fillId="0" borderId="0" xfId="6" applyFont="1" applyAlignment="1">
      <alignment horizontal="centerContinuous" vertical="center" wrapText="1"/>
    </xf>
    <xf numFmtId="0" fontId="24" fillId="0" borderId="0" xfId="6" applyFont="1" applyAlignment="1">
      <alignment horizontal="centerContinuous" wrapText="1"/>
    </xf>
    <xf numFmtId="0" fontId="23" fillId="0" borderId="0" xfId="6" applyFont="1" applyAlignment="1">
      <alignment horizontal="center" vertical="center"/>
    </xf>
    <xf numFmtId="0" fontId="21" fillId="3" borderId="0" xfId="6" applyFont="1" applyFill="1"/>
    <xf numFmtId="0" fontId="21" fillId="3" borderId="0" xfId="6" applyFont="1" applyFill="1" applyAlignment="1">
      <alignment horizontal="center"/>
    </xf>
    <xf numFmtId="0" fontId="6" fillId="3" borderId="0" xfId="6" applyFont="1" applyFill="1" applyAlignment="1">
      <alignment horizontal="right" vertical="center"/>
    </xf>
    <xf numFmtId="0" fontId="23" fillId="3" borderId="20" xfId="6" applyFont="1" applyFill="1" applyBorder="1" applyAlignment="1">
      <alignment horizontal="center" vertical="center"/>
    </xf>
    <xf numFmtId="0" fontId="21" fillId="3" borderId="17" xfId="1" applyFont="1" applyFill="1" applyBorder="1" applyAlignment="1">
      <alignment horizontal="center" vertical="center"/>
    </xf>
    <xf numFmtId="0" fontId="23" fillId="3" borderId="17" xfId="6" applyFont="1" applyFill="1" applyBorder="1" applyAlignment="1">
      <alignment horizontal="centerContinuous" vertical="center"/>
    </xf>
    <xf numFmtId="0" fontId="6" fillId="3" borderId="20" xfId="6" applyFont="1" applyFill="1" applyBorder="1" applyAlignment="1">
      <alignment horizontal="center" vertical="center"/>
    </xf>
    <xf numFmtId="0" fontId="25" fillId="3" borderId="17" xfId="1" applyFont="1" applyFill="1" applyBorder="1" applyAlignment="1">
      <alignment horizontal="center" vertical="top"/>
    </xf>
    <xf numFmtId="0" fontId="6" fillId="3" borderId="17" xfId="6" applyFont="1" applyFill="1" applyBorder="1" applyAlignment="1">
      <alignment horizontal="centerContinuous" vertical="center"/>
    </xf>
    <xf numFmtId="0" fontId="6" fillId="0" borderId="0" xfId="6" applyFont="1"/>
    <xf numFmtId="0" fontId="21" fillId="3" borderId="19" xfId="1" applyFont="1" applyFill="1" applyBorder="1" applyAlignment="1">
      <alignment horizontal="center" vertical="top"/>
    </xf>
    <xf numFmtId="0" fontId="22" fillId="3" borderId="20" xfId="6" applyFont="1" applyFill="1" applyBorder="1" applyAlignment="1">
      <alignment vertical="center"/>
    </xf>
    <xf numFmtId="0" fontId="21" fillId="0" borderId="20" xfId="1" applyFont="1" applyFill="1" applyBorder="1" applyAlignment="1">
      <alignment horizontal="center" vertical="center"/>
    </xf>
    <xf numFmtId="0" fontId="26" fillId="0" borderId="20" xfId="6" applyFont="1" applyBorder="1" applyAlignment="1">
      <alignment horizontal="left" vertical="center" wrapText="1"/>
    </xf>
    <xf numFmtId="4" fontId="22" fillId="0" borderId="20" xfId="6" applyNumberFormat="1" applyFont="1" applyBorder="1"/>
    <xf numFmtId="0" fontId="22" fillId="3" borderId="20" xfId="6" applyFont="1" applyFill="1" applyBorder="1" applyAlignment="1">
      <alignment vertical="top"/>
    </xf>
    <xf numFmtId="0" fontId="21" fillId="3" borderId="20" xfId="1" applyFont="1" applyFill="1" applyBorder="1" applyAlignment="1">
      <alignment horizontal="center" vertical="top"/>
    </xf>
    <xf numFmtId="0" fontId="26" fillId="3" borderId="20" xfId="6" applyFont="1" applyFill="1" applyBorder="1" applyAlignment="1">
      <alignment horizontal="left" vertical="center" wrapText="1"/>
    </xf>
    <xf numFmtId="4" fontId="22" fillId="3" borderId="20" xfId="6" applyNumberFormat="1" applyFont="1" applyFill="1" applyBorder="1" applyAlignment="1">
      <alignment vertical="center"/>
    </xf>
    <xf numFmtId="0" fontId="27" fillId="0" borderId="0" xfId="6" applyFont="1"/>
    <xf numFmtId="0" fontId="21" fillId="0" borderId="17" xfId="1" applyFont="1" applyFill="1" applyBorder="1" applyAlignment="1">
      <alignment horizontal="center" vertical="top"/>
    </xf>
    <xf numFmtId="0" fontId="22" fillId="3" borderId="17" xfId="6" applyFont="1" applyFill="1" applyBorder="1" applyAlignment="1">
      <alignment vertical="top" wrapText="1"/>
    </xf>
    <xf numFmtId="4" fontId="22" fillId="0" borderId="20" xfId="6" applyNumberFormat="1" applyFont="1" applyBorder="1" applyAlignment="1">
      <alignment vertical="center"/>
    </xf>
    <xf numFmtId="4" fontId="21" fillId="0" borderId="0" xfId="6" applyNumberFormat="1" applyFont="1"/>
    <xf numFmtId="0" fontId="21" fillId="3" borderId="17" xfId="1" applyFont="1" applyFill="1" applyBorder="1" applyAlignment="1">
      <alignment horizontal="center" vertical="top"/>
    </xf>
    <xf numFmtId="4" fontId="22" fillId="3" borderId="20" xfId="6" applyNumberFormat="1" applyFont="1" applyFill="1" applyBorder="1"/>
    <xf numFmtId="0" fontId="22" fillId="0" borderId="20" xfId="7" applyFont="1" applyBorder="1" applyAlignment="1">
      <alignment vertical="center"/>
    </xf>
    <xf numFmtId="0" fontId="21" fillId="0" borderId="5" xfId="1" applyFont="1" applyFill="1" applyBorder="1" applyAlignment="1">
      <alignment horizontal="center" vertical="center" wrapText="1"/>
    </xf>
    <xf numFmtId="0" fontId="22" fillId="0" borderId="17" xfId="7" applyFont="1" applyBorder="1" applyAlignment="1">
      <alignment vertical="center"/>
    </xf>
    <xf numFmtId="4" fontId="22" fillId="0" borderId="20" xfId="7" applyNumberFormat="1" applyFont="1" applyBorder="1" applyAlignment="1">
      <alignment vertical="center"/>
    </xf>
    <xf numFmtId="0" fontId="22" fillId="0" borderId="4" xfId="7" applyFont="1" applyBorder="1"/>
    <xf numFmtId="0" fontId="22" fillId="0" borderId="0" xfId="7" applyFont="1"/>
    <xf numFmtId="0" fontId="22" fillId="0" borderId="0" xfId="7" applyFont="1" applyAlignment="1">
      <alignment vertical="center"/>
    </xf>
    <xf numFmtId="0" fontId="21" fillId="0" borderId="20" xfId="1" applyFont="1" applyFill="1" applyBorder="1" applyAlignment="1">
      <alignment horizontal="center" vertical="top" wrapText="1"/>
    </xf>
    <xf numFmtId="0" fontId="22" fillId="0" borderId="17" xfId="7" applyFont="1" applyBorder="1" applyAlignment="1">
      <alignment horizontal="left" vertical="center" wrapText="1"/>
    </xf>
    <xf numFmtId="4" fontId="22" fillId="0" borderId="20" xfId="7" applyNumberFormat="1" applyFont="1" applyBorder="1"/>
    <xf numFmtId="0" fontId="22" fillId="0" borderId="2" xfId="7" applyFont="1" applyBorder="1"/>
    <xf numFmtId="0" fontId="22" fillId="0" borderId="36" xfId="7" applyFont="1" applyBorder="1"/>
    <xf numFmtId="0" fontId="21" fillId="3" borderId="1" xfId="1" applyFont="1" applyFill="1" applyBorder="1" applyAlignment="1">
      <alignment horizontal="center" vertical="top"/>
    </xf>
    <xf numFmtId="0" fontId="22" fillId="0" borderId="37" xfId="7" applyFont="1" applyBorder="1" applyAlignment="1">
      <alignment vertical="center" wrapText="1"/>
    </xf>
    <xf numFmtId="4" fontId="22" fillId="0" borderId="16" xfId="7" applyNumberFormat="1" applyFont="1" applyBorder="1"/>
    <xf numFmtId="0" fontId="21" fillId="3" borderId="3" xfId="1" applyFont="1" applyFill="1" applyBorder="1" applyAlignment="1">
      <alignment horizontal="center" vertical="top"/>
    </xf>
    <xf numFmtId="0" fontId="22" fillId="0" borderId="38" xfId="7" applyFont="1" applyBorder="1" applyAlignment="1">
      <alignment vertical="center" wrapText="1"/>
    </xf>
    <xf numFmtId="4" fontId="22" fillId="0" borderId="39" xfId="7" applyNumberFormat="1" applyFont="1" applyBorder="1"/>
    <xf numFmtId="0" fontId="22" fillId="0" borderId="39" xfId="6" applyFont="1" applyBorder="1" applyAlignment="1">
      <alignment vertical="center" wrapText="1"/>
    </xf>
    <xf numFmtId="0" fontId="22" fillId="0" borderId="37" xfId="7" applyFont="1" applyBorder="1"/>
    <xf numFmtId="0" fontId="22" fillId="0" borderId="11" xfId="7" applyFont="1" applyBorder="1" applyAlignment="1">
      <alignment wrapText="1"/>
    </xf>
    <xf numFmtId="0" fontId="22" fillId="0" borderId="6" xfId="7" applyFont="1" applyBorder="1"/>
    <xf numFmtId="0" fontId="22" fillId="0" borderId="15" xfId="7" applyFont="1" applyBorder="1"/>
    <xf numFmtId="0" fontId="21" fillId="3" borderId="5" xfId="1" applyFont="1" applyFill="1" applyBorder="1" applyAlignment="1">
      <alignment horizontal="center" vertical="top"/>
    </xf>
    <xf numFmtId="4" fontId="22" fillId="0" borderId="40" xfId="7" applyNumberFormat="1" applyFont="1" applyBorder="1"/>
    <xf numFmtId="0" fontId="22" fillId="0" borderId="17" xfId="7" applyFont="1" applyBorder="1"/>
    <xf numFmtId="0" fontId="22" fillId="0" borderId="19" xfId="7" applyFont="1" applyBorder="1"/>
    <xf numFmtId="0" fontId="22" fillId="0" borderId="19" xfId="7" applyFont="1" applyBorder="1" applyAlignment="1">
      <alignment vertical="center"/>
    </xf>
    <xf numFmtId="0" fontId="21" fillId="3" borderId="20" xfId="1" applyFont="1" applyFill="1" applyBorder="1" applyAlignment="1">
      <alignment horizontal="center" vertical="center"/>
    </xf>
    <xf numFmtId="0" fontId="22" fillId="3" borderId="11" xfId="6" applyFont="1" applyFill="1" applyBorder="1" applyAlignment="1">
      <alignment horizontal="left" wrapText="1"/>
    </xf>
    <xf numFmtId="0" fontId="22" fillId="0" borderId="11" xfId="7" applyFont="1" applyBorder="1" applyAlignment="1">
      <alignment horizontal="left" vertical="center" wrapText="1"/>
    </xf>
    <xf numFmtId="0" fontId="22" fillId="0" borderId="41" xfId="7" applyFont="1" applyBorder="1" applyAlignment="1">
      <alignment horizontal="left" vertical="center" wrapText="1"/>
    </xf>
    <xf numFmtId="0" fontId="22" fillId="3" borderId="5" xfId="6" applyFont="1" applyFill="1" applyBorder="1" applyAlignment="1">
      <alignment vertical="top"/>
    </xf>
    <xf numFmtId="0" fontId="21" fillId="3" borderId="6" xfId="1" applyFont="1" applyFill="1" applyBorder="1" applyAlignment="1">
      <alignment horizontal="center" vertical="top"/>
    </xf>
    <xf numFmtId="0" fontId="22" fillId="3" borderId="6" xfId="6" applyFont="1" applyFill="1" applyBorder="1" applyAlignment="1">
      <alignment vertical="top"/>
    </xf>
    <xf numFmtId="4" fontId="22" fillId="3" borderId="5" xfId="6" applyNumberFormat="1" applyFont="1" applyFill="1" applyBorder="1"/>
    <xf numFmtId="0" fontId="22" fillId="3" borderId="1" xfId="6" applyFont="1" applyFill="1" applyBorder="1" applyAlignment="1">
      <alignment vertical="top"/>
    </xf>
    <xf numFmtId="0" fontId="22" fillId="3" borderId="42" xfId="6" applyFont="1" applyFill="1" applyBorder="1" applyAlignment="1">
      <alignment vertical="top"/>
    </xf>
    <xf numFmtId="0" fontId="21" fillId="3" borderId="36" xfId="1" applyFont="1" applyFill="1" applyBorder="1" applyAlignment="1">
      <alignment horizontal="center" vertical="top"/>
    </xf>
    <xf numFmtId="0" fontId="22" fillId="0" borderId="17" xfId="6" applyFont="1" applyBorder="1" applyAlignment="1">
      <alignment vertical="top" wrapText="1"/>
    </xf>
    <xf numFmtId="0" fontId="22" fillId="3" borderId="1" xfId="6" applyFont="1" applyFill="1" applyBorder="1" applyAlignment="1">
      <alignment horizontal="right" vertical="top"/>
    </xf>
    <xf numFmtId="0" fontId="22" fillId="3" borderId="42" xfId="6" applyFont="1" applyFill="1" applyBorder="1" applyAlignment="1">
      <alignment horizontal="right" vertical="top"/>
    </xf>
    <xf numFmtId="0" fontId="22" fillId="3" borderId="17" xfId="6" applyFont="1" applyFill="1" applyBorder="1" applyAlignment="1">
      <alignment wrapText="1"/>
    </xf>
    <xf numFmtId="49" fontId="2" fillId="3" borderId="1" xfId="6" applyNumberFormat="1" applyFont="1" applyFill="1" applyBorder="1" applyAlignment="1">
      <alignment horizontal="right"/>
    </xf>
    <xf numFmtId="0" fontId="2" fillId="3" borderId="1" xfId="6" applyFont="1" applyFill="1" applyBorder="1" applyAlignment="1">
      <alignment horizontal="right" vertical="top"/>
    </xf>
    <xf numFmtId="0" fontId="2" fillId="3" borderId="42" xfId="6" applyFont="1" applyFill="1" applyBorder="1" applyAlignment="1">
      <alignment horizontal="right" vertical="top"/>
    </xf>
    <xf numFmtId="0" fontId="13" fillId="3" borderId="36" xfId="1" applyFont="1" applyFill="1" applyBorder="1" applyAlignment="1">
      <alignment horizontal="center" vertical="top"/>
    </xf>
    <xf numFmtId="0" fontId="2" fillId="3" borderId="17" xfId="6" applyFont="1" applyFill="1" applyBorder="1" applyAlignment="1">
      <alignment wrapText="1"/>
    </xf>
    <xf numFmtId="4" fontId="2" fillId="3" borderId="20" xfId="6" applyNumberFormat="1" applyFont="1" applyFill="1" applyBorder="1" applyAlignment="1">
      <alignment vertical="center"/>
    </xf>
    <xf numFmtId="0" fontId="13" fillId="0" borderId="0" xfId="6" applyFont="1"/>
    <xf numFmtId="4" fontId="2" fillId="0" borderId="20" xfId="6" applyNumberFormat="1" applyFont="1" applyBorder="1" applyAlignment="1">
      <alignment vertical="center"/>
    </xf>
    <xf numFmtId="0" fontId="21" fillId="3" borderId="17" xfId="1" applyFont="1" applyFill="1" applyBorder="1" applyAlignment="1">
      <alignment horizontal="center" vertical="top" wrapText="1"/>
    </xf>
    <xf numFmtId="0" fontId="22" fillId="3" borderId="17" xfId="7" applyFont="1" applyFill="1" applyBorder="1" applyAlignment="1">
      <alignment vertical="top" wrapText="1"/>
    </xf>
    <xf numFmtId="0" fontId="22" fillId="3" borderId="20" xfId="6" applyFont="1" applyFill="1" applyBorder="1"/>
    <xf numFmtId="0" fontId="21" fillId="3" borderId="17" xfId="1" applyFont="1" applyFill="1" applyBorder="1" applyAlignment="1">
      <alignment horizontal="center"/>
    </xf>
    <xf numFmtId="0" fontId="22" fillId="0" borderId="17" xfId="6" applyFont="1" applyBorder="1" applyAlignment="1">
      <alignment wrapText="1"/>
    </xf>
    <xf numFmtId="0" fontId="22" fillId="0" borderId="20" xfId="6" applyFont="1" applyBorder="1" applyAlignment="1">
      <alignment vertical="top"/>
    </xf>
    <xf numFmtId="0" fontId="2" fillId="3" borderId="20" xfId="6" quotePrefix="1" applyFont="1" applyFill="1" applyBorder="1" applyAlignment="1">
      <alignment horizontal="right" vertical="top"/>
    </xf>
    <xf numFmtId="0" fontId="2" fillId="0" borderId="20" xfId="6" applyFont="1" applyBorder="1" applyAlignment="1">
      <alignment vertical="top"/>
    </xf>
    <xf numFmtId="0" fontId="13" fillId="0" borderId="17" xfId="1" applyFont="1" applyFill="1" applyBorder="1" applyAlignment="1">
      <alignment horizontal="center" vertical="top"/>
    </xf>
    <xf numFmtId="0" fontId="2" fillId="0" borderId="17" xfId="6" quotePrefix="1" applyFont="1" applyBorder="1" applyAlignment="1">
      <alignment vertical="top" wrapText="1"/>
    </xf>
    <xf numFmtId="4" fontId="2" fillId="0" borderId="20" xfId="6" applyNumberFormat="1" applyFont="1" applyBorder="1" applyAlignment="1">
      <alignment horizontal="right" vertical="center"/>
    </xf>
    <xf numFmtId="0" fontId="22" fillId="3" borderId="20" xfId="6" quotePrefix="1" applyFont="1" applyFill="1" applyBorder="1" applyAlignment="1">
      <alignment horizontal="right" vertical="top"/>
    </xf>
    <xf numFmtId="0" fontId="22" fillId="0" borderId="17" xfId="6" quotePrefix="1" applyFont="1" applyBorder="1" applyAlignment="1">
      <alignment vertical="top" wrapText="1"/>
    </xf>
    <xf numFmtId="4" fontId="22" fillId="0" borderId="20" xfId="6" applyNumberFormat="1" applyFont="1" applyBorder="1" applyAlignment="1">
      <alignment horizontal="right" vertical="center"/>
    </xf>
    <xf numFmtId="0" fontId="22" fillId="3" borderId="17" xfId="6" applyFont="1" applyFill="1" applyBorder="1"/>
    <xf numFmtId="4" fontId="22" fillId="3" borderId="20" xfId="6" applyNumberFormat="1" applyFont="1" applyFill="1" applyBorder="1" applyAlignment="1">
      <alignment horizontal="right" vertical="center"/>
    </xf>
    <xf numFmtId="0" fontId="22" fillId="3" borderId="17" xfId="6" applyFont="1" applyFill="1" applyBorder="1" applyAlignment="1">
      <alignment vertical="center" wrapText="1"/>
    </xf>
    <xf numFmtId="0" fontId="22" fillId="3" borderId="17" xfId="6" applyFont="1" applyFill="1" applyBorder="1" applyAlignment="1">
      <alignment vertical="top"/>
    </xf>
    <xf numFmtId="0" fontId="22" fillId="3" borderId="17" xfId="7" applyFont="1" applyFill="1" applyBorder="1" applyAlignment="1">
      <alignment vertical="center" wrapText="1"/>
    </xf>
    <xf numFmtId="0" fontId="21" fillId="3" borderId="19" xfId="1" applyFont="1" applyFill="1" applyBorder="1" applyAlignment="1">
      <alignment horizontal="center" vertical="center"/>
    </xf>
    <xf numFmtId="0" fontId="21" fillId="0" borderId="0" xfId="6" applyFont="1" applyAlignment="1">
      <alignment vertical="center"/>
    </xf>
    <xf numFmtId="4" fontId="21" fillId="0" borderId="0" xfId="6" applyNumberFormat="1" applyFont="1" applyAlignment="1">
      <alignment vertical="center"/>
    </xf>
    <xf numFmtId="0" fontId="21" fillId="3" borderId="17" xfId="1" applyFont="1" applyFill="1" applyBorder="1" applyAlignment="1">
      <alignment horizontal="center" vertical="center" wrapText="1"/>
    </xf>
    <xf numFmtId="0" fontId="22" fillId="3" borderId="2" xfId="6" applyFont="1" applyFill="1" applyBorder="1"/>
    <xf numFmtId="0" fontId="22" fillId="3" borderId="36" xfId="6" applyFont="1" applyFill="1" applyBorder="1"/>
    <xf numFmtId="0" fontId="22" fillId="3" borderId="42" xfId="6" applyFont="1" applyFill="1" applyBorder="1"/>
    <xf numFmtId="0" fontId="22" fillId="3" borderId="14" xfId="6" applyFont="1" applyFill="1" applyBorder="1" applyAlignment="1">
      <alignment vertical="center" wrapText="1"/>
    </xf>
    <xf numFmtId="4" fontId="22" fillId="3" borderId="16" xfId="6" applyNumberFormat="1" applyFont="1" applyFill="1" applyBorder="1"/>
    <xf numFmtId="0" fontId="22" fillId="3" borderId="4" xfId="6" applyFont="1" applyFill="1" applyBorder="1"/>
    <xf numFmtId="0" fontId="22" fillId="3" borderId="0" xfId="6" applyFont="1" applyFill="1"/>
    <xf numFmtId="0" fontId="22" fillId="3" borderId="43" xfId="6" applyFont="1" applyFill="1" applyBorder="1"/>
    <xf numFmtId="0" fontId="21" fillId="3" borderId="43" xfId="1" applyFont="1" applyFill="1" applyBorder="1" applyAlignment="1">
      <alignment horizontal="center" vertical="top"/>
    </xf>
    <xf numFmtId="0" fontId="22" fillId="3" borderId="37" xfId="6" applyFont="1" applyFill="1" applyBorder="1" applyAlignment="1">
      <alignment horizontal="left" wrapText="1"/>
    </xf>
    <xf numFmtId="4" fontId="22" fillId="3" borderId="39" xfId="6" applyNumberFormat="1" applyFont="1" applyFill="1" applyBorder="1"/>
    <xf numFmtId="0" fontId="28" fillId="0" borderId="0" xfId="6" applyFont="1"/>
    <xf numFmtId="0" fontId="21" fillId="3" borderId="0" xfId="1" applyFont="1" applyFill="1" applyBorder="1" applyAlignment="1">
      <alignment horizontal="center" vertical="top"/>
    </xf>
    <xf numFmtId="0" fontId="22" fillId="3" borderId="11" xfId="6" applyFont="1" applyFill="1" applyBorder="1" applyAlignment="1">
      <alignment horizontal="left" vertical="center" wrapText="1"/>
    </xf>
    <xf numFmtId="4" fontId="22" fillId="3" borderId="12" xfId="6" applyNumberFormat="1" applyFont="1" applyFill="1" applyBorder="1"/>
    <xf numFmtId="0" fontId="22" fillId="3" borderId="37" xfId="6" applyFont="1" applyFill="1" applyBorder="1" applyAlignment="1">
      <alignment horizontal="left" vertical="center" wrapText="1"/>
    </xf>
    <xf numFmtId="0" fontId="22" fillId="3" borderId="37" xfId="6" applyFont="1" applyFill="1" applyBorder="1"/>
    <xf numFmtId="0" fontId="22" fillId="3" borderId="6" xfId="6" applyFont="1" applyFill="1" applyBorder="1"/>
    <xf numFmtId="0" fontId="22" fillId="3" borderId="15" xfId="6" applyFont="1" applyFill="1" applyBorder="1"/>
    <xf numFmtId="0" fontId="22" fillId="3" borderId="44" xfId="6" applyFont="1" applyFill="1" applyBorder="1"/>
    <xf numFmtId="0" fontId="21" fillId="3" borderId="15" xfId="1" applyFont="1" applyFill="1" applyBorder="1" applyAlignment="1">
      <alignment horizontal="center" vertical="top"/>
    </xf>
    <xf numFmtId="0" fontId="22" fillId="3" borderId="6" xfId="6" applyFont="1" applyFill="1" applyBorder="1" applyAlignment="1">
      <alignment horizontal="left" wrapText="1"/>
    </xf>
    <xf numFmtId="0" fontId="22" fillId="3" borderId="14" xfId="6" applyFont="1" applyFill="1" applyBorder="1" applyAlignment="1">
      <alignment horizontal="left" vertical="center" wrapText="1"/>
    </xf>
    <xf numFmtId="0" fontId="22" fillId="0" borderId="37" xfId="6" applyFont="1" applyBorder="1" applyAlignment="1">
      <alignment vertical="center" wrapText="1"/>
    </xf>
    <xf numFmtId="0" fontId="22" fillId="3" borderId="37" xfId="6" applyFont="1" applyFill="1" applyBorder="1" applyAlignment="1">
      <alignment vertical="center" wrapText="1"/>
    </xf>
    <xf numFmtId="0" fontId="22" fillId="3" borderId="41" xfId="6" applyFont="1" applyFill="1" applyBorder="1" applyAlignment="1">
      <alignment vertical="center" wrapText="1"/>
    </xf>
    <xf numFmtId="4" fontId="22" fillId="3" borderId="40" xfId="6" applyNumberFormat="1" applyFont="1" applyFill="1" applyBorder="1"/>
    <xf numFmtId="0" fontId="22" fillId="3" borderId="6" xfId="6" applyFont="1" applyFill="1" applyBorder="1" applyAlignment="1">
      <alignment vertical="center" wrapText="1"/>
    </xf>
    <xf numFmtId="0" fontId="22" fillId="3" borderId="31" xfId="6" applyFont="1" applyFill="1" applyBorder="1" applyAlignment="1">
      <alignment vertical="center" wrapText="1"/>
    </xf>
    <xf numFmtId="4" fontId="22" fillId="3" borderId="30" xfId="6" applyNumberFormat="1" applyFont="1" applyFill="1" applyBorder="1"/>
    <xf numFmtId="0" fontId="21" fillId="3" borderId="20" xfId="1" applyFont="1" applyFill="1" applyBorder="1" applyAlignment="1">
      <alignment horizontal="center"/>
    </xf>
    <xf numFmtId="0" fontId="22" fillId="3" borderId="19" xfId="6" applyFont="1" applyFill="1" applyBorder="1"/>
    <xf numFmtId="0" fontId="22" fillId="3" borderId="18" xfId="6" applyFont="1" applyFill="1" applyBorder="1"/>
    <xf numFmtId="0" fontId="22" fillId="3" borderId="19" xfId="6" applyFont="1" applyFill="1" applyBorder="1" applyAlignment="1">
      <alignment horizontal="left" vertical="center" wrapText="1"/>
    </xf>
    <xf numFmtId="0" fontId="26" fillId="0" borderId="14" xfId="6" applyFont="1" applyBorder="1"/>
    <xf numFmtId="0" fontId="22" fillId="0" borderId="37" xfId="6" applyFont="1" applyBorder="1"/>
    <xf numFmtId="0" fontId="21" fillId="3" borderId="0" xfId="1" quotePrefix="1" applyFont="1" applyFill="1" applyBorder="1" applyAlignment="1">
      <alignment horizontal="center" vertical="top"/>
    </xf>
    <xf numFmtId="0" fontId="26" fillId="3" borderId="11" xfId="6" applyFont="1" applyFill="1" applyBorder="1"/>
    <xf numFmtId="0" fontId="26" fillId="3" borderId="37" xfId="6" applyFont="1" applyFill="1" applyBorder="1"/>
    <xf numFmtId="0" fontId="21" fillId="3" borderId="43" xfId="1" quotePrefix="1" applyFont="1" applyFill="1" applyBorder="1" applyAlignment="1">
      <alignment horizontal="center" vertical="top"/>
    </xf>
    <xf numFmtId="0" fontId="22" fillId="3" borderId="11" xfId="6" applyFont="1" applyFill="1" applyBorder="1"/>
    <xf numFmtId="0" fontId="22" fillId="3" borderId="37" xfId="6" applyFont="1" applyFill="1" applyBorder="1" applyAlignment="1">
      <alignment wrapText="1"/>
    </xf>
    <xf numFmtId="0" fontId="22" fillId="3" borderId="11" xfId="6" applyFont="1" applyFill="1" applyBorder="1" applyAlignment="1">
      <alignment vertical="center" wrapText="1"/>
    </xf>
    <xf numFmtId="0" fontId="13" fillId="3" borderId="0" xfId="1" quotePrefix="1" applyFont="1" applyFill="1" applyBorder="1" applyAlignment="1">
      <alignment horizontal="center" vertical="top"/>
    </xf>
    <xf numFmtId="0" fontId="22" fillId="3" borderId="6" xfId="6" applyFont="1" applyFill="1" applyBorder="1" applyAlignment="1">
      <alignment horizontal="left" vertical="center" wrapText="1"/>
    </xf>
    <xf numFmtId="0" fontId="13" fillId="3" borderId="15" xfId="1" applyFont="1" applyFill="1" applyBorder="1" applyAlignment="1">
      <alignment horizontal="center" vertical="top"/>
    </xf>
    <xf numFmtId="0" fontId="22" fillId="3" borderId="41" xfId="6" applyFont="1" applyFill="1" applyBorder="1" applyAlignment="1">
      <alignment horizontal="left" vertical="center" wrapText="1"/>
    </xf>
    <xf numFmtId="0" fontId="13" fillId="3" borderId="0" xfId="1" applyFont="1" applyFill="1" applyBorder="1" applyAlignment="1">
      <alignment horizontal="center" vertical="top"/>
    </xf>
    <xf numFmtId="0" fontId="21" fillId="3" borderId="36" xfId="1" quotePrefix="1" applyFont="1" applyFill="1" applyBorder="1" applyAlignment="1">
      <alignment horizontal="center" vertical="top"/>
    </xf>
    <xf numFmtId="0" fontId="26" fillId="3" borderId="14" xfId="6" applyFont="1" applyFill="1" applyBorder="1"/>
    <xf numFmtId="0" fontId="21" fillId="3" borderId="15" xfId="1" quotePrefix="1" applyFont="1" applyFill="1" applyBorder="1" applyAlignment="1">
      <alignment horizontal="center" vertical="top"/>
    </xf>
    <xf numFmtId="0" fontId="22" fillId="3" borderId="39" xfId="6" applyFont="1" applyFill="1" applyBorder="1" applyAlignment="1">
      <alignment horizontal="left" vertical="center" wrapText="1"/>
    </xf>
    <xf numFmtId="0" fontId="22" fillId="0" borderId="6" xfId="6" applyFont="1" applyBorder="1" applyAlignment="1">
      <alignment horizontal="left" wrapText="1"/>
    </xf>
    <xf numFmtId="0" fontId="22" fillId="3" borderId="5" xfId="6" applyFont="1" applyFill="1" applyBorder="1"/>
    <xf numFmtId="0" fontId="22" fillId="3" borderId="20" xfId="7" applyFont="1" applyFill="1" applyBorder="1"/>
    <xf numFmtId="0" fontId="22" fillId="3" borderId="19" xfId="7" applyFont="1" applyFill="1" applyBorder="1"/>
    <xf numFmtId="0" fontId="22" fillId="3" borderId="19" xfId="6" applyFont="1" applyFill="1" applyBorder="1" applyAlignment="1">
      <alignment vertical="top" wrapText="1"/>
    </xf>
    <xf numFmtId="0" fontId="22" fillId="3" borderId="40" xfId="6" applyFont="1" applyFill="1" applyBorder="1" applyAlignment="1">
      <alignment vertical="center" wrapText="1"/>
    </xf>
    <xf numFmtId="0" fontId="22" fillId="3" borderId="45" xfId="6" applyFont="1" applyFill="1" applyBorder="1" applyAlignment="1">
      <alignment vertical="center" wrapText="1"/>
    </xf>
    <xf numFmtId="0" fontId="22" fillId="3" borderId="17" xfId="6" applyFont="1" applyFill="1" applyBorder="1" applyAlignment="1">
      <alignment horizontal="left" vertical="top" wrapText="1"/>
    </xf>
    <xf numFmtId="0" fontId="22" fillId="3" borderId="46" xfId="6" applyFont="1" applyFill="1" applyBorder="1" applyAlignment="1">
      <alignment vertical="top" wrapText="1"/>
    </xf>
    <xf numFmtId="0" fontId="23" fillId="3" borderId="17" xfId="6" applyFont="1" applyFill="1" applyBorder="1" applyAlignment="1">
      <alignment horizontal="center" vertical="center"/>
    </xf>
    <xf numFmtId="0" fontId="23" fillId="3" borderId="19" xfId="6" applyFont="1" applyFill="1" applyBorder="1" applyAlignment="1">
      <alignment horizontal="center" vertical="center"/>
    </xf>
    <xf numFmtId="4" fontId="29" fillId="3" borderId="20" xfId="6" applyNumberFormat="1" applyFont="1" applyFill="1" applyBorder="1" applyAlignment="1">
      <alignment vertical="center"/>
    </xf>
    <xf numFmtId="3" fontId="21" fillId="0" borderId="0" xfId="6" applyNumberFormat="1" applyFont="1"/>
    <xf numFmtId="0" fontId="20" fillId="0" borderId="0" xfId="0" applyFont="1"/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30" fillId="4" borderId="20" xfId="0" applyFont="1" applyFill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0" fillId="0" borderId="1" xfId="0" applyFont="1" applyBorder="1" applyAlignment="1">
      <alignment horizontal="left" vertical="center" indent="2"/>
    </xf>
    <xf numFmtId="0" fontId="20" fillId="0" borderId="3" xfId="0" applyFont="1" applyBorder="1" applyAlignment="1">
      <alignment horizontal="left" vertical="center" indent="2"/>
    </xf>
    <xf numFmtId="0" fontId="20" fillId="0" borderId="3" xfId="0" applyFont="1" applyBorder="1" applyAlignment="1">
      <alignment vertical="top"/>
    </xf>
    <xf numFmtId="0" fontId="20" fillId="0" borderId="3" xfId="0" applyFont="1" applyBorder="1" applyAlignment="1">
      <alignment horizontal="left" vertical="top" wrapText="1" indent="2"/>
    </xf>
    <xf numFmtId="0" fontId="17" fillId="0" borderId="20" xfId="0" applyFont="1" applyBorder="1" applyAlignment="1">
      <alignment horizontal="center"/>
    </xf>
    <xf numFmtId="0" fontId="20" fillId="0" borderId="20" xfId="0" applyFont="1" applyBorder="1" applyAlignment="1">
      <alignment horizontal="left" vertical="center" indent="2"/>
    </xf>
    <xf numFmtId="0" fontId="20" fillId="0" borderId="3" xfId="0" applyFont="1" applyBorder="1" applyAlignment="1">
      <alignment horizontal="left" vertical="center" wrapText="1" indent="2"/>
    </xf>
    <xf numFmtId="0" fontId="20" fillId="0" borderId="5" xfId="0" applyFont="1" applyBorder="1" applyAlignment="1">
      <alignment vertical="center"/>
    </xf>
    <xf numFmtId="0" fontId="20" fillId="0" borderId="5" xfId="0" applyFont="1" applyBorder="1" applyAlignment="1">
      <alignment horizontal="left" vertical="center" indent="2"/>
    </xf>
    <xf numFmtId="0" fontId="13" fillId="0" borderId="0" xfId="0" applyFont="1"/>
    <xf numFmtId="0" fontId="20" fillId="0" borderId="0" xfId="0" applyFont="1" applyAlignment="1">
      <alignment vertical="center"/>
    </xf>
    <xf numFmtId="0" fontId="31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49" fontId="21" fillId="0" borderId="3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4" fontId="24" fillId="0" borderId="5" xfId="0" applyNumberFormat="1" applyFont="1" applyBorder="1" applyAlignment="1">
      <alignment vertical="center"/>
    </xf>
    <xf numFmtId="4" fontId="21" fillId="0" borderId="5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32" fillId="0" borderId="0" xfId="0" applyFont="1" applyAlignment="1">
      <alignment wrapText="1"/>
    </xf>
    <xf numFmtId="49" fontId="21" fillId="0" borderId="20" xfId="0" applyNumberFormat="1" applyFont="1" applyBorder="1" applyAlignment="1">
      <alignment horizontal="center" vertical="center"/>
    </xf>
    <xf numFmtId="4" fontId="21" fillId="0" borderId="20" xfId="0" applyNumberFormat="1" applyFont="1" applyBorder="1" applyAlignment="1">
      <alignment horizontal="center" vertical="center"/>
    </xf>
    <xf numFmtId="4" fontId="24" fillId="0" borderId="20" xfId="0" applyNumberFormat="1" applyFont="1" applyBorder="1" applyAlignment="1">
      <alignment vertical="center"/>
    </xf>
    <xf numFmtId="0" fontId="32" fillId="0" borderId="0" xfId="0" applyFont="1"/>
    <xf numFmtId="4" fontId="21" fillId="0" borderId="3" xfId="0" applyNumberFormat="1" applyFont="1" applyBorder="1" applyAlignment="1">
      <alignment horizontal="center" vertical="center"/>
    </xf>
    <xf numFmtId="4" fontId="21" fillId="0" borderId="3" xfId="0" applyNumberFormat="1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49" fontId="21" fillId="0" borderId="44" xfId="0" applyNumberFormat="1" applyFont="1" applyBorder="1" applyAlignment="1">
      <alignment horizontal="center" vertical="center"/>
    </xf>
    <xf numFmtId="4" fontId="21" fillId="0" borderId="5" xfId="0" applyNumberFormat="1" applyFont="1" applyBorder="1" applyAlignment="1">
      <alignment vertical="center"/>
    </xf>
    <xf numFmtId="0" fontId="32" fillId="0" borderId="0" xfId="0" applyFont="1" applyAlignment="1">
      <alignment vertical="center" wrapText="1"/>
    </xf>
    <xf numFmtId="49" fontId="21" fillId="0" borderId="43" xfId="0" applyNumberFormat="1" applyFont="1" applyBorder="1" applyAlignment="1">
      <alignment horizontal="center" vertical="center"/>
    </xf>
    <xf numFmtId="4" fontId="24" fillId="0" borderId="20" xfId="0" applyNumberFormat="1" applyFont="1" applyBorder="1" applyAlignment="1">
      <alignment horizontal="right" vertical="center"/>
    </xf>
    <xf numFmtId="0" fontId="24" fillId="0" borderId="5" xfId="0" applyFont="1" applyBorder="1" applyAlignment="1">
      <alignment horizontal="center" vertical="center"/>
    </xf>
    <xf numFmtId="4" fontId="33" fillId="0" borderId="0" xfId="0" applyNumberFormat="1" applyFont="1"/>
    <xf numFmtId="4" fontId="34" fillId="0" borderId="0" xfId="0" applyNumberFormat="1" applyFont="1"/>
    <xf numFmtId="0" fontId="0" fillId="0" borderId="0" xfId="0" applyAlignment="1">
      <alignment horizontal="centerContinuous"/>
    </xf>
    <xf numFmtId="0" fontId="8" fillId="0" borderId="11" xfId="0" applyFont="1" applyBorder="1" applyAlignment="1">
      <alignment vertical="center" wrapText="1"/>
    </xf>
    <xf numFmtId="4" fontId="8" fillId="0" borderId="12" xfId="0" applyNumberFormat="1" applyFont="1" applyBorder="1"/>
    <xf numFmtId="4" fontId="8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wrapText="1"/>
    </xf>
    <xf numFmtId="3" fontId="8" fillId="0" borderId="12" xfId="0" applyNumberFormat="1" applyFont="1" applyBorder="1"/>
    <xf numFmtId="0" fontId="13" fillId="0" borderId="12" xfId="2" applyFont="1" applyBorder="1"/>
    <xf numFmtId="4" fontId="2" fillId="0" borderId="12" xfId="0" applyNumberFormat="1" applyFont="1" applyBorder="1"/>
    <xf numFmtId="0" fontId="8" fillId="0" borderId="11" xfId="0" applyFont="1" applyBorder="1"/>
    <xf numFmtId="0" fontId="8" fillId="0" borderId="12" xfId="2" applyFont="1" applyBorder="1"/>
    <xf numFmtId="0" fontId="2" fillId="0" borderId="11" xfId="0" applyFont="1" applyBorder="1"/>
    <xf numFmtId="0" fontId="8" fillId="0" borderId="14" xfId="0" applyFont="1" applyBorder="1"/>
    <xf numFmtId="4" fontId="8" fillId="0" borderId="12" xfId="2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8" fillId="0" borderId="16" xfId="0" applyNumberFormat="1" applyFont="1" applyBorder="1"/>
    <xf numFmtId="0" fontId="2" fillId="0" borderId="11" xfId="0" applyFont="1" applyBorder="1" applyAlignment="1">
      <alignment wrapText="1"/>
    </xf>
    <xf numFmtId="0" fontId="2" fillId="0" borderId="12" xfId="2" applyFont="1" applyBorder="1" applyAlignment="1">
      <alignment wrapText="1"/>
    </xf>
    <xf numFmtId="0" fontId="2" fillId="0" borderId="12" xfId="0" applyFont="1" applyBorder="1"/>
    <xf numFmtId="0" fontId="9" fillId="0" borderId="11" xfId="2" applyFont="1" applyBorder="1"/>
    <xf numFmtId="3" fontId="8" fillId="0" borderId="14" xfId="0" applyNumberFormat="1" applyFont="1" applyBorder="1"/>
    <xf numFmtId="4" fontId="8" fillId="0" borderId="16" xfId="0" applyNumberFormat="1" applyFont="1" applyBorder="1" applyAlignment="1">
      <alignment horizontal="right"/>
    </xf>
    <xf numFmtId="0" fontId="2" fillId="0" borderId="11" xfId="0" applyFont="1" applyBorder="1" applyAlignment="1">
      <alignment vertical="center" wrapText="1"/>
    </xf>
    <xf numFmtId="0" fontId="8" fillId="0" borderId="12" xfId="0" applyFont="1" applyBorder="1" applyAlignment="1">
      <alignment wrapText="1"/>
    </xf>
    <xf numFmtId="0" fontId="8" fillId="0" borderId="12" xfId="2" applyFont="1" applyBorder="1" applyAlignment="1">
      <alignment wrapText="1"/>
    </xf>
    <xf numFmtId="0" fontId="8" fillId="0" borderId="12" xfId="0" applyFont="1" applyBorder="1" applyAlignment="1">
      <alignment vertical="center"/>
    </xf>
    <xf numFmtId="0" fontId="16" fillId="0" borderId="0" xfId="4"/>
    <xf numFmtId="0" fontId="13" fillId="0" borderId="21" xfId="4" applyFont="1" applyBorder="1" applyAlignment="1">
      <alignment vertical="center"/>
    </xf>
    <xf numFmtId="4" fontId="13" fillId="0" borderId="21" xfId="4" applyNumberFormat="1" applyFont="1" applyBorder="1" applyAlignment="1">
      <alignment horizontal="center" vertical="center"/>
    </xf>
    <xf numFmtId="4" fontId="13" fillId="0" borderId="21" xfId="4" applyNumberFormat="1" applyFont="1" applyBorder="1" applyAlignment="1">
      <alignment vertical="center"/>
    </xf>
    <xf numFmtId="0" fontId="13" fillId="0" borderId="22" xfId="4" applyFont="1" applyBorder="1" applyAlignment="1">
      <alignment vertical="center"/>
    </xf>
    <xf numFmtId="4" fontId="13" fillId="0" borderId="22" xfId="4" applyNumberFormat="1" applyFont="1" applyBorder="1" applyAlignment="1">
      <alignment horizontal="center" vertical="center"/>
    </xf>
    <xf numFmtId="4" fontId="13" fillId="0" borderId="22" xfId="4" applyNumberFormat="1" applyFont="1" applyBorder="1" applyAlignment="1">
      <alignment vertical="center"/>
    </xf>
    <xf numFmtId="4" fontId="35" fillId="0" borderId="27" xfId="2" applyNumberFormat="1" applyFont="1" applyBorder="1" applyAlignment="1">
      <alignment horizontal="center" vertical="center"/>
    </xf>
    <xf numFmtId="4" fontId="35" fillId="0" borderId="28" xfId="2" applyNumberFormat="1" applyFont="1" applyBorder="1" applyAlignment="1">
      <alignment horizontal="center" vertical="center"/>
    </xf>
    <xf numFmtId="4" fontId="35" fillId="0" borderId="31" xfId="2" applyNumberFormat="1" applyFont="1" applyBorder="1" applyAlignment="1">
      <alignment horizontal="center"/>
    </xf>
    <xf numFmtId="4" fontId="35" fillId="0" borderId="32" xfId="2" applyNumberFormat="1" applyFont="1" applyBorder="1" applyAlignment="1">
      <alignment horizontal="center"/>
    </xf>
    <xf numFmtId="0" fontId="13" fillId="0" borderId="29" xfId="4" applyFont="1" applyBorder="1"/>
    <xf numFmtId="0" fontId="13" fillId="0" borderId="22" xfId="4" applyFont="1" applyBorder="1"/>
    <xf numFmtId="0" fontId="25" fillId="0" borderId="0" xfId="4" applyFont="1"/>
    <xf numFmtId="0" fontId="29" fillId="3" borderId="17" xfId="6" applyFont="1" applyFill="1" applyBorder="1" applyAlignment="1">
      <alignment horizontal="left" vertical="center"/>
    </xf>
    <xf numFmtId="0" fontId="29" fillId="3" borderId="19" xfId="6" applyFont="1" applyFill="1" applyBorder="1" applyAlignment="1">
      <alignment horizontal="left" vertical="center"/>
    </xf>
    <xf numFmtId="0" fontId="29" fillId="3" borderId="18" xfId="6" applyFont="1" applyFill="1" applyBorder="1" applyAlignment="1">
      <alignment horizontal="left" vertical="center"/>
    </xf>
    <xf numFmtId="0" fontId="26" fillId="3" borderId="17" xfId="6" applyFont="1" applyFill="1" applyBorder="1" applyAlignment="1">
      <alignment horizontal="center" vertical="center"/>
    </xf>
    <xf numFmtId="0" fontId="26" fillId="3" borderId="19" xfId="6" applyFont="1" applyFill="1" applyBorder="1" applyAlignment="1">
      <alignment horizontal="center" vertical="center"/>
    </xf>
    <xf numFmtId="4" fontId="26" fillId="3" borderId="20" xfId="6" applyNumberFormat="1" applyFont="1" applyFill="1" applyBorder="1" applyAlignment="1">
      <alignment vertical="center"/>
    </xf>
    <xf numFmtId="0" fontId="26" fillId="3" borderId="17" xfId="6" applyFont="1" applyFill="1" applyBorder="1" applyAlignment="1">
      <alignment horizontal="center"/>
    </xf>
    <xf numFmtId="0" fontId="26" fillId="3" borderId="19" xfId="6" applyFont="1" applyFill="1" applyBorder="1" applyAlignment="1">
      <alignment horizontal="center"/>
    </xf>
    <xf numFmtId="4" fontId="26" fillId="3" borderId="20" xfId="6" applyNumberFormat="1" applyFont="1" applyFill="1" applyBorder="1"/>
    <xf numFmtId="0" fontId="26" fillId="0" borderId="0" xfId="6" applyFont="1" applyAlignment="1">
      <alignment vertical="center"/>
    </xf>
    <xf numFmtId="0" fontId="0" fillId="0" borderId="0" xfId="0" applyAlignment="1">
      <alignment vertical="center"/>
    </xf>
    <xf numFmtId="0" fontId="17" fillId="0" borderId="30" xfId="0" applyFont="1" applyBorder="1" applyAlignment="1">
      <alignment vertical="center" wrapText="1"/>
    </xf>
    <xf numFmtId="3" fontId="0" fillId="0" borderId="30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3" xfId="0" applyNumberFormat="1" applyBorder="1" applyAlignment="1">
      <alignment vertical="top"/>
    </xf>
    <xf numFmtId="4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top"/>
    </xf>
    <xf numFmtId="4" fontId="0" fillId="0" borderId="3" xfId="0" applyNumberFormat="1" applyBorder="1"/>
    <xf numFmtId="0" fontId="0" fillId="0" borderId="20" xfId="0" applyBorder="1" applyAlignment="1">
      <alignment vertical="center"/>
    </xf>
    <xf numFmtId="4" fontId="0" fillId="0" borderId="20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4" fontId="0" fillId="0" borderId="5" xfId="0" applyNumberFormat="1" applyBorder="1" applyAlignment="1">
      <alignment vertical="center"/>
    </xf>
    <xf numFmtId="4" fontId="0" fillId="0" borderId="5" xfId="0" applyNumberFormat="1" applyBorder="1" applyAlignment="1">
      <alignment horizontal="right" vertical="center"/>
    </xf>
    <xf numFmtId="0" fontId="0" fillId="3" borderId="5" xfId="0" applyFill="1" applyBorder="1" applyAlignment="1">
      <alignment vertical="center"/>
    </xf>
    <xf numFmtId="0" fontId="17" fillId="3" borderId="20" xfId="0" applyFont="1" applyFill="1" applyBorder="1" applyAlignment="1">
      <alignment horizontal="left" vertical="center" indent="2"/>
    </xf>
    <xf numFmtId="4" fontId="17" fillId="3" borderId="5" xfId="0" applyNumberFormat="1" applyFont="1" applyFill="1" applyBorder="1" applyAlignment="1">
      <alignment vertical="center"/>
    </xf>
    <xf numFmtId="0" fontId="0" fillId="3" borderId="0" xfId="0" applyFill="1"/>
    <xf numFmtId="0" fontId="8" fillId="0" borderId="0" xfId="0" applyFont="1"/>
    <xf numFmtId="0" fontId="13" fillId="0" borderId="0" xfId="0" applyFont="1" applyAlignment="1">
      <alignment vertical="center"/>
    </xf>
    <xf numFmtId="4" fontId="37" fillId="0" borderId="3" xfId="0" applyNumberFormat="1" applyFont="1" applyBorder="1" applyAlignment="1">
      <alignment vertical="center"/>
    </xf>
    <xf numFmtId="0" fontId="21" fillId="0" borderId="3" xfId="0" applyFont="1" applyBorder="1"/>
    <xf numFmtId="0" fontId="21" fillId="0" borderId="3" xfId="0" applyFont="1" applyBorder="1" applyAlignment="1">
      <alignment wrapText="1"/>
    </xf>
    <xf numFmtId="0" fontId="21" fillId="0" borderId="5" xfId="0" applyFont="1" applyBorder="1"/>
    <xf numFmtId="4" fontId="37" fillId="0" borderId="5" xfId="0" applyNumberFormat="1" applyFont="1" applyBorder="1" applyAlignment="1">
      <alignment vertical="center"/>
    </xf>
    <xf numFmtId="4" fontId="38" fillId="0" borderId="0" xfId="0" applyNumberFormat="1" applyFont="1"/>
    <xf numFmtId="4" fontId="13" fillId="0" borderId="0" xfId="0" applyNumberFormat="1" applyFont="1"/>
    <xf numFmtId="4" fontId="25" fillId="0" borderId="0" xfId="0" applyNumberFormat="1" applyFont="1"/>
    <xf numFmtId="0" fontId="23" fillId="0" borderId="17" xfId="0" applyFont="1" applyBorder="1" applyAlignment="1">
      <alignment horizontal="center" vertical="center"/>
    </xf>
    <xf numFmtId="0" fontId="36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4" fontId="23" fillId="0" borderId="18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4" fontId="0" fillId="0" borderId="0" xfId="0" applyNumberForma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</cellXfs>
  <cellStyles count="8">
    <cellStyle name="Dziesiętny 2" xfId="3" xr:uid="{1F45D1C1-76F3-4DDE-9251-5D79F79AE766}"/>
    <cellStyle name="Normalny" xfId="0" builtinId="0"/>
    <cellStyle name="Normalny 2" xfId="2" xr:uid="{941E4B18-2902-4D6C-B70D-8D1B90F666ED}"/>
    <cellStyle name="Normalny 3" xfId="5" xr:uid="{9278D35C-7733-4AE9-A228-59DE48FF17D5}"/>
    <cellStyle name="Normalny 3 2" xfId="7" xr:uid="{8535E0D7-6894-42CD-8DB9-6A0F0AFE1326}"/>
    <cellStyle name="Normalny 4" xfId="6" xr:uid="{C659FF2F-5378-45EE-BDCD-8C307F552A19}"/>
    <cellStyle name="Normalny_zal_Szczecin" xfId="4" xr:uid="{6F2D0304-1339-4DDB-A668-6F86D6BD1297}"/>
    <cellStyle name="Zły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A39B6-803D-4CE8-A51F-7D4E6B7A3A99}">
  <sheetPr>
    <tabColor rgb="FFFFFF00"/>
  </sheetPr>
  <dimension ref="A1:H627"/>
  <sheetViews>
    <sheetView tabSelected="1" zoomScale="140" zoomScaleNormal="140" workbookViewId="0"/>
  </sheetViews>
  <sheetFormatPr defaultRowHeight="15" x14ac:dyDescent="0.25"/>
  <cols>
    <col min="1" max="1" width="3.7109375" customWidth="1"/>
    <col min="2" max="2" width="5.5703125" customWidth="1"/>
    <col min="3" max="3" width="5" customWidth="1"/>
    <col min="4" max="4" width="39.5703125" customWidth="1"/>
    <col min="5" max="5" width="12.7109375" customWidth="1"/>
    <col min="6" max="6" width="10.5703125" customWidth="1"/>
    <col min="7" max="7" width="10.85546875" customWidth="1"/>
    <col min="8" max="8" width="12.7109375" customWidth="1"/>
    <col min="9" max="9" width="10.28515625" customWidth="1"/>
  </cols>
  <sheetData>
    <row r="1" spans="1:8" ht="12.75" customHeight="1" x14ac:dyDescent="0.25">
      <c r="A1" s="1"/>
      <c r="B1" s="1"/>
      <c r="C1" s="2"/>
      <c r="D1" s="3"/>
      <c r="E1" s="3"/>
      <c r="F1" s="3" t="s">
        <v>0</v>
      </c>
      <c r="G1" s="1"/>
      <c r="H1" s="1"/>
    </row>
    <row r="2" spans="1:8" ht="12.75" customHeight="1" x14ac:dyDescent="0.25">
      <c r="A2" s="1"/>
      <c r="B2" s="1"/>
      <c r="C2" s="2"/>
      <c r="D2" s="3"/>
      <c r="E2" s="3"/>
      <c r="F2" s="3" t="s">
        <v>194</v>
      </c>
      <c r="G2" s="1"/>
      <c r="H2" s="1"/>
    </row>
    <row r="3" spans="1:8" ht="12.75" customHeight="1" x14ac:dyDescent="0.25">
      <c r="A3" s="1"/>
      <c r="B3" s="1"/>
      <c r="C3" s="2"/>
      <c r="D3" s="3"/>
      <c r="E3" s="3"/>
      <c r="F3" s="1" t="s">
        <v>1</v>
      </c>
      <c r="G3" s="1"/>
      <c r="H3" s="1"/>
    </row>
    <row r="4" spans="1:8" ht="12.75" customHeight="1" x14ac:dyDescent="0.25">
      <c r="A4" s="1"/>
      <c r="B4" s="1"/>
      <c r="C4" s="2"/>
      <c r="D4" s="3"/>
      <c r="E4" s="3"/>
      <c r="F4" s="3" t="s">
        <v>195</v>
      </c>
      <c r="G4" s="1"/>
      <c r="H4" s="1"/>
    </row>
    <row r="5" spans="1:8" ht="35.25" customHeight="1" x14ac:dyDescent="0.25">
      <c r="A5" s="4" t="s">
        <v>2</v>
      </c>
      <c r="B5" s="420"/>
      <c r="C5" s="5"/>
      <c r="D5" s="5"/>
      <c r="E5" s="420"/>
      <c r="F5" s="420"/>
      <c r="G5" s="6"/>
      <c r="H5" s="420"/>
    </row>
    <row r="6" spans="1:8" ht="29.25" customHeight="1" x14ac:dyDescent="0.25">
      <c r="A6" s="1"/>
      <c r="B6" s="1"/>
      <c r="C6" s="2"/>
      <c r="D6" s="2"/>
      <c r="E6" s="7"/>
      <c r="F6" s="1"/>
      <c r="G6" s="8"/>
      <c r="H6" s="9" t="s">
        <v>3</v>
      </c>
    </row>
    <row r="7" spans="1:8" s="16" customFormat="1" ht="11.25" x14ac:dyDescent="0.2">
      <c r="A7" s="10"/>
      <c r="B7" s="10"/>
      <c r="C7" s="11"/>
      <c r="D7" s="12"/>
      <c r="E7" s="13" t="s">
        <v>4</v>
      </c>
      <c r="F7" s="14"/>
      <c r="G7" s="15"/>
      <c r="H7" s="13" t="s">
        <v>4</v>
      </c>
    </row>
    <row r="8" spans="1:8" s="16" customFormat="1" ht="11.25" x14ac:dyDescent="0.2">
      <c r="A8" s="17" t="s">
        <v>5</v>
      </c>
      <c r="B8" s="17" t="s">
        <v>6</v>
      </c>
      <c r="C8" s="18" t="s">
        <v>7</v>
      </c>
      <c r="D8" s="19" t="s">
        <v>8</v>
      </c>
      <c r="E8" s="17" t="s">
        <v>9</v>
      </c>
      <c r="F8" s="20" t="s">
        <v>10</v>
      </c>
      <c r="G8" s="17" t="s">
        <v>11</v>
      </c>
      <c r="H8" s="17" t="s">
        <v>12</v>
      </c>
    </row>
    <row r="9" spans="1:8" s="16" customFormat="1" ht="4.5" customHeight="1" x14ac:dyDescent="0.2">
      <c r="A9" s="21"/>
      <c r="B9" s="21"/>
      <c r="C9" s="22"/>
      <c r="D9" s="23"/>
      <c r="E9" s="21"/>
      <c r="F9" s="24"/>
      <c r="G9" s="24"/>
      <c r="H9" s="21"/>
    </row>
    <row r="10" spans="1:8" s="16" customFormat="1" ht="18" customHeight="1" thickBot="1" x14ac:dyDescent="0.25">
      <c r="A10" s="25"/>
      <c r="B10" s="25"/>
      <c r="C10" s="26"/>
      <c r="D10" s="27" t="s">
        <v>13</v>
      </c>
      <c r="E10" s="28">
        <v>1022061457.85</v>
      </c>
      <c r="F10" s="28">
        <f>SUM(F11,F31,F54)</f>
        <v>773227.4</v>
      </c>
      <c r="G10" s="28">
        <f>SUM(G11,G31,G54)</f>
        <v>0</v>
      </c>
      <c r="H10" s="28">
        <f t="shared" ref="H10:H15" si="0">SUM(E10+F10-G10)</f>
        <v>1022834685.25</v>
      </c>
    </row>
    <row r="11" spans="1:8" s="16" customFormat="1" ht="17.25" customHeight="1" thickBot="1" x14ac:dyDescent="0.25">
      <c r="A11" s="25"/>
      <c r="B11" s="25"/>
      <c r="C11" s="26"/>
      <c r="D11" s="29" t="s">
        <v>14</v>
      </c>
      <c r="E11" s="30">
        <v>947712312.2099998</v>
      </c>
      <c r="F11" s="30">
        <f>SUM(F12,F16,F24)</f>
        <v>384424</v>
      </c>
      <c r="G11" s="30">
        <f>SUM(G12,G16,G24)</f>
        <v>0</v>
      </c>
      <c r="H11" s="30">
        <f t="shared" si="0"/>
        <v>948096736.2099998</v>
      </c>
    </row>
    <row r="12" spans="1:8" s="16" customFormat="1" ht="16.5" customHeight="1" thickTop="1" thickBot="1" x14ac:dyDescent="0.25">
      <c r="A12" s="31">
        <v>758</v>
      </c>
      <c r="B12" s="17"/>
      <c r="C12" s="17"/>
      <c r="D12" s="32" t="s">
        <v>15</v>
      </c>
      <c r="E12" s="30">
        <v>292890301.63</v>
      </c>
      <c r="F12" s="33">
        <f>SUM(F13)</f>
        <v>353173</v>
      </c>
      <c r="G12" s="33">
        <f t="shared" ref="G12:G13" si="1">SUM(G13)</f>
        <v>0</v>
      </c>
      <c r="H12" s="30">
        <f t="shared" si="0"/>
        <v>293243474.63</v>
      </c>
    </row>
    <row r="13" spans="1:8" s="16" customFormat="1" ht="12" customHeight="1" thickTop="1" x14ac:dyDescent="0.2">
      <c r="A13" s="31"/>
      <c r="B13" s="26" t="s">
        <v>16</v>
      </c>
      <c r="C13" s="34"/>
      <c r="D13" s="35" t="s">
        <v>17</v>
      </c>
      <c r="E13" s="36">
        <v>2015219</v>
      </c>
      <c r="F13" s="37">
        <f>SUM(F14)</f>
        <v>353173</v>
      </c>
      <c r="G13" s="37">
        <f t="shared" si="1"/>
        <v>0</v>
      </c>
      <c r="H13" s="36">
        <f t="shared" si="0"/>
        <v>2368392</v>
      </c>
    </row>
    <row r="14" spans="1:8" s="16" customFormat="1" ht="20.25" customHeight="1" x14ac:dyDescent="0.2">
      <c r="A14" s="25"/>
      <c r="B14" s="38"/>
      <c r="C14" s="26"/>
      <c r="D14" s="421" t="s">
        <v>18</v>
      </c>
      <c r="E14" s="422">
        <v>1715219</v>
      </c>
      <c r="F14" s="423">
        <f>SUM(F15)</f>
        <v>353173</v>
      </c>
      <c r="G14" s="423">
        <f>SUM(G15:G15)</f>
        <v>0</v>
      </c>
      <c r="H14" s="422">
        <f t="shared" si="0"/>
        <v>2068392</v>
      </c>
    </row>
    <row r="15" spans="1:8" s="16" customFormat="1" ht="36" customHeight="1" x14ac:dyDescent="0.2">
      <c r="A15" s="25"/>
      <c r="B15" s="38"/>
      <c r="C15" s="39" t="s">
        <v>19</v>
      </c>
      <c r="D15" s="40" t="s">
        <v>20</v>
      </c>
      <c r="E15" s="41">
        <v>1715219</v>
      </c>
      <c r="F15" s="41">
        <f>232996+120177</f>
        <v>353173</v>
      </c>
      <c r="G15" s="42"/>
      <c r="H15" s="41">
        <f t="shared" si="0"/>
        <v>2068392</v>
      </c>
    </row>
    <row r="16" spans="1:8" s="16" customFormat="1" ht="12.75" customHeight="1" thickBot="1" x14ac:dyDescent="0.25">
      <c r="A16" s="43">
        <v>852</v>
      </c>
      <c r="B16" s="43"/>
      <c r="C16" s="44"/>
      <c r="D16" s="45" t="s">
        <v>21</v>
      </c>
      <c r="E16" s="33">
        <v>20263554.330000002</v>
      </c>
      <c r="F16" s="33">
        <f>SUM(F18,F21)</f>
        <v>1301</v>
      </c>
      <c r="G16" s="33">
        <f>SUM(G18,G21)</f>
        <v>0</v>
      </c>
      <c r="H16" s="33">
        <f>SUM(E16+F16-G16)</f>
        <v>20264855.330000002</v>
      </c>
    </row>
    <row r="17" spans="1:8" s="16" customFormat="1" ht="12.75" customHeight="1" thickTop="1" x14ac:dyDescent="0.2">
      <c r="A17" s="43"/>
      <c r="B17" s="46">
        <v>85214</v>
      </c>
      <c r="C17" s="26"/>
      <c r="D17" s="47" t="s">
        <v>22</v>
      </c>
      <c r="E17" s="48"/>
      <c r="F17" s="49"/>
      <c r="G17" s="49"/>
      <c r="H17" s="48"/>
    </row>
    <row r="18" spans="1:8" s="16" customFormat="1" ht="12" customHeight="1" x14ac:dyDescent="0.2">
      <c r="A18" s="43"/>
      <c r="B18" s="46"/>
      <c r="C18" s="26"/>
      <c r="D18" s="51" t="s">
        <v>23</v>
      </c>
      <c r="E18" s="36">
        <v>5953529</v>
      </c>
      <c r="F18" s="37">
        <f>SUM(F19)</f>
        <v>1014</v>
      </c>
      <c r="G18" s="37">
        <f>SUM(G19)</f>
        <v>0</v>
      </c>
      <c r="H18" s="36">
        <f>SUM(E18+F18-G18)</f>
        <v>5954543</v>
      </c>
    </row>
    <row r="19" spans="1:8" s="16" customFormat="1" ht="12.75" customHeight="1" x14ac:dyDescent="0.2">
      <c r="A19" s="43"/>
      <c r="B19" s="46"/>
      <c r="C19" s="76"/>
      <c r="D19" s="424" t="s">
        <v>24</v>
      </c>
      <c r="E19" s="422">
        <v>4804</v>
      </c>
      <c r="F19" s="423">
        <f>SUM(F20)</f>
        <v>1014</v>
      </c>
      <c r="G19" s="423">
        <f>SUM(G20)</f>
        <v>0</v>
      </c>
      <c r="H19" s="422">
        <f t="shared" ref="H19:H20" si="2">SUM(E19+F19-G19)</f>
        <v>5818</v>
      </c>
    </row>
    <row r="20" spans="1:8" s="16" customFormat="1" ht="34.5" customHeight="1" x14ac:dyDescent="0.2">
      <c r="A20" s="43"/>
      <c r="B20" s="46"/>
      <c r="C20" s="39" t="s">
        <v>19</v>
      </c>
      <c r="D20" s="52" t="s">
        <v>20</v>
      </c>
      <c r="E20" s="53">
        <v>4804</v>
      </c>
      <c r="F20" s="42">
        <v>1014</v>
      </c>
      <c r="G20" s="42"/>
      <c r="H20" s="53">
        <f t="shared" si="2"/>
        <v>5818</v>
      </c>
    </row>
    <row r="21" spans="1:8" s="16" customFormat="1" ht="12" customHeight="1" x14ac:dyDescent="0.2">
      <c r="A21" s="43"/>
      <c r="B21" s="46">
        <v>85230</v>
      </c>
      <c r="C21" s="26"/>
      <c r="D21" s="35" t="s">
        <v>25</v>
      </c>
      <c r="E21" s="36">
        <v>3347741</v>
      </c>
      <c r="F21" s="37">
        <f>SUM(F22)</f>
        <v>287</v>
      </c>
      <c r="G21" s="37">
        <f>SUM(G22)</f>
        <v>0</v>
      </c>
      <c r="H21" s="36">
        <f>SUM(E21+F21-G21)</f>
        <v>3348028</v>
      </c>
    </row>
    <row r="22" spans="1:8" s="16" customFormat="1" ht="24" customHeight="1" x14ac:dyDescent="0.2">
      <c r="A22" s="43"/>
      <c r="B22" s="43"/>
      <c r="C22" s="76"/>
      <c r="D22" s="424" t="s">
        <v>26</v>
      </c>
      <c r="E22" s="422">
        <v>4958</v>
      </c>
      <c r="F22" s="423">
        <f>SUM(F23:F23)</f>
        <v>287</v>
      </c>
      <c r="G22" s="423">
        <f>SUM(G23:G23)</f>
        <v>0</v>
      </c>
      <c r="H22" s="422">
        <f t="shared" ref="H22:H35" si="3">SUM(E22+F22-G22)</f>
        <v>5245</v>
      </c>
    </row>
    <row r="23" spans="1:8" s="16" customFormat="1" ht="36.75" customHeight="1" x14ac:dyDescent="0.2">
      <c r="A23" s="43"/>
      <c r="B23" s="43"/>
      <c r="C23" s="39" t="s">
        <v>19</v>
      </c>
      <c r="D23" s="40" t="s">
        <v>20</v>
      </c>
      <c r="E23" s="41">
        <v>4958</v>
      </c>
      <c r="F23" s="41">
        <v>287</v>
      </c>
      <c r="G23" s="42"/>
      <c r="H23" s="41">
        <f t="shared" si="3"/>
        <v>5245</v>
      </c>
    </row>
    <row r="24" spans="1:8" s="16" customFormat="1" ht="12" customHeight="1" thickBot="1" x14ac:dyDescent="0.25">
      <c r="A24" s="43">
        <v>855</v>
      </c>
      <c r="B24" s="43"/>
      <c r="C24" s="44"/>
      <c r="D24" s="45" t="s">
        <v>27</v>
      </c>
      <c r="E24" s="33">
        <v>4273511.2</v>
      </c>
      <c r="F24" s="33">
        <f>SUM(F25,F28)</f>
        <v>29950</v>
      </c>
      <c r="G24" s="33">
        <f>SUM(G28)</f>
        <v>0</v>
      </c>
      <c r="H24" s="33">
        <f t="shared" si="3"/>
        <v>4303461.2</v>
      </c>
    </row>
    <row r="25" spans="1:8" s="16" customFormat="1" ht="12" customHeight="1" thickTop="1" x14ac:dyDescent="0.2">
      <c r="A25" s="43"/>
      <c r="B25" s="54">
        <v>85510</v>
      </c>
      <c r="C25" s="26"/>
      <c r="D25" s="35" t="s">
        <v>28</v>
      </c>
      <c r="E25" s="36">
        <v>215493</v>
      </c>
      <c r="F25" s="37">
        <f t="shared" ref="F25:G25" si="4">SUM(F26)</f>
        <v>6409</v>
      </c>
      <c r="G25" s="37">
        <f t="shared" si="4"/>
        <v>0</v>
      </c>
      <c r="H25" s="36">
        <f t="shared" si="3"/>
        <v>221902</v>
      </c>
    </row>
    <row r="26" spans="1:8" s="16" customFormat="1" ht="33.75" customHeight="1" x14ac:dyDescent="0.2">
      <c r="A26" s="43"/>
      <c r="B26" s="43"/>
      <c r="C26" s="76"/>
      <c r="D26" s="424" t="s">
        <v>29</v>
      </c>
      <c r="E26" s="422">
        <v>65983</v>
      </c>
      <c r="F26" s="423">
        <f>SUM(F27:F27)</f>
        <v>6409</v>
      </c>
      <c r="G26" s="423">
        <f>SUM(G27:G27)</f>
        <v>0</v>
      </c>
      <c r="H26" s="422">
        <f t="shared" si="3"/>
        <v>72392</v>
      </c>
    </row>
    <row r="27" spans="1:8" s="16" customFormat="1" ht="34.5" customHeight="1" x14ac:dyDescent="0.2">
      <c r="A27" s="43"/>
      <c r="B27" s="43"/>
      <c r="C27" s="39" t="s">
        <v>19</v>
      </c>
      <c r="D27" s="40" t="s">
        <v>20</v>
      </c>
      <c r="E27" s="41">
        <v>65983</v>
      </c>
      <c r="F27" s="41">
        <v>6409</v>
      </c>
      <c r="G27" s="42"/>
      <c r="H27" s="41">
        <f t="shared" si="3"/>
        <v>72392</v>
      </c>
    </row>
    <row r="28" spans="1:8" s="16" customFormat="1" ht="12" customHeight="1" x14ac:dyDescent="0.2">
      <c r="A28" s="55"/>
      <c r="B28" s="54">
        <v>85595</v>
      </c>
      <c r="C28" s="26"/>
      <c r="D28" s="35" t="s">
        <v>30</v>
      </c>
      <c r="E28" s="36">
        <v>645960</v>
      </c>
      <c r="F28" s="37">
        <f t="shared" ref="F28:G28" si="5">SUM(F29)</f>
        <v>23541</v>
      </c>
      <c r="G28" s="37">
        <f t="shared" si="5"/>
        <v>0</v>
      </c>
      <c r="H28" s="36">
        <f t="shared" si="3"/>
        <v>669501</v>
      </c>
    </row>
    <row r="29" spans="1:8" s="16" customFormat="1" ht="12" customHeight="1" x14ac:dyDescent="0.2">
      <c r="A29" s="56"/>
      <c r="B29" s="43"/>
      <c r="C29" s="76"/>
      <c r="D29" s="424" t="s">
        <v>31</v>
      </c>
      <c r="E29" s="422">
        <v>145154</v>
      </c>
      <c r="F29" s="423">
        <f>SUM(F30:F30)</f>
        <v>23541</v>
      </c>
      <c r="G29" s="423">
        <f>SUM(G30:G30)</f>
        <v>0</v>
      </c>
      <c r="H29" s="422">
        <f t="shared" si="3"/>
        <v>168695</v>
      </c>
    </row>
    <row r="30" spans="1:8" s="16" customFormat="1" ht="35.25" customHeight="1" x14ac:dyDescent="0.2">
      <c r="A30" s="56"/>
      <c r="B30" s="43"/>
      <c r="C30" s="39" t="s">
        <v>19</v>
      </c>
      <c r="D30" s="40" t="s">
        <v>20</v>
      </c>
      <c r="E30" s="41">
        <v>145154</v>
      </c>
      <c r="F30" s="41">
        <v>23541</v>
      </c>
      <c r="G30" s="42"/>
      <c r="H30" s="41">
        <f t="shared" si="3"/>
        <v>168695</v>
      </c>
    </row>
    <row r="31" spans="1:8" s="16" customFormat="1" ht="18" customHeight="1" thickBot="1" x14ac:dyDescent="0.25">
      <c r="A31" s="25"/>
      <c r="B31" s="25"/>
      <c r="C31" s="26"/>
      <c r="D31" s="29" t="s">
        <v>32</v>
      </c>
      <c r="E31" s="30">
        <v>51110731.639999993</v>
      </c>
      <c r="F31" s="33">
        <f>SUM(F32,F37,F41,F47)</f>
        <v>138534.39999999999</v>
      </c>
      <c r="G31" s="33">
        <f>SUM(G32,G37,G41,G47)</f>
        <v>0</v>
      </c>
      <c r="H31" s="30">
        <f t="shared" si="3"/>
        <v>51249266.039999992</v>
      </c>
    </row>
    <row r="32" spans="1:8" s="16" customFormat="1" ht="18" customHeight="1" thickTop="1" thickBot="1" x14ac:dyDescent="0.25">
      <c r="A32" s="57">
        <v>750</v>
      </c>
      <c r="B32" s="43"/>
      <c r="C32" s="44"/>
      <c r="D32" s="45" t="s">
        <v>33</v>
      </c>
      <c r="E32" s="33">
        <v>2378324.21</v>
      </c>
      <c r="F32" s="33">
        <f t="shared" ref="F32:G32" si="6">SUM(F33)</f>
        <v>257.39999999999998</v>
      </c>
      <c r="G32" s="33">
        <f t="shared" si="6"/>
        <v>0</v>
      </c>
      <c r="H32" s="33">
        <f t="shared" si="3"/>
        <v>2378581.61</v>
      </c>
    </row>
    <row r="33" spans="1:8" s="16" customFormat="1" ht="12" customHeight="1" thickTop="1" x14ac:dyDescent="0.2">
      <c r="A33" s="57"/>
      <c r="B33" s="34">
        <v>75011</v>
      </c>
      <c r="C33" s="34"/>
      <c r="D33" s="58" t="s">
        <v>34</v>
      </c>
      <c r="E33" s="36">
        <v>2378324.21</v>
      </c>
      <c r="F33" s="37">
        <f>SUM(F34)</f>
        <v>257.39999999999998</v>
      </c>
      <c r="G33" s="37">
        <f>SUM(G34)</f>
        <v>0</v>
      </c>
      <c r="H33" s="36">
        <f t="shared" si="3"/>
        <v>2378581.61</v>
      </c>
    </row>
    <row r="34" spans="1:8" s="16" customFormat="1" ht="45" customHeight="1" x14ac:dyDescent="0.2">
      <c r="A34" s="57"/>
      <c r="B34" s="43"/>
      <c r="C34" s="26"/>
      <c r="D34" s="424" t="s">
        <v>35</v>
      </c>
      <c r="E34" s="422">
        <v>730.92000000000007</v>
      </c>
      <c r="F34" s="423">
        <f>SUM(F35:F35)</f>
        <v>257.39999999999998</v>
      </c>
      <c r="G34" s="423">
        <f>SUM(G35:G35)</f>
        <v>0</v>
      </c>
      <c r="H34" s="422">
        <f t="shared" si="3"/>
        <v>988.32</v>
      </c>
    </row>
    <row r="35" spans="1:8" s="16" customFormat="1" ht="35.25" customHeight="1" x14ac:dyDescent="0.2">
      <c r="A35" s="59"/>
      <c r="B35" s="60"/>
      <c r="C35" s="61" t="s">
        <v>19</v>
      </c>
      <c r="D35" s="62" t="s">
        <v>20</v>
      </c>
      <c r="E35" s="36">
        <v>730.92000000000007</v>
      </c>
      <c r="F35" s="36">
        <f>194.71+62.69</f>
        <v>257.39999999999998</v>
      </c>
      <c r="G35" s="37"/>
      <c r="H35" s="36">
        <f t="shared" si="3"/>
        <v>988.32</v>
      </c>
    </row>
    <row r="36" spans="1:8" s="16" customFormat="1" ht="12" customHeight="1" x14ac:dyDescent="0.2">
      <c r="A36" s="63">
        <v>751</v>
      </c>
      <c r="B36" s="63"/>
      <c r="C36" s="64"/>
      <c r="D36" s="65" t="s">
        <v>36</v>
      </c>
      <c r="E36" s="48"/>
      <c r="F36" s="49"/>
      <c r="G36" s="49"/>
      <c r="H36" s="48"/>
    </row>
    <row r="37" spans="1:8" s="16" customFormat="1" ht="12" customHeight="1" thickBot="1" x14ac:dyDescent="0.25">
      <c r="A37" s="63"/>
      <c r="B37" s="63"/>
      <c r="C37" s="64"/>
      <c r="D37" s="65" t="s">
        <v>37</v>
      </c>
      <c r="E37" s="33">
        <v>2022046</v>
      </c>
      <c r="F37" s="33">
        <f>SUM(F38)</f>
        <v>24400</v>
      </c>
      <c r="G37" s="33">
        <f>SUM(G38)</f>
        <v>0</v>
      </c>
      <c r="H37" s="33">
        <f t="shared" ref="H37" si="7">SUM(E37+F37-G37)</f>
        <v>2046446</v>
      </c>
    </row>
    <row r="38" spans="1:8" s="16" customFormat="1" ht="12" customHeight="1" thickTop="1" x14ac:dyDescent="0.2">
      <c r="A38" s="57"/>
      <c r="B38" s="66">
        <v>75113</v>
      </c>
      <c r="C38" s="39"/>
      <c r="D38" s="67" t="s">
        <v>38</v>
      </c>
      <c r="E38" s="36">
        <v>534401</v>
      </c>
      <c r="F38" s="37">
        <f t="shared" ref="F38:G38" si="8">SUM(F39)</f>
        <v>24400</v>
      </c>
      <c r="G38" s="37">
        <f t="shared" si="8"/>
        <v>0</v>
      </c>
      <c r="H38" s="36">
        <f t="shared" ref="H38:H40" si="9">SUM(E38+F38-G38)</f>
        <v>558801</v>
      </c>
    </row>
    <row r="39" spans="1:8" s="16" customFormat="1" ht="12" customHeight="1" x14ac:dyDescent="0.2">
      <c r="A39" s="57"/>
      <c r="B39" s="46"/>
      <c r="C39" s="26"/>
      <c r="D39" s="425" t="s">
        <v>39</v>
      </c>
      <c r="E39" s="422">
        <v>534401</v>
      </c>
      <c r="F39" s="423">
        <f>SUM(F40:F40)</f>
        <v>24400</v>
      </c>
      <c r="G39" s="423">
        <f>SUM(G40:G40)</f>
        <v>0</v>
      </c>
      <c r="H39" s="422">
        <f t="shared" si="9"/>
        <v>558801</v>
      </c>
    </row>
    <row r="40" spans="1:8" s="16" customFormat="1" ht="46.5" customHeight="1" x14ac:dyDescent="0.2">
      <c r="A40" s="57"/>
      <c r="B40" s="46"/>
      <c r="C40" s="39" t="s">
        <v>40</v>
      </c>
      <c r="D40" s="52" t="s">
        <v>41</v>
      </c>
      <c r="E40" s="41">
        <v>534401</v>
      </c>
      <c r="F40" s="41">
        <v>24400</v>
      </c>
      <c r="G40" s="42"/>
      <c r="H40" s="41">
        <f t="shared" si="9"/>
        <v>558801</v>
      </c>
    </row>
    <row r="41" spans="1:8" s="16" customFormat="1" ht="12.75" customHeight="1" thickBot="1" x14ac:dyDescent="0.25">
      <c r="A41" s="43">
        <v>754</v>
      </c>
      <c r="B41" s="43"/>
      <c r="C41" s="44"/>
      <c r="D41" s="45" t="s">
        <v>42</v>
      </c>
      <c r="E41" s="33">
        <v>607100</v>
      </c>
      <c r="F41" s="33">
        <f>SUM(F42)</f>
        <v>98640</v>
      </c>
      <c r="G41" s="33">
        <f>SUM(G42)</f>
        <v>0</v>
      </c>
      <c r="H41" s="33">
        <f>SUM(E41+F41-G41)</f>
        <v>705740</v>
      </c>
    </row>
    <row r="42" spans="1:8" s="16" customFormat="1" ht="12" customHeight="1" thickTop="1" x14ac:dyDescent="0.2">
      <c r="A42" s="46"/>
      <c r="B42" s="46">
        <v>75495</v>
      </c>
      <c r="C42" s="26"/>
      <c r="D42" s="35" t="s">
        <v>30</v>
      </c>
      <c r="E42" s="36">
        <v>607100</v>
      </c>
      <c r="F42" s="37">
        <f>SUM(F43,F45)</f>
        <v>98640</v>
      </c>
      <c r="G42" s="37">
        <f>SUM(G43,G45)</f>
        <v>0</v>
      </c>
      <c r="H42" s="36">
        <f>SUM(E42+F42-G42)</f>
        <v>705740</v>
      </c>
    </row>
    <row r="43" spans="1:8" s="16" customFormat="1" ht="22.5" customHeight="1" x14ac:dyDescent="0.2">
      <c r="A43" s="46"/>
      <c r="B43" s="46"/>
      <c r="C43" s="76"/>
      <c r="D43" s="424" t="s">
        <v>43</v>
      </c>
      <c r="E43" s="422">
        <v>80600</v>
      </c>
      <c r="F43" s="423">
        <f>SUM(F44:F44)</f>
        <v>4200</v>
      </c>
      <c r="G43" s="423">
        <f>SUM(G44:G44)</f>
        <v>0</v>
      </c>
      <c r="H43" s="422">
        <f t="shared" ref="H43:H54" si="10">SUM(E43+F43-G43)</f>
        <v>84800</v>
      </c>
    </row>
    <row r="44" spans="1:8" s="16" customFormat="1" ht="35.25" customHeight="1" x14ac:dyDescent="0.2">
      <c r="A44" s="46"/>
      <c r="B44" s="46"/>
      <c r="C44" s="39" t="s">
        <v>19</v>
      </c>
      <c r="D44" s="40" t="s">
        <v>20</v>
      </c>
      <c r="E44" s="41">
        <v>80600</v>
      </c>
      <c r="F44" s="41">
        <v>4200</v>
      </c>
      <c r="G44" s="42"/>
      <c r="H44" s="41">
        <f t="shared" si="10"/>
        <v>84800</v>
      </c>
    </row>
    <row r="45" spans="1:8" s="16" customFormat="1" ht="21.75" customHeight="1" x14ac:dyDescent="0.2">
      <c r="A45" s="46"/>
      <c r="B45" s="46"/>
      <c r="C45" s="39"/>
      <c r="D45" s="424" t="s">
        <v>44</v>
      </c>
      <c r="E45" s="422">
        <v>526500</v>
      </c>
      <c r="F45" s="423">
        <f>SUM(F46:F46)</f>
        <v>94440</v>
      </c>
      <c r="G45" s="423">
        <f>SUM(G46:G46)</f>
        <v>0</v>
      </c>
      <c r="H45" s="422">
        <f t="shared" si="10"/>
        <v>620940</v>
      </c>
    </row>
    <row r="46" spans="1:8" s="16" customFormat="1" ht="33.75" customHeight="1" x14ac:dyDescent="0.2">
      <c r="A46" s="46"/>
      <c r="B46" s="46"/>
      <c r="C46" s="39" t="s">
        <v>19</v>
      </c>
      <c r="D46" s="40" t="s">
        <v>20</v>
      </c>
      <c r="E46" s="41">
        <v>526500</v>
      </c>
      <c r="F46" s="41">
        <v>94440</v>
      </c>
      <c r="G46" s="42"/>
      <c r="H46" s="41">
        <f t="shared" si="10"/>
        <v>620940</v>
      </c>
    </row>
    <row r="47" spans="1:8" s="16" customFormat="1" ht="12" customHeight="1" thickBot="1" x14ac:dyDescent="0.25">
      <c r="A47" s="43">
        <v>852</v>
      </c>
      <c r="B47" s="43"/>
      <c r="C47" s="44"/>
      <c r="D47" s="45" t="s">
        <v>21</v>
      </c>
      <c r="E47" s="33">
        <v>7850671</v>
      </c>
      <c r="F47" s="33">
        <f>SUM(F48,F51)</f>
        <v>15237</v>
      </c>
      <c r="G47" s="33">
        <f>SUM(G48,G51)</f>
        <v>0</v>
      </c>
      <c r="H47" s="33">
        <f>SUM(E47+F47-G47)</f>
        <v>7865908</v>
      </c>
    </row>
    <row r="48" spans="1:8" s="16" customFormat="1" ht="12" customHeight="1" thickTop="1" x14ac:dyDescent="0.2">
      <c r="A48" s="43"/>
      <c r="B48" s="46">
        <v>85203</v>
      </c>
      <c r="C48" s="26"/>
      <c r="D48" s="68" t="s">
        <v>45</v>
      </c>
      <c r="E48" s="36">
        <v>1246877</v>
      </c>
      <c r="F48" s="37">
        <f t="shared" ref="F48:G49" si="11">SUM(F49)</f>
        <v>5401</v>
      </c>
      <c r="G48" s="37">
        <f t="shared" si="11"/>
        <v>0</v>
      </c>
      <c r="H48" s="36">
        <f t="shared" ref="H48:H53" si="12">SUM(E48+F48-G48)</f>
        <v>1252278</v>
      </c>
    </row>
    <row r="49" spans="1:8" s="16" customFormat="1" ht="12" customHeight="1" x14ac:dyDescent="0.2">
      <c r="A49" s="43"/>
      <c r="B49" s="46"/>
      <c r="C49" s="26"/>
      <c r="D49" s="425" t="s">
        <v>39</v>
      </c>
      <c r="E49" s="422">
        <v>1246877</v>
      </c>
      <c r="F49" s="423">
        <f t="shared" si="11"/>
        <v>5401</v>
      </c>
      <c r="G49" s="423">
        <f t="shared" si="11"/>
        <v>0</v>
      </c>
      <c r="H49" s="422">
        <f t="shared" si="12"/>
        <v>1252278</v>
      </c>
    </row>
    <row r="50" spans="1:8" s="16" customFormat="1" ht="46.5" customHeight="1" x14ac:dyDescent="0.2">
      <c r="A50" s="43"/>
      <c r="B50" s="43"/>
      <c r="C50" s="39" t="s">
        <v>40</v>
      </c>
      <c r="D50" s="52" t="s">
        <v>41</v>
      </c>
      <c r="E50" s="53">
        <v>1246877</v>
      </c>
      <c r="F50" s="41">
        <v>5401</v>
      </c>
      <c r="G50" s="41"/>
      <c r="H50" s="53">
        <f t="shared" si="12"/>
        <v>1252278</v>
      </c>
    </row>
    <row r="51" spans="1:8" s="16" customFormat="1" ht="12" customHeight="1" x14ac:dyDescent="0.2">
      <c r="A51" s="43"/>
      <c r="B51" s="46">
        <v>85219</v>
      </c>
      <c r="C51" s="26"/>
      <c r="D51" s="35" t="s">
        <v>46</v>
      </c>
      <c r="E51" s="36">
        <v>34200</v>
      </c>
      <c r="F51" s="37">
        <f t="shared" ref="F51:G52" si="13">SUM(F52)</f>
        <v>9836</v>
      </c>
      <c r="G51" s="37">
        <f t="shared" si="13"/>
        <v>0</v>
      </c>
      <c r="H51" s="36">
        <f t="shared" si="12"/>
        <v>44036</v>
      </c>
    </row>
    <row r="52" spans="1:8" s="16" customFormat="1" ht="12" customHeight="1" x14ac:dyDescent="0.2">
      <c r="A52" s="43"/>
      <c r="B52" s="46"/>
      <c r="C52" s="26"/>
      <c r="D52" s="425" t="s">
        <v>39</v>
      </c>
      <c r="E52" s="422">
        <v>34200</v>
      </c>
      <c r="F52" s="423">
        <f t="shared" si="13"/>
        <v>9836</v>
      </c>
      <c r="G52" s="423">
        <f t="shared" si="13"/>
        <v>0</v>
      </c>
      <c r="H52" s="422">
        <f t="shared" si="12"/>
        <v>44036</v>
      </c>
    </row>
    <row r="53" spans="1:8" s="16" customFormat="1" ht="45.75" customHeight="1" x14ac:dyDescent="0.2">
      <c r="A53" s="43"/>
      <c r="B53" s="43"/>
      <c r="C53" s="39" t="s">
        <v>40</v>
      </c>
      <c r="D53" s="52" t="s">
        <v>47</v>
      </c>
      <c r="E53" s="53">
        <v>34200</v>
      </c>
      <c r="F53" s="41">
        <v>9836</v>
      </c>
      <c r="G53" s="41"/>
      <c r="H53" s="53">
        <f t="shared" si="12"/>
        <v>44036</v>
      </c>
    </row>
    <row r="54" spans="1:8" s="16" customFormat="1" ht="18.75" customHeight="1" thickBot="1" x14ac:dyDescent="0.25">
      <c r="A54" s="25"/>
      <c r="B54" s="25"/>
      <c r="C54" s="26"/>
      <c r="D54" s="29" t="s">
        <v>48</v>
      </c>
      <c r="E54" s="30">
        <v>23238414</v>
      </c>
      <c r="F54" s="30">
        <f>SUM(F55,F60,F64,F68)</f>
        <v>250269</v>
      </c>
      <c r="G54" s="30">
        <f>SUM(G60,G64,G68)</f>
        <v>0</v>
      </c>
      <c r="H54" s="30">
        <f t="shared" si="10"/>
        <v>23488683</v>
      </c>
    </row>
    <row r="55" spans="1:8" s="16" customFormat="1" ht="18.75" customHeight="1" thickTop="1" thickBot="1" x14ac:dyDescent="0.25">
      <c r="A55" s="43">
        <v>700</v>
      </c>
      <c r="B55" s="43"/>
      <c r="C55" s="44"/>
      <c r="D55" s="45" t="s">
        <v>49</v>
      </c>
      <c r="E55" s="30">
        <v>550020</v>
      </c>
      <c r="F55" s="30">
        <f>SUM(F56)</f>
        <v>11989</v>
      </c>
      <c r="G55" s="30">
        <f t="shared" ref="F55:G57" si="14">SUM(G56)</f>
        <v>0</v>
      </c>
      <c r="H55" s="30">
        <f>SUM(E55+F55-G55)</f>
        <v>562009</v>
      </c>
    </row>
    <row r="56" spans="1:8" s="16" customFormat="1" ht="12" customHeight="1" thickTop="1" x14ac:dyDescent="0.2">
      <c r="A56" s="43"/>
      <c r="B56" s="46">
        <v>70005</v>
      </c>
      <c r="C56" s="26"/>
      <c r="D56" s="51" t="s">
        <v>50</v>
      </c>
      <c r="E56" s="36">
        <v>550020</v>
      </c>
      <c r="F56" s="36">
        <f t="shared" si="14"/>
        <v>11989</v>
      </c>
      <c r="G56" s="36">
        <f t="shared" si="14"/>
        <v>0</v>
      </c>
      <c r="H56" s="36">
        <f>SUM(E56+F56-G56)</f>
        <v>562009</v>
      </c>
    </row>
    <row r="57" spans="1:8" s="16" customFormat="1" ht="11.25" customHeight="1" x14ac:dyDescent="0.2">
      <c r="A57" s="25"/>
      <c r="B57" s="46"/>
      <c r="C57" s="26"/>
      <c r="D57" s="425" t="s">
        <v>39</v>
      </c>
      <c r="E57" s="422">
        <v>550020</v>
      </c>
      <c r="F57" s="423">
        <f t="shared" si="14"/>
        <v>11989</v>
      </c>
      <c r="G57" s="423">
        <f t="shared" si="14"/>
        <v>0</v>
      </c>
      <c r="H57" s="422">
        <f>SUM(E57+F57-G57)</f>
        <v>562009</v>
      </c>
    </row>
    <row r="58" spans="1:8" s="16" customFormat="1" ht="34.5" customHeight="1" x14ac:dyDescent="0.2">
      <c r="A58" s="43"/>
      <c r="B58" s="25"/>
      <c r="C58" s="54">
        <v>2110</v>
      </c>
      <c r="D58" s="69" t="s">
        <v>51</v>
      </c>
      <c r="E58" s="70">
        <v>550020</v>
      </c>
      <c r="F58" s="71">
        <v>11989</v>
      </c>
      <c r="G58" s="71"/>
      <c r="H58" s="70">
        <f t="shared" ref="H58" si="15">SUM(E58+F58-G58)</f>
        <v>562009</v>
      </c>
    </row>
    <row r="59" spans="1:8" s="16" customFormat="1" ht="12" customHeight="1" x14ac:dyDescent="0.2">
      <c r="A59" s="57">
        <v>754</v>
      </c>
      <c r="B59" s="43"/>
      <c r="C59" s="44"/>
      <c r="D59" s="45" t="s">
        <v>52</v>
      </c>
      <c r="E59" s="48"/>
      <c r="F59" s="48"/>
      <c r="G59" s="48"/>
      <c r="H59" s="48"/>
    </row>
    <row r="60" spans="1:8" s="16" customFormat="1" ht="12" customHeight="1" thickBot="1" x14ac:dyDescent="0.25">
      <c r="A60" s="57"/>
      <c r="B60" s="43"/>
      <c r="C60" s="44"/>
      <c r="D60" s="45" t="s">
        <v>53</v>
      </c>
      <c r="E60" s="30">
        <v>19747155</v>
      </c>
      <c r="F60" s="30">
        <f t="shared" ref="F60:G62" si="16">SUM(F61)</f>
        <v>63050</v>
      </c>
      <c r="G60" s="30">
        <f t="shared" si="16"/>
        <v>0</v>
      </c>
      <c r="H60" s="30">
        <f>SUM(E60+F60-G60)</f>
        <v>19810205</v>
      </c>
    </row>
    <row r="61" spans="1:8" s="16" customFormat="1" ht="12" customHeight="1" thickTop="1" x14ac:dyDescent="0.2">
      <c r="A61" s="43"/>
      <c r="B61" s="46">
        <v>75411</v>
      </c>
      <c r="C61" s="26"/>
      <c r="D61" s="68" t="s">
        <v>54</v>
      </c>
      <c r="E61" s="36">
        <v>19747155</v>
      </c>
      <c r="F61" s="36">
        <f t="shared" si="16"/>
        <v>63050</v>
      </c>
      <c r="G61" s="36">
        <f t="shared" si="16"/>
        <v>0</v>
      </c>
      <c r="H61" s="36">
        <f>SUM(E61+F61-G61)</f>
        <v>19810205</v>
      </c>
    </row>
    <row r="62" spans="1:8" s="16" customFormat="1" ht="12" customHeight="1" x14ac:dyDescent="0.2">
      <c r="A62" s="25"/>
      <c r="B62" s="46"/>
      <c r="C62" s="26"/>
      <c r="D62" s="425" t="s">
        <v>39</v>
      </c>
      <c r="E62" s="422">
        <v>19747155</v>
      </c>
      <c r="F62" s="423">
        <f t="shared" si="16"/>
        <v>63050</v>
      </c>
      <c r="G62" s="423">
        <f t="shared" si="16"/>
        <v>0</v>
      </c>
      <c r="H62" s="422">
        <f>SUM(E62+F62-G62)</f>
        <v>19810205</v>
      </c>
    </row>
    <row r="63" spans="1:8" s="16" customFormat="1" ht="33.75" customHeight="1" x14ac:dyDescent="0.2">
      <c r="A63" s="43"/>
      <c r="B63" s="25"/>
      <c r="C63" s="54">
        <v>2110</v>
      </c>
      <c r="D63" s="69" t="s">
        <v>55</v>
      </c>
      <c r="E63" s="70">
        <v>19747155</v>
      </c>
      <c r="F63" s="71">
        <v>63050</v>
      </c>
      <c r="G63" s="71"/>
      <c r="H63" s="70">
        <f t="shared" ref="H63" si="17">SUM(E63+F63-G63)</f>
        <v>19810205</v>
      </c>
    </row>
    <row r="64" spans="1:8" s="16" customFormat="1" ht="12" customHeight="1" thickBot="1" x14ac:dyDescent="0.25">
      <c r="A64" s="43">
        <v>852</v>
      </c>
      <c r="B64" s="43"/>
      <c r="C64" s="44"/>
      <c r="D64" s="45" t="s">
        <v>21</v>
      </c>
      <c r="E64" s="30">
        <v>485000</v>
      </c>
      <c r="F64" s="30">
        <f>SUM(F65)</f>
        <v>175000</v>
      </c>
      <c r="G64" s="30">
        <f>SUM(G65)</f>
        <v>0</v>
      </c>
      <c r="H64" s="30">
        <f>SUM(E64+F64-G64)</f>
        <v>660000</v>
      </c>
    </row>
    <row r="65" spans="1:8" s="16" customFormat="1" ht="12" customHeight="1" thickTop="1" x14ac:dyDescent="0.2">
      <c r="A65" s="43"/>
      <c r="B65" s="46">
        <v>85205</v>
      </c>
      <c r="C65" s="26"/>
      <c r="D65" s="51" t="s">
        <v>56</v>
      </c>
      <c r="E65" s="36">
        <v>485000</v>
      </c>
      <c r="F65" s="36">
        <f t="shared" ref="F65:G65" si="18">SUM(F66)</f>
        <v>175000</v>
      </c>
      <c r="G65" s="36">
        <f t="shared" si="18"/>
        <v>0</v>
      </c>
      <c r="H65" s="36">
        <f t="shared" ref="H65:H67" si="19">SUM(E65+F65-G65)</f>
        <v>660000</v>
      </c>
    </row>
    <row r="66" spans="1:8" s="16" customFormat="1" ht="12" customHeight="1" x14ac:dyDescent="0.2">
      <c r="A66" s="56"/>
      <c r="B66" s="46"/>
      <c r="C66" s="26"/>
      <c r="D66" s="425" t="s">
        <v>39</v>
      </c>
      <c r="E66" s="422">
        <v>485000</v>
      </c>
      <c r="F66" s="423">
        <f>SUM(F67:F67)</f>
        <v>175000</v>
      </c>
      <c r="G66" s="423">
        <f>SUM(G67:G67)</f>
        <v>0</v>
      </c>
      <c r="H66" s="422">
        <f t="shared" si="19"/>
        <v>660000</v>
      </c>
    </row>
    <row r="67" spans="1:8" s="16" customFormat="1" ht="33.75" customHeight="1" x14ac:dyDescent="0.2">
      <c r="A67" s="57"/>
      <c r="B67" s="25"/>
      <c r="C67" s="54">
        <v>2110</v>
      </c>
      <c r="D67" s="69" t="s">
        <v>51</v>
      </c>
      <c r="E67" s="41">
        <v>485000</v>
      </c>
      <c r="F67" s="42">
        <v>175000</v>
      </c>
      <c r="G67" s="72"/>
      <c r="H67" s="41">
        <f t="shared" si="19"/>
        <v>660000</v>
      </c>
    </row>
    <row r="68" spans="1:8" s="16" customFormat="1" ht="12" customHeight="1" thickBot="1" x14ac:dyDescent="0.25">
      <c r="A68" s="57">
        <v>853</v>
      </c>
      <c r="B68" s="43"/>
      <c r="C68" s="44"/>
      <c r="D68" s="45" t="s">
        <v>57</v>
      </c>
      <c r="E68" s="30">
        <v>498650</v>
      </c>
      <c r="F68" s="30">
        <f>SUM(F69)</f>
        <v>230</v>
      </c>
      <c r="G68" s="30">
        <f t="shared" ref="F68:G70" si="20">SUM(G69)</f>
        <v>0</v>
      </c>
      <c r="H68" s="30">
        <f>SUM(E68+F68-G68)</f>
        <v>498880</v>
      </c>
    </row>
    <row r="69" spans="1:8" s="16" customFormat="1" ht="12" customHeight="1" thickTop="1" x14ac:dyDescent="0.2">
      <c r="A69" s="57"/>
      <c r="B69" s="46">
        <v>85321</v>
      </c>
      <c r="C69" s="26"/>
      <c r="D69" s="35" t="s">
        <v>58</v>
      </c>
      <c r="E69" s="36">
        <v>498650</v>
      </c>
      <c r="F69" s="36">
        <f>SUM(F70)</f>
        <v>230</v>
      </c>
      <c r="G69" s="36">
        <f>SUM(G70)</f>
        <v>0</v>
      </c>
      <c r="H69" s="36">
        <f>SUM(E69+F69-G69)</f>
        <v>498880</v>
      </c>
    </row>
    <row r="70" spans="1:8" s="16" customFormat="1" ht="34.5" customHeight="1" x14ac:dyDescent="0.2">
      <c r="A70" s="25"/>
      <c r="B70" s="46"/>
      <c r="C70" s="26"/>
      <c r="D70" s="426" t="s">
        <v>59</v>
      </c>
      <c r="E70" s="422">
        <v>1150</v>
      </c>
      <c r="F70" s="423">
        <f t="shared" si="20"/>
        <v>230</v>
      </c>
      <c r="G70" s="423">
        <f>SUM(G71)</f>
        <v>0</v>
      </c>
      <c r="H70" s="422">
        <f>SUM(E70+F70-G70)</f>
        <v>1380</v>
      </c>
    </row>
    <row r="71" spans="1:8" s="16" customFormat="1" ht="35.25" customHeight="1" x14ac:dyDescent="0.2">
      <c r="A71" s="60"/>
      <c r="B71" s="73"/>
      <c r="C71" s="61" t="s">
        <v>19</v>
      </c>
      <c r="D71" s="62" t="s">
        <v>20</v>
      </c>
      <c r="E71" s="74">
        <v>1150</v>
      </c>
      <c r="F71" s="36">
        <v>230</v>
      </c>
      <c r="G71" s="36"/>
      <c r="H71" s="74">
        <f t="shared" ref="H71:H73" si="21">SUM(E71+F71-G71)</f>
        <v>1380</v>
      </c>
    </row>
    <row r="72" spans="1:8" s="16" customFormat="1" ht="20.25" customHeight="1" thickBot="1" x14ac:dyDescent="0.25">
      <c r="A72" s="46"/>
      <c r="B72" s="46"/>
      <c r="C72" s="26"/>
      <c r="D72" s="27" t="s">
        <v>60</v>
      </c>
      <c r="E72" s="28">
        <v>1214581193.8400004</v>
      </c>
      <c r="F72" s="28">
        <f>SUM(F73,F351,F385)</f>
        <v>2194403.0499999998</v>
      </c>
      <c r="G72" s="28">
        <f>SUM(G73,G351,G385)</f>
        <v>1421175.6500000001</v>
      </c>
      <c r="H72" s="28">
        <f t="shared" si="21"/>
        <v>1215354421.2400002</v>
      </c>
    </row>
    <row r="73" spans="1:8" s="16" customFormat="1" ht="17.25" customHeight="1" thickBot="1" x14ac:dyDescent="0.25">
      <c r="A73" s="46"/>
      <c r="B73" s="46"/>
      <c r="C73" s="26"/>
      <c r="D73" s="29" t="s">
        <v>61</v>
      </c>
      <c r="E73" s="30">
        <v>1140232190.5</v>
      </c>
      <c r="F73" s="30">
        <f>SUM(F74,F87,F103,F109,F116,F120,F282,F290,F295,F322,F337)</f>
        <v>1780717.54</v>
      </c>
      <c r="G73" s="30">
        <f>SUM(G74,G87,G103,G109,G116,G120,G282,G290,G295,G322,G337)</f>
        <v>1396293.54</v>
      </c>
      <c r="H73" s="30">
        <f t="shared" si="21"/>
        <v>1140616614.5</v>
      </c>
    </row>
    <row r="74" spans="1:8" s="16" customFormat="1" ht="16.5" customHeight="1" thickTop="1" thickBot="1" x14ac:dyDescent="0.25">
      <c r="A74" s="57">
        <v>600</v>
      </c>
      <c r="B74" s="43"/>
      <c r="C74" s="44"/>
      <c r="D74" s="45" t="s">
        <v>62</v>
      </c>
      <c r="E74" s="30">
        <v>201583812.64000002</v>
      </c>
      <c r="F74" s="30">
        <f>SUM(F75,F78,F81,F84)</f>
        <v>3000</v>
      </c>
      <c r="G74" s="30">
        <f>SUM(G75,G78,G81,G84)</f>
        <v>3000</v>
      </c>
      <c r="H74" s="30">
        <f>SUM(E74+F74-G74)</f>
        <v>201583812.64000002</v>
      </c>
    </row>
    <row r="75" spans="1:8" s="16" customFormat="1" ht="12" customHeight="1" thickTop="1" x14ac:dyDescent="0.2">
      <c r="A75" s="57"/>
      <c r="B75" s="46">
        <v>60004</v>
      </c>
      <c r="C75" s="26"/>
      <c r="D75" s="35" t="s">
        <v>63</v>
      </c>
      <c r="E75" s="75">
        <v>45149733.07</v>
      </c>
      <c r="F75" s="75">
        <f>SUM(F76)</f>
        <v>0</v>
      </c>
      <c r="G75" s="75">
        <f>SUM(G76)</f>
        <v>2000</v>
      </c>
      <c r="H75" s="36">
        <f t="shared" ref="H75" si="22">SUM(E75+F75-G75)</f>
        <v>45147733.07</v>
      </c>
    </row>
    <row r="76" spans="1:8" s="16" customFormat="1" ht="12" customHeight="1" x14ac:dyDescent="0.2">
      <c r="A76" s="57"/>
      <c r="B76" s="46"/>
      <c r="C76" s="76"/>
      <c r="D76" s="427" t="s">
        <v>64</v>
      </c>
      <c r="E76" s="422">
        <v>36317420.640000001</v>
      </c>
      <c r="F76" s="423">
        <f>SUM(F77:F77)</f>
        <v>0</v>
      </c>
      <c r="G76" s="423">
        <f>SUM(G77:G77)</f>
        <v>2000</v>
      </c>
      <c r="H76" s="422">
        <f>SUM(E76+F76-G76)</f>
        <v>36315420.640000001</v>
      </c>
    </row>
    <row r="77" spans="1:8" s="16" customFormat="1" ht="12" customHeight="1" x14ac:dyDescent="0.2">
      <c r="A77" s="57"/>
      <c r="B77" s="46"/>
      <c r="C77" s="55">
        <v>4270</v>
      </c>
      <c r="D77" s="77" t="s">
        <v>65</v>
      </c>
      <c r="E77" s="78">
        <v>132400</v>
      </c>
      <c r="F77" s="53"/>
      <c r="G77" s="53">
        <v>2000</v>
      </c>
      <c r="H77" s="78">
        <f>SUM(E77+F77-G77)</f>
        <v>130400</v>
      </c>
    </row>
    <row r="78" spans="1:8" s="16" customFormat="1" ht="12" customHeight="1" x14ac:dyDescent="0.2">
      <c r="A78" s="57"/>
      <c r="B78" s="46">
        <v>60015</v>
      </c>
      <c r="C78" s="44"/>
      <c r="D78" s="51" t="s">
        <v>66</v>
      </c>
      <c r="E78" s="75">
        <v>68769594.450000003</v>
      </c>
      <c r="F78" s="75">
        <f>SUM(F79)</f>
        <v>1000</v>
      </c>
      <c r="G78" s="75">
        <f>SUM(G79)</f>
        <v>0</v>
      </c>
      <c r="H78" s="36">
        <f t="shared" ref="H78" si="23">SUM(E78+F78-G78)</f>
        <v>68770594.450000003</v>
      </c>
    </row>
    <row r="79" spans="1:8" s="16" customFormat="1" ht="12" customHeight="1" x14ac:dyDescent="0.2">
      <c r="A79" s="57"/>
      <c r="B79" s="46"/>
      <c r="C79" s="26"/>
      <c r="D79" s="428" t="s">
        <v>67</v>
      </c>
      <c r="E79" s="429">
        <v>6539645.7200000007</v>
      </c>
      <c r="F79" s="423">
        <f>SUM(F80:F80)</f>
        <v>1000</v>
      </c>
      <c r="G79" s="423">
        <f>SUM(G80:G80)</f>
        <v>0</v>
      </c>
      <c r="H79" s="422">
        <f>SUM(E79+F79-G79)</f>
        <v>6540645.7200000007</v>
      </c>
    </row>
    <row r="80" spans="1:8" s="16" customFormat="1" ht="24" customHeight="1" x14ac:dyDescent="0.2">
      <c r="A80" s="57"/>
      <c r="B80" s="46"/>
      <c r="C80" s="54">
        <v>4399</v>
      </c>
      <c r="D80" s="69" t="s">
        <v>68</v>
      </c>
      <c r="E80" s="78">
        <v>15000</v>
      </c>
      <c r="F80" s="78">
        <v>1000</v>
      </c>
      <c r="G80" s="78"/>
      <c r="H80" s="41">
        <f t="shared" ref="H80:H81" si="24">SUM(E80+F80-G80)</f>
        <v>16000</v>
      </c>
    </row>
    <row r="81" spans="1:8" s="16" customFormat="1" ht="12" customHeight="1" x14ac:dyDescent="0.2">
      <c r="A81" s="57"/>
      <c r="B81" s="46">
        <v>60016</v>
      </c>
      <c r="C81" s="26"/>
      <c r="D81" s="35" t="s">
        <v>69</v>
      </c>
      <c r="E81" s="75">
        <v>78144780.620000005</v>
      </c>
      <c r="F81" s="75">
        <f>SUM(F82)</f>
        <v>0</v>
      </c>
      <c r="G81" s="75">
        <f>SUM(G82)</f>
        <v>1000</v>
      </c>
      <c r="H81" s="36">
        <f t="shared" si="24"/>
        <v>78143780.620000005</v>
      </c>
    </row>
    <row r="82" spans="1:8" s="16" customFormat="1" ht="12" customHeight="1" x14ac:dyDescent="0.2">
      <c r="A82" s="57"/>
      <c r="B82" s="43"/>
      <c r="C82" s="26"/>
      <c r="D82" s="430" t="s">
        <v>70</v>
      </c>
      <c r="E82" s="429">
        <v>61400164.640000001</v>
      </c>
      <c r="F82" s="423">
        <f>SUM(F83:F83)</f>
        <v>0</v>
      </c>
      <c r="G82" s="423">
        <f>SUM(G83:G83)</f>
        <v>1000</v>
      </c>
      <c r="H82" s="422">
        <f>SUM(E82+F82-G82)</f>
        <v>61399164.640000001</v>
      </c>
    </row>
    <row r="83" spans="1:8" s="16" customFormat="1" ht="12" customHeight="1" x14ac:dyDescent="0.2">
      <c r="A83" s="57"/>
      <c r="B83" s="43"/>
      <c r="C83" s="55">
        <v>4300</v>
      </c>
      <c r="D83" s="77" t="s">
        <v>71</v>
      </c>
      <c r="E83" s="78">
        <v>5000</v>
      </c>
      <c r="F83" s="78"/>
      <c r="G83" s="78">
        <v>1000</v>
      </c>
      <c r="H83" s="41">
        <f t="shared" ref="H83:H84" si="25">SUM(E83+F83-G83)</f>
        <v>4000</v>
      </c>
    </row>
    <row r="84" spans="1:8" s="16" customFormat="1" ht="12" customHeight="1" x14ac:dyDescent="0.2">
      <c r="A84" s="57"/>
      <c r="B84" s="55">
        <v>60095</v>
      </c>
      <c r="C84" s="26"/>
      <c r="D84" s="35" t="s">
        <v>30</v>
      </c>
      <c r="E84" s="75">
        <v>7017146.5</v>
      </c>
      <c r="F84" s="75">
        <f>SUM(F85)</f>
        <v>2000</v>
      </c>
      <c r="G84" s="75">
        <f>SUM(G85)</f>
        <v>0</v>
      </c>
      <c r="H84" s="36">
        <f t="shared" si="25"/>
        <v>7019146.5</v>
      </c>
    </row>
    <row r="85" spans="1:8" s="16" customFormat="1" ht="12" customHeight="1" x14ac:dyDescent="0.2">
      <c r="A85" s="57"/>
      <c r="B85" s="46"/>
      <c r="C85" s="26"/>
      <c r="D85" s="427" t="s">
        <v>64</v>
      </c>
      <c r="E85" s="429">
        <v>962698.5</v>
      </c>
      <c r="F85" s="423">
        <f>SUM(F86:F86)</f>
        <v>2000</v>
      </c>
      <c r="G85" s="423">
        <f>SUM(G86:G86)</f>
        <v>0</v>
      </c>
      <c r="H85" s="422">
        <f>SUM(E85+F85-G85)</f>
        <v>964698.5</v>
      </c>
    </row>
    <row r="86" spans="1:8" s="16" customFormat="1" ht="12" customHeight="1" x14ac:dyDescent="0.2">
      <c r="A86" s="57"/>
      <c r="B86" s="46"/>
      <c r="C86" s="55">
        <v>4430</v>
      </c>
      <c r="D86" s="77" t="s">
        <v>72</v>
      </c>
      <c r="E86" s="78">
        <v>4000</v>
      </c>
      <c r="F86" s="53">
        <v>2000</v>
      </c>
      <c r="G86" s="53"/>
      <c r="H86" s="41">
        <f t="shared" ref="H86:H101" si="26">SUM(E86+F86-G86)</f>
        <v>6000</v>
      </c>
    </row>
    <row r="87" spans="1:8" s="16" customFormat="1" ht="12" customHeight="1" thickBot="1" x14ac:dyDescent="0.25">
      <c r="A87" s="57">
        <v>750</v>
      </c>
      <c r="B87" s="57"/>
      <c r="C87" s="44"/>
      <c r="D87" s="45" t="s">
        <v>33</v>
      </c>
      <c r="E87" s="30">
        <v>82606175.5</v>
      </c>
      <c r="F87" s="33">
        <f>SUM(F88,F92,F96)</f>
        <v>46800</v>
      </c>
      <c r="G87" s="33">
        <f>SUM(G88,G92,G96)</f>
        <v>46800</v>
      </c>
      <c r="H87" s="79">
        <f t="shared" si="26"/>
        <v>82606175.5</v>
      </c>
    </row>
    <row r="88" spans="1:8" s="16" customFormat="1" ht="12" customHeight="1" thickTop="1" x14ac:dyDescent="0.2">
      <c r="A88" s="57"/>
      <c r="B88" s="26" t="s">
        <v>73</v>
      </c>
      <c r="C88" s="55"/>
      <c r="D88" s="35" t="s">
        <v>74</v>
      </c>
      <c r="E88" s="36">
        <v>38112155.310000002</v>
      </c>
      <c r="F88" s="36">
        <f>SUM(F89)</f>
        <v>20000</v>
      </c>
      <c r="G88" s="36">
        <f>SUM(G89)</f>
        <v>20000</v>
      </c>
      <c r="H88" s="36">
        <f t="shared" si="26"/>
        <v>38112155.310000002</v>
      </c>
    </row>
    <row r="89" spans="1:8" s="16" customFormat="1" ht="12" customHeight="1" x14ac:dyDescent="0.2">
      <c r="A89" s="57"/>
      <c r="B89" s="43"/>
      <c r="C89" s="55"/>
      <c r="D89" s="431" t="s">
        <v>75</v>
      </c>
      <c r="E89" s="422">
        <v>35448468.450000003</v>
      </c>
      <c r="F89" s="429">
        <f>SUM(F90:F91)</f>
        <v>20000</v>
      </c>
      <c r="G89" s="429">
        <f>SUM(G90:G91)</f>
        <v>20000</v>
      </c>
      <c r="H89" s="429">
        <f t="shared" si="26"/>
        <v>35448468.450000003</v>
      </c>
    </row>
    <row r="90" spans="1:8" s="16" customFormat="1" ht="12" customHeight="1" x14ac:dyDescent="0.2">
      <c r="A90" s="57"/>
      <c r="B90" s="43"/>
      <c r="C90" s="55">
        <v>4170</v>
      </c>
      <c r="D90" s="77" t="s">
        <v>76</v>
      </c>
      <c r="E90" s="42">
        <v>195000</v>
      </c>
      <c r="F90" s="42">
        <v>20000</v>
      </c>
      <c r="G90" s="42"/>
      <c r="H90" s="42">
        <f t="shared" si="26"/>
        <v>215000</v>
      </c>
    </row>
    <row r="91" spans="1:8" s="16" customFormat="1" ht="12" customHeight="1" x14ac:dyDescent="0.2">
      <c r="A91" s="57"/>
      <c r="B91" s="43"/>
      <c r="C91" s="76" t="s">
        <v>77</v>
      </c>
      <c r="D91" s="80" t="s">
        <v>78</v>
      </c>
      <c r="E91" s="42">
        <v>505000</v>
      </c>
      <c r="F91" s="42"/>
      <c r="G91" s="42">
        <v>20000</v>
      </c>
      <c r="H91" s="42">
        <f t="shared" si="26"/>
        <v>485000</v>
      </c>
    </row>
    <row r="92" spans="1:8" s="16" customFormat="1" ht="12" customHeight="1" x14ac:dyDescent="0.2">
      <c r="A92" s="57"/>
      <c r="B92" s="26" t="s">
        <v>79</v>
      </c>
      <c r="C92" s="55"/>
      <c r="D92" s="35" t="s">
        <v>80</v>
      </c>
      <c r="E92" s="36">
        <v>8170673</v>
      </c>
      <c r="F92" s="37">
        <f>SUM(F93)</f>
        <v>200</v>
      </c>
      <c r="G92" s="37">
        <f>SUM(G93)</f>
        <v>200</v>
      </c>
      <c r="H92" s="36">
        <f>SUM(E92+F92-G92)</f>
        <v>8170673</v>
      </c>
    </row>
    <row r="93" spans="1:8" s="16" customFormat="1" ht="12" customHeight="1" x14ac:dyDescent="0.2">
      <c r="A93" s="57"/>
      <c r="B93" s="26"/>
      <c r="C93" s="26"/>
      <c r="D93" s="432" t="s">
        <v>81</v>
      </c>
      <c r="E93" s="429">
        <v>8170673</v>
      </c>
      <c r="F93" s="423">
        <f>SUM(F94:F95)</f>
        <v>200</v>
      </c>
      <c r="G93" s="423">
        <f>SUM(G94:G95)</f>
        <v>200</v>
      </c>
      <c r="H93" s="422">
        <f>SUM(E93+F93-G93)</f>
        <v>8170673</v>
      </c>
    </row>
    <row r="94" spans="1:8" s="16" customFormat="1" ht="12" customHeight="1" x14ac:dyDescent="0.2">
      <c r="A94" s="57"/>
      <c r="B94" s="26"/>
      <c r="C94" s="55">
        <v>3020</v>
      </c>
      <c r="D94" s="77" t="s">
        <v>82</v>
      </c>
      <c r="E94" s="78">
        <v>8200</v>
      </c>
      <c r="F94" s="53"/>
      <c r="G94" s="53">
        <v>200</v>
      </c>
      <c r="H94" s="78">
        <f t="shared" ref="H94:H95" si="27">SUM(E94+F94-G94)</f>
        <v>8000</v>
      </c>
    </row>
    <row r="95" spans="1:8" s="16" customFormat="1" ht="12" customHeight="1" x14ac:dyDescent="0.2">
      <c r="A95" s="57"/>
      <c r="B95" s="26"/>
      <c r="C95" s="55">
        <v>4610</v>
      </c>
      <c r="D95" s="81" t="s">
        <v>83</v>
      </c>
      <c r="E95" s="78">
        <v>0</v>
      </c>
      <c r="F95" s="53">
        <v>200</v>
      </c>
      <c r="G95" s="53"/>
      <c r="H95" s="78">
        <f t="shared" si="27"/>
        <v>200</v>
      </c>
    </row>
    <row r="96" spans="1:8" s="16" customFormat="1" ht="12" customHeight="1" x14ac:dyDescent="0.2">
      <c r="A96" s="57"/>
      <c r="B96" s="82">
        <v>75095</v>
      </c>
      <c r="C96" s="82"/>
      <c r="D96" s="83" t="s">
        <v>30</v>
      </c>
      <c r="E96" s="36">
        <v>26400874.09</v>
      </c>
      <c r="F96" s="37">
        <f>SUM(F97)</f>
        <v>26600</v>
      </c>
      <c r="G96" s="37">
        <f>SUM(G97)</f>
        <v>26600</v>
      </c>
      <c r="H96" s="36">
        <f t="shared" si="26"/>
        <v>26400874.09</v>
      </c>
    </row>
    <row r="97" spans="1:8" s="16" customFormat="1" ht="12" customHeight="1" x14ac:dyDescent="0.2">
      <c r="A97" s="57"/>
      <c r="B97" s="82"/>
      <c r="C97" s="26"/>
      <c r="D97" s="430" t="s">
        <v>70</v>
      </c>
      <c r="E97" s="429">
        <v>8504228.3200000003</v>
      </c>
      <c r="F97" s="429">
        <f>SUM(F98:F101)</f>
        <v>26600</v>
      </c>
      <c r="G97" s="429">
        <f>SUM(G98:G101)</f>
        <v>26600</v>
      </c>
      <c r="H97" s="422">
        <f>SUM(E97+F97-G97)</f>
        <v>8504228.3200000003</v>
      </c>
    </row>
    <row r="98" spans="1:8" s="16" customFormat="1" ht="12" customHeight="1" x14ac:dyDescent="0.2">
      <c r="A98" s="57"/>
      <c r="B98" s="82"/>
      <c r="C98" s="55">
        <v>4010</v>
      </c>
      <c r="D98" s="77" t="s">
        <v>84</v>
      </c>
      <c r="E98" s="78">
        <v>0</v>
      </c>
      <c r="F98" s="78">
        <v>22200</v>
      </c>
      <c r="G98" s="78"/>
      <c r="H98" s="41">
        <f t="shared" ref="H98:H100" si="28">SUM(E98+F98-G98)</f>
        <v>22200</v>
      </c>
    </row>
    <row r="99" spans="1:8" s="16" customFormat="1" ht="12" customHeight="1" x14ac:dyDescent="0.2">
      <c r="A99" s="57"/>
      <c r="B99" s="82"/>
      <c r="C99" s="55">
        <v>4110</v>
      </c>
      <c r="D99" s="77" t="s">
        <v>85</v>
      </c>
      <c r="E99" s="78">
        <v>0</v>
      </c>
      <c r="F99" s="78">
        <v>3850</v>
      </c>
      <c r="G99" s="78"/>
      <c r="H99" s="41">
        <f t="shared" si="28"/>
        <v>3850</v>
      </c>
    </row>
    <row r="100" spans="1:8" s="16" customFormat="1" ht="12" customHeight="1" x14ac:dyDescent="0.2">
      <c r="A100" s="57"/>
      <c r="B100" s="82"/>
      <c r="C100" s="55">
        <v>4120</v>
      </c>
      <c r="D100" s="77" t="s">
        <v>86</v>
      </c>
      <c r="E100" s="78">
        <v>0</v>
      </c>
      <c r="F100" s="78">
        <v>550</v>
      </c>
      <c r="G100" s="78"/>
      <c r="H100" s="41">
        <f t="shared" si="28"/>
        <v>550</v>
      </c>
    </row>
    <row r="101" spans="1:8" s="16" customFormat="1" ht="12" customHeight="1" x14ac:dyDescent="0.2">
      <c r="A101" s="57"/>
      <c r="B101" s="82"/>
      <c r="C101" s="55">
        <v>4300</v>
      </c>
      <c r="D101" s="77" t="s">
        <v>71</v>
      </c>
      <c r="E101" s="78">
        <v>90660</v>
      </c>
      <c r="F101" s="78"/>
      <c r="G101" s="78">
        <v>26600</v>
      </c>
      <c r="H101" s="41">
        <f t="shared" si="26"/>
        <v>64060</v>
      </c>
    </row>
    <row r="102" spans="1:8" s="16" customFormat="1" ht="12" customHeight="1" x14ac:dyDescent="0.2">
      <c r="A102" s="84">
        <v>754</v>
      </c>
      <c r="B102" s="85"/>
      <c r="C102" s="85"/>
      <c r="D102" s="86" t="s">
        <v>87</v>
      </c>
      <c r="E102" s="53"/>
      <c r="F102" s="53"/>
      <c r="G102" s="53"/>
      <c r="H102" s="53"/>
    </row>
    <row r="103" spans="1:8" s="16" customFormat="1" ht="12" customHeight="1" thickBot="1" x14ac:dyDescent="0.25">
      <c r="A103" s="84"/>
      <c r="B103" s="85"/>
      <c r="C103" s="85"/>
      <c r="D103" s="86" t="s">
        <v>53</v>
      </c>
      <c r="E103" s="30">
        <v>7056917</v>
      </c>
      <c r="F103" s="33">
        <f>SUM(F104)</f>
        <v>15000</v>
      </c>
      <c r="G103" s="33">
        <f>SUM(G104)</f>
        <v>15000</v>
      </c>
      <c r="H103" s="30">
        <f>SUM(E103+F103-G103)</f>
        <v>7056917</v>
      </c>
    </row>
    <row r="104" spans="1:8" s="16" customFormat="1" ht="12" customHeight="1" thickTop="1" x14ac:dyDescent="0.2">
      <c r="A104" s="84"/>
      <c r="B104" s="82">
        <v>75416</v>
      </c>
      <c r="C104" s="82"/>
      <c r="D104" s="83" t="s">
        <v>88</v>
      </c>
      <c r="E104" s="36">
        <v>6656625</v>
      </c>
      <c r="F104" s="37">
        <f>SUM(F105)</f>
        <v>15000</v>
      </c>
      <c r="G104" s="37">
        <f>SUM(G105)</f>
        <v>15000</v>
      </c>
      <c r="H104" s="36">
        <f>SUM(E104+F104-G104)</f>
        <v>6656625</v>
      </c>
    </row>
    <row r="105" spans="1:8" s="16" customFormat="1" ht="12" customHeight="1" x14ac:dyDescent="0.2">
      <c r="A105" s="84"/>
      <c r="B105" s="82"/>
      <c r="C105" s="82"/>
      <c r="D105" s="433" t="s">
        <v>89</v>
      </c>
      <c r="E105" s="429">
        <v>5620003</v>
      </c>
      <c r="F105" s="423">
        <f>SUM(F106:F108)</f>
        <v>15000</v>
      </c>
      <c r="G105" s="423">
        <f>SUM(G106:G108)</f>
        <v>15000</v>
      </c>
      <c r="H105" s="422">
        <f>SUM(E105+F105-G105)</f>
        <v>5620003</v>
      </c>
    </row>
    <row r="106" spans="1:8" s="16" customFormat="1" ht="12" customHeight="1" x14ac:dyDescent="0.2">
      <c r="A106" s="84"/>
      <c r="B106" s="26"/>
      <c r="C106" s="55">
        <v>4040</v>
      </c>
      <c r="D106" s="77" t="s">
        <v>90</v>
      </c>
      <c r="E106" s="87">
        <v>246044</v>
      </c>
      <c r="F106" s="87"/>
      <c r="G106" s="87">
        <v>10000</v>
      </c>
      <c r="H106" s="41">
        <f t="shared" ref="H106:H109" si="29">SUM(E106+F106-G106)</f>
        <v>236044</v>
      </c>
    </row>
    <row r="107" spans="1:8" s="16" customFormat="1" ht="23.25" customHeight="1" x14ac:dyDescent="0.2">
      <c r="A107" s="84"/>
      <c r="B107" s="26"/>
      <c r="C107" s="88">
        <v>4140</v>
      </c>
      <c r="D107" s="89" t="s">
        <v>91</v>
      </c>
      <c r="E107" s="87">
        <v>34200</v>
      </c>
      <c r="F107" s="87"/>
      <c r="G107" s="87">
        <v>5000</v>
      </c>
      <c r="H107" s="41">
        <f t="shared" si="29"/>
        <v>29200</v>
      </c>
    </row>
    <row r="108" spans="1:8" s="16" customFormat="1" ht="12" customHeight="1" x14ac:dyDescent="0.2">
      <c r="A108" s="84"/>
      <c r="B108" s="26"/>
      <c r="C108" s="55">
        <v>4270</v>
      </c>
      <c r="D108" s="77" t="s">
        <v>65</v>
      </c>
      <c r="E108" s="87">
        <v>35900</v>
      </c>
      <c r="F108" s="87">
        <v>15000</v>
      </c>
      <c r="G108" s="87"/>
      <c r="H108" s="41">
        <f t="shared" si="29"/>
        <v>50900</v>
      </c>
    </row>
    <row r="109" spans="1:8" s="16" customFormat="1" ht="12" customHeight="1" thickBot="1" x14ac:dyDescent="0.25">
      <c r="A109" s="90">
        <v>757</v>
      </c>
      <c r="B109" s="91"/>
      <c r="C109" s="92"/>
      <c r="D109" s="93" t="s">
        <v>92</v>
      </c>
      <c r="E109" s="30">
        <v>30550756.260000002</v>
      </c>
      <c r="F109" s="33">
        <f>SUM(F112)</f>
        <v>50430.439999999995</v>
      </c>
      <c r="G109" s="33">
        <f>SUM(G112)</f>
        <v>0</v>
      </c>
      <c r="H109" s="30">
        <f t="shared" si="29"/>
        <v>30601186.700000003</v>
      </c>
    </row>
    <row r="110" spans="1:8" s="16" customFormat="1" ht="12" customHeight="1" thickTop="1" x14ac:dyDescent="0.2">
      <c r="A110" s="90"/>
      <c r="B110" s="91">
        <v>75702</v>
      </c>
      <c r="C110" s="94"/>
      <c r="D110" s="95" t="s">
        <v>93</v>
      </c>
      <c r="E110" s="48"/>
      <c r="F110" s="49"/>
      <c r="G110" s="49"/>
      <c r="H110" s="48"/>
    </row>
    <row r="111" spans="1:8" s="16" customFormat="1" ht="12" customHeight="1" x14ac:dyDescent="0.2">
      <c r="A111" s="90"/>
      <c r="B111" s="91"/>
      <c r="C111" s="94"/>
      <c r="D111" s="95" t="s">
        <v>94</v>
      </c>
      <c r="E111" s="48"/>
      <c r="F111" s="49"/>
      <c r="G111" s="49"/>
      <c r="H111" s="48"/>
    </row>
    <row r="112" spans="1:8" s="16" customFormat="1" ht="12" customHeight="1" x14ac:dyDescent="0.2">
      <c r="A112" s="57"/>
      <c r="B112" s="91"/>
      <c r="C112" s="94"/>
      <c r="D112" s="96" t="s">
        <v>95</v>
      </c>
      <c r="E112" s="36">
        <v>30550756.260000002</v>
      </c>
      <c r="F112" s="37">
        <f>SUM(F113)</f>
        <v>50430.439999999995</v>
      </c>
      <c r="G112" s="37">
        <f>SUM(G113)</f>
        <v>0</v>
      </c>
      <c r="H112" s="36">
        <f t="shared" ref="H112" si="30">SUM(E112+F112-G112)</f>
        <v>30601186.700000003</v>
      </c>
    </row>
    <row r="113" spans="1:8" s="16" customFormat="1" ht="12" customHeight="1" x14ac:dyDescent="0.2">
      <c r="A113" s="57"/>
      <c r="B113" s="82"/>
      <c r="C113" s="26"/>
      <c r="D113" s="431" t="s">
        <v>96</v>
      </c>
      <c r="E113" s="429">
        <v>193075.42</v>
      </c>
      <c r="F113" s="429">
        <f>SUM(F114:F115)</f>
        <v>50430.439999999995</v>
      </c>
      <c r="G113" s="429">
        <f>SUM(G114:G115)</f>
        <v>0</v>
      </c>
      <c r="H113" s="422">
        <f>SUM(E113+F113-G113)</f>
        <v>243505.86000000002</v>
      </c>
    </row>
    <row r="114" spans="1:8" s="16" customFormat="1" ht="11.25" customHeight="1" x14ac:dyDescent="0.2">
      <c r="A114" s="57"/>
      <c r="B114" s="82"/>
      <c r="C114" s="97">
        <v>8010</v>
      </c>
      <c r="D114" s="98" t="s">
        <v>97</v>
      </c>
      <c r="E114" s="99">
        <v>192075.42</v>
      </c>
      <c r="F114" s="78">
        <v>48469.84</v>
      </c>
      <c r="G114" s="78"/>
      <c r="H114" s="41">
        <f t="shared" ref="H114:H115" si="31">SUM(E114+F114-G114)</f>
        <v>240545.26</v>
      </c>
    </row>
    <row r="115" spans="1:8" s="16" customFormat="1" ht="46.5" customHeight="1" x14ac:dyDescent="0.2">
      <c r="A115" s="84"/>
      <c r="B115" s="26"/>
      <c r="C115" s="54">
        <v>8070</v>
      </c>
      <c r="D115" s="100" t="s">
        <v>98</v>
      </c>
      <c r="E115" s="53">
        <v>0</v>
      </c>
      <c r="F115" s="53">
        <v>1960.6</v>
      </c>
      <c r="G115" s="53"/>
      <c r="H115" s="41">
        <f t="shared" si="31"/>
        <v>1960.6</v>
      </c>
    </row>
    <row r="116" spans="1:8" s="16" customFormat="1" ht="12" customHeight="1" thickBot="1" x14ac:dyDescent="0.25">
      <c r="A116" s="43">
        <v>758</v>
      </c>
      <c r="B116" s="43"/>
      <c r="C116" s="44"/>
      <c r="D116" s="45" t="s">
        <v>15</v>
      </c>
      <c r="E116" s="30">
        <v>18093384.850000001</v>
      </c>
      <c r="F116" s="33">
        <f>SUM(F117)</f>
        <v>0</v>
      </c>
      <c r="G116" s="33">
        <f>SUM(G117)</f>
        <v>50430.44</v>
      </c>
      <c r="H116" s="30">
        <f>SUM(E116+F116-G116)</f>
        <v>18042954.41</v>
      </c>
    </row>
    <row r="117" spans="1:8" s="16" customFormat="1" ht="12" customHeight="1" thickTop="1" x14ac:dyDescent="0.2">
      <c r="A117" s="25"/>
      <c r="B117" s="46">
        <v>75818</v>
      </c>
      <c r="C117" s="26"/>
      <c r="D117" s="68" t="s">
        <v>99</v>
      </c>
      <c r="E117" s="36">
        <v>18093384.850000001</v>
      </c>
      <c r="F117" s="37">
        <f>SUM(F118)</f>
        <v>0</v>
      </c>
      <c r="G117" s="37">
        <f>SUM(G118)</f>
        <v>50430.44</v>
      </c>
      <c r="H117" s="36">
        <f>SUM(E117+F117-G117)</f>
        <v>18042954.41</v>
      </c>
    </row>
    <row r="118" spans="1:8" s="16" customFormat="1" ht="12" customHeight="1" x14ac:dyDescent="0.2">
      <c r="A118" s="25"/>
      <c r="B118" s="46"/>
      <c r="C118" s="26" t="s">
        <v>100</v>
      </c>
      <c r="D118" s="47" t="s">
        <v>101</v>
      </c>
      <c r="E118" s="101">
        <v>17853384.850000001</v>
      </c>
      <c r="F118" s="101">
        <f>SUM(F119:F119)</f>
        <v>0</v>
      </c>
      <c r="G118" s="101">
        <f>SUM(G119:G119)</f>
        <v>50430.44</v>
      </c>
      <c r="H118" s="101">
        <f>SUM(E118+F118-G118)</f>
        <v>17802954.41</v>
      </c>
    </row>
    <row r="119" spans="1:8" s="16" customFormat="1" ht="12" customHeight="1" x14ac:dyDescent="0.2">
      <c r="A119" s="25"/>
      <c r="B119" s="46"/>
      <c r="C119" s="26"/>
      <c r="D119" s="80" t="s">
        <v>102</v>
      </c>
      <c r="E119" s="78">
        <v>756676.85000000009</v>
      </c>
      <c r="F119" s="78"/>
      <c r="G119" s="78">
        <v>50430.44</v>
      </c>
      <c r="H119" s="78">
        <f t="shared" ref="H119" si="32">SUM(E119+F119-G119)</f>
        <v>706246.41000000015</v>
      </c>
    </row>
    <row r="120" spans="1:8" s="16" customFormat="1" ht="12" customHeight="1" thickBot="1" x14ac:dyDescent="0.25">
      <c r="A120" s="43">
        <v>801</v>
      </c>
      <c r="B120" s="43"/>
      <c r="C120" s="44"/>
      <c r="D120" s="45" t="s">
        <v>103</v>
      </c>
      <c r="E120" s="102">
        <v>392153798.85000002</v>
      </c>
      <c r="F120" s="33">
        <f>SUM(F121,F143,F151,F156,F176,F180,F186,F190,F202,F211,F224,F231,F240,F244,F254,F260,F274)</f>
        <v>1418720.5</v>
      </c>
      <c r="G120" s="33">
        <f>SUM(G121,G143,G151,G156,G176,G180,G186,G190,G202,G211,G224,G231,G240,G244,G254,G260,G274)</f>
        <v>1080488.5</v>
      </c>
      <c r="H120" s="30">
        <f>SUM(E120+F120-G120)</f>
        <v>392492030.85000002</v>
      </c>
    </row>
    <row r="121" spans="1:8" s="16" customFormat="1" ht="12" customHeight="1" thickTop="1" x14ac:dyDescent="0.2">
      <c r="A121" s="43"/>
      <c r="B121" s="46">
        <v>80101</v>
      </c>
      <c r="C121" s="26"/>
      <c r="D121" s="35" t="s">
        <v>104</v>
      </c>
      <c r="E121" s="36">
        <v>106290715.74000001</v>
      </c>
      <c r="F121" s="37">
        <f>SUM(F122,F135,F141)</f>
        <v>405923</v>
      </c>
      <c r="G121" s="37">
        <f>SUM(G122,G135,G141)</f>
        <v>422813</v>
      </c>
      <c r="H121" s="36">
        <f>SUM(E121+F121-G121)</f>
        <v>106273825.74000001</v>
      </c>
    </row>
    <row r="122" spans="1:8" s="16" customFormat="1" ht="12" customHeight="1" x14ac:dyDescent="0.2">
      <c r="A122" s="43"/>
      <c r="B122" s="46"/>
      <c r="C122" s="26"/>
      <c r="D122" s="432" t="s">
        <v>105</v>
      </c>
      <c r="E122" s="429">
        <v>93250384</v>
      </c>
      <c r="F122" s="429">
        <f>SUM(F123:F134)</f>
        <v>199040</v>
      </c>
      <c r="G122" s="429">
        <f>SUM(G123:G134)</f>
        <v>392099</v>
      </c>
      <c r="H122" s="422">
        <f>SUM(E122+F122-G122)</f>
        <v>93057325</v>
      </c>
    </row>
    <row r="123" spans="1:8" s="16" customFormat="1" ht="12" customHeight="1" x14ac:dyDescent="0.2">
      <c r="A123" s="43"/>
      <c r="B123" s="46"/>
      <c r="C123" s="55">
        <v>4010</v>
      </c>
      <c r="D123" s="77" t="s">
        <v>84</v>
      </c>
      <c r="E123" s="78">
        <v>11584621</v>
      </c>
      <c r="F123" s="78">
        <v>20000</v>
      </c>
      <c r="G123" s="78"/>
      <c r="H123" s="78">
        <f t="shared" ref="H123:H134" si="33">SUM(E123+F123-G123)</f>
        <v>11604621</v>
      </c>
    </row>
    <row r="124" spans="1:8" s="16" customFormat="1" ht="12" customHeight="1" x14ac:dyDescent="0.2">
      <c r="A124" s="43"/>
      <c r="B124" s="46"/>
      <c r="C124" s="55">
        <v>4040</v>
      </c>
      <c r="D124" s="77" t="s">
        <v>90</v>
      </c>
      <c r="E124" s="78">
        <v>949516</v>
      </c>
      <c r="F124" s="78"/>
      <c r="G124" s="78">
        <f>56000+10000</f>
        <v>66000</v>
      </c>
      <c r="H124" s="41">
        <f t="shared" si="33"/>
        <v>883516</v>
      </c>
    </row>
    <row r="125" spans="1:8" s="16" customFormat="1" ht="12" customHeight="1" x14ac:dyDescent="0.2">
      <c r="A125" s="60"/>
      <c r="B125" s="103"/>
      <c r="C125" s="104">
        <v>4110</v>
      </c>
      <c r="D125" s="35" t="s">
        <v>85</v>
      </c>
      <c r="E125" s="75">
        <v>9850498</v>
      </c>
      <c r="F125" s="75">
        <v>155000</v>
      </c>
      <c r="G125" s="75"/>
      <c r="H125" s="36">
        <f t="shared" si="33"/>
        <v>10005498</v>
      </c>
    </row>
    <row r="126" spans="1:8" s="16" customFormat="1" ht="12" customHeight="1" x14ac:dyDescent="0.2">
      <c r="A126" s="43"/>
      <c r="B126" s="46"/>
      <c r="C126" s="55">
        <v>4120</v>
      </c>
      <c r="D126" s="77" t="s">
        <v>86</v>
      </c>
      <c r="E126" s="78">
        <v>1326342</v>
      </c>
      <c r="F126" s="78"/>
      <c r="G126" s="78">
        <v>3700</v>
      </c>
      <c r="H126" s="41">
        <f t="shared" si="33"/>
        <v>1322642</v>
      </c>
    </row>
    <row r="127" spans="1:8" s="16" customFormat="1" ht="12" customHeight="1" x14ac:dyDescent="0.2">
      <c r="A127" s="43"/>
      <c r="B127" s="46"/>
      <c r="C127" s="76" t="s">
        <v>77</v>
      </c>
      <c r="D127" s="80" t="s">
        <v>78</v>
      </c>
      <c r="E127" s="78">
        <v>608683</v>
      </c>
      <c r="F127" s="78"/>
      <c r="G127" s="78">
        <v>3000</v>
      </c>
      <c r="H127" s="41">
        <f t="shared" si="33"/>
        <v>605683</v>
      </c>
    </row>
    <row r="128" spans="1:8" s="16" customFormat="1" ht="12" customHeight="1" x14ac:dyDescent="0.2">
      <c r="A128" s="43"/>
      <c r="B128" s="46"/>
      <c r="C128" s="55">
        <v>4300</v>
      </c>
      <c r="D128" s="77" t="s">
        <v>71</v>
      </c>
      <c r="E128" s="78">
        <v>987364</v>
      </c>
      <c r="F128" s="78">
        <v>12500</v>
      </c>
      <c r="G128" s="78"/>
      <c r="H128" s="41">
        <f t="shared" si="33"/>
        <v>999864</v>
      </c>
    </row>
    <row r="129" spans="1:8" s="16" customFormat="1" ht="24" customHeight="1" x14ac:dyDescent="0.2">
      <c r="A129" s="43"/>
      <c r="B129" s="46"/>
      <c r="C129" s="54">
        <v>4390</v>
      </c>
      <c r="D129" s="69" t="s">
        <v>68</v>
      </c>
      <c r="E129" s="78">
        <v>26468</v>
      </c>
      <c r="F129" s="78">
        <v>5000</v>
      </c>
      <c r="G129" s="78"/>
      <c r="H129" s="41">
        <f t="shared" si="33"/>
        <v>31468</v>
      </c>
    </row>
    <row r="130" spans="1:8" s="16" customFormat="1" ht="12" customHeight="1" x14ac:dyDescent="0.2">
      <c r="A130" s="43"/>
      <c r="B130" s="46"/>
      <c r="C130" s="55">
        <v>4410</v>
      </c>
      <c r="D130" s="80" t="s">
        <v>106</v>
      </c>
      <c r="E130" s="78">
        <v>22775</v>
      </c>
      <c r="F130" s="78">
        <v>2040</v>
      </c>
      <c r="G130" s="78"/>
      <c r="H130" s="41">
        <f t="shared" si="33"/>
        <v>24815</v>
      </c>
    </row>
    <row r="131" spans="1:8" s="16" customFormat="1" ht="22.5" customHeight="1" x14ac:dyDescent="0.2">
      <c r="A131" s="43"/>
      <c r="B131" s="46"/>
      <c r="C131" s="54">
        <v>4700</v>
      </c>
      <c r="D131" s="105" t="s">
        <v>107</v>
      </c>
      <c r="E131" s="106">
        <v>87386</v>
      </c>
      <c r="F131" s="53">
        <v>4500</v>
      </c>
      <c r="G131" s="53"/>
      <c r="H131" s="41">
        <f t="shared" si="33"/>
        <v>91886</v>
      </c>
    </row>
    <row r="132" spans="1:8" s="16" customFormat="1" ht="12" customHeight="1" x14ac:dyDescent="0.2">
      <c r="A132" s="43"/>
      <c r="B132" s="46"/>
      <c r="C132" s="55">
        <v>4710</v>
      </c>
      <c r="D132" s="77" t="s">
        <v>108</v>
      </c>
      <c r="E132" s="53">
        <v>337698</v>
      </c>
      <c r="F132" s="53"/>
      <c r="G132" s="53">
        <f>9000+20700</f>
        <v>29700</v>
      </c>
      <c r="H132" s="41">
        <f t="shared" si="33"/>
        <v>307998</v>
      </c>
    </row>
    <row r="133" spans="1:8" s="16" customFormat="1" ht="12" customHeight="1" x14ac:dyDescent="0.2">
      <c r="A133" s="43"/>
      <c r="B133" s="46"/>
      <c r="C133" s="82">
        <v>4790</v>
      </c>
      <c r="D133" s="107" t="s">
        <v>109</v>
      </c>
      <c r="E133" s="53">
        <v>52835200</v>
      </c>
      <c r="F133" s="53"/>
      <c r="G133" s="53">
        <v>175000</v>
      </c>
      <c r="H133" s="41">
        <f t="shared" si="33"/>
        <v>52660200</v>
      </c>
    </row>
    <row r="134" spans="1:8" s="16" customFormat="1" ht="12" customHeight="1" x14ac:dyDescent="0.2">
      <c r="A134" s="43"/>
      <c r="B134" s="46"/>
      <c r="C134" s="82">
        <v>4800</v>
      </c>
      <c r="D134" s="107" t="s">
        <v>110</v>
      </c>
      <c r="E134" s="53">
        <v>3487172</v>
      </c>
      <c r="F134" s="53"/>
      <c r="G134" s="53">
        <f>65463+49236</f>
        <v>114699</v>
      </c>
      <c r="H134" s="41">
        <f t="shared" si="33"/>
        <v>3372473</v>
      </c>
    </row>
    <row r="135" spans="1:8" s="16" customFormat="1" ht="22.5" customHeight="1" x14ac:dyDescent="0.2">
      <c r="A135" s="43"/>
      <c r="B135" s="46"/>
      <c r="C135" s="26"/>
      <c r="D135" s="421" t="s">
        <v>111</v>
      </c>
      <c r="E135" s="429">
        <v>1186888.98</v>
      </c>
      <c r="F135" s="429">
        <f>SUM(F136:F140)</f>
        <v>204051</v>
      </c>
      <c r="G135" s="429">
        <f>SUM(G136:G140)</f>
        <v>30714</v>
      </c>
      <c r="H135" s="422">
        <f>SUM(E135+F135-G135)</f>
        <v>1360225.98</v>
      </c>
    </row>
    <row r="136" spans="1:8" s="16" customFormat="1" ht="22.5" customHeight="1" x14ac:dyDescent="0.2">
      <c r="A136" s="43"/>
      <c r="B136" s="46"/>
      <c r="C136" s="108" t="s">
        <v>112</v>
      </c>
      <c r="D136" s="89" t="s">
        <v>113</v>
      </c>
      <c r="E136" s="78">
        <v>849890.98</v>
      </c>
      <c r="F136" s="78">
        <v>53687</v>
      </c>
      <c r="G136" s="78"/>
      <c r="H136" s="41">
        <f t="shared" ref="H136:H140" si="34">SUM(E136+F136-G136)</f>
        <v>903577.98</v>
      </c>
    </row>
    <row r="137" spans="1:8" s="16" customFormat="1" ht="11.25" customHeight="1" x14ac:dyDescent="0.2">
      <c r="A137" s="43"/>
      <c r="B137" s="46"/>
      <c r="C137" s="55">
        <v>4370</v>
      </c>
      <c r="D137" s="77" t="s">
        <v>114</v>
      </c>
      <c r="E137" s="78">
        <v>0</v>
      </c>
      <c r="F137" s="78">
        <v>10885</v>
      </c>
      <c r="G137" s="78"/>
      <c r="H137" s="41">
        <f t="shared" si="34"/>
        <v>10885</v>
      </c>
    </row>
    <row r="138" spans="1:8" s="16" customFormat="1" ht="22.5" customHeight="1" x14ac:dyDescent="0.2">
      <c r="A138" s="43"/>
      <c r="B138" s="46"/>
      <c r="C138" s="108">
        <v>4750</v>
      </c>
      <c r="D138" s="89" t="s">
        <v>115</v>
      </c>
      <c r="E138" s="78">
        <v>282288</v>
      </c>
      <c r="F138" s="78"/>
      <c r="G138" s="78">
        <v>26614</v>
      </c>
      <c r="H138" s="41">
        <f t="shared" si="34"/>
        <v>255674</v>
      </c>
    </row>
    <row r="139" spans="1:8" s="16" customFormat="1" ht="22.5" customHeight="1" x14ac:dyDescent="0.2">
      <c r="A139" s="43"/>
      <c r="B139" s="46"/>
      <c r="C139" s="108">
        <v>4850</v>
      </c>
      <c r="D139" s="89" t="s">
        <v>116</v>
      </c>
      <c r="E139" s="78">
        <v>54710</v>
      </c>
      <c r="F139" s="78"/>
      <c r="G139" s="78">
        <v>4100</v>
      </c>
      <c r="H139" s="41">
        <f t="shared" si="34"/>
        <v>50610</v>
      </c>
    </row>
    <row r="140" spans="1:8" s="16" customFormat="1" ht="22.5" customHeight="1" x14ac:dyDescent="0.2">
      <c r="A140" s="43"/>
      <c r="B140" s="46"/>
      <c r="C140" s="54">
        <v>4860</v>
      </c>
      <c r="D140" s="69" t="s">
        <v>117</v>
      </c>
      <c r="E140" s="78">
        <v>0</v>
      </c>
      <c r="F140" s="78">
        <v>139479</v>
      </c>
      <c r="G140" s="78"/>
      <c r="H140" s="41">
        <f t="shared" si="34"/>
        <v>139479</v>
      </c>
    </row>
    <row r="141" spans="1:8" s="16" customFormat="1" ht="21.75" customHeight="1" x14ac:dyDescent="0.2">
      <c r="A141" s="43"/>
      <c r="B141" s="46"/>
      <c r="C141" s="26"/>
      <c r="D141" s="421" t="s">
        <v>118</v>
      </c>
      <c r="E141" s="429">
        <v>12344</v>
      </c>
      <c r="F141" s="429">
        <f>SUM(F142)</f>
        <v>2832</v>
      </c>
      <c r="G141" s="429">
        <f>SUM(G142)</f>
        <v>0</v>
      </c>
      <c r="H141" s="422">
        <f>SUM(E141+F141-G141)</f>
        <v>15176</v>
      </c>
    </row>
    <row r="142" spans="1:8" s="16" customFormat="1" ht="33" customHeight="1" x14ac:dyDescent="0.2">
      <c r="A142" s="43"/>
      <c r="B142" s="46"/>
      <c r="C142" s="108" t="s">
        <v>119</v>
      </c>
      <c r="D142" s="89" t="s">
        <v>120</v>
      </c>
      <c r="E142" s="53">
        <v>12344</v>
      </c>
      <c r="F142" s="78">
        <v>2832</v>
      </c>
      <c r="G142" s="78"/>
      <c r="H142" s="41">
        <f t="shared" ref="H142" si="35">SUM(E142+F142-G142)</f>
        <v>15176</v>
      </c>
    </row>
    <row r="143" spans="1:8" s="16" customFormat="1" ht="12.75" customHeight="1" x14ac:dyDescent="0.2">
      <c r="A143" s="43"/>
      <c r="B143" s="46">
        <v>80102</v>
      </c>
      <c r="C143" s="26"/>
      <c r="D143" s="35" t="s">
        <v>121</v>
      </c>
      <c r="E143" s="37">
        <v>18320262.869999997</v>
      </c>
      <c r="F143" s="37">
        <f>SUM(F144,F147)</f>
        <v>105282</v>
      </c>
      <c r="G143" s="37">
        <f>SUM(G144,G147)</f>
        <v>0</v>
      </c>
      <c r="H143" s="36">
        <f>SUM(E143+F143-G143)</f>
        <v>18425544.869999997</v>
      </c>
    </row>
    <row r="144" spans="1:8" s="16" customFormat="1" ht="12.75" customHeight="1" x14ac:dyDescent="0.2">
      <c r="A144" s="43"/>
      <c r="B144" s="46"/>
      <c r="C144" s="26"/>
      <c r="D144" s="432" t="s">
        <v>105</v>
      </c>
      <c r="E144" s="429">
        <v>14696320</v>
      </c>
      <c r="F144" s="429">
        <f>SUM(F145:F146)</f>
        <v>85000</v>
      </c>
      <c r="G144" s="429">
        <f>SUM(G145:G146)</f>
        <v>0</v>
      </c>
      <c r="H144" s="422">
        <f>SUM(E144+F144-G144)</f>
        <v>14781320</v>
      </c>
    </row>
    <row r="145" spans="1:8" s="16" customFormat="1" ht="12.75" customHeight="1" x14ac:dyDescent="0.2">
      <c r="A145" s="43"/>
      <c r="B145" s="46"/>
      <c r="C145" s="55">
        <v>4010</v>
      </c>
      <c r="D145" s="77" t="s">
        <v>84</v>
      </c>
      <c r="E145" s="99">
        <v>1863441</v>
      </c>
      <c r="F145" s="109">
        <v>40000</v>
      </c>
      <c r="G145" s="109"/>
      <c r="H145" s="41">
        <f t="shared" ref="H145:H146" si="36">SUM(E145+F145-G145)</f>
        <v>1903441</v>
      </c>
    </row>
    <row r="146" spans="1:8" s="16" customFormat="1" ht="12.75" customHeight="1" x14ac:dyDescent="0.2">
      <c r="A146" s="43"/>
      <c r="B146" s="46"/>
      <c r="C146" s="55">
        <v>4110</v>
      </c>
      <c r="D146" s="77" t="s">
        <v>85</v>
      </c>
      <c r="E146" s="78">
        <v>1722416</v>
      </c>
      <c r="F146" s="78">
        <v>45000</v>
      </c>
      <c r="G146" s="78"/>
      <c r="H146" s="41">
        <f t="shared" si="36"/>
        <v>1767416</v>
      </c>
    </row>
    <row r="147" spans="1:8" s="16" customFormat="1" ht="22.5" customHeight="1" x14ac:dyDescent="0.2">
      <c r="A147" s="43"/>
      <c r="B147" s="46"/>
      <c r="C147" s="26"/>
      <c r="D147" s="421" t="s">
        <v>111</v>
      </c>
      <c r="E147" s="429">
        <v>123942.87</v>
      </c>
      <c r="F147" s="429">
        <f>SUM(F148:F150)</f>
        <v>20282</v>
      </c>
      <c r="G147" s="429">
        <f>SUM(G148:G150)</f>
        <v>0</v>
      </c>
      <c r="H147" s="422">
        <f>SUM(E147+F147-G147)</f>
        <v>144224.87</v>
      </c>
    </row>
    <row r="148" spans="1:8" s="16" customFormat="1" ht="23.25" customHeight="1" x14ac:dyDescent="0.2">
      <c r="A148" s="43"/>
      <c r="B148" s="46"/>
      <c r="C148" s="108" t="s">
        <v>112</v>
      </c>
      <c r="D148" s="89" t="s">
        <v>113</v>
      </c>
      <c r="E148" s="78">
        <v>108942.87</v>
      </c>
      <c r="F148" s="78">
        <v>14282</v>
      </c>
      <c r="G148" s="78"/>
      <c r="H148" s="41">
        <f t="shared" ref="H148:H150" si="37">SUM(E148+F148-G148)</f>
        <v>123224.87</v>
      </c>
    </row>
    <row r="149" spans="1:8" s="16" customFormat="1" ht="12" customHeight="1" x14ac:dyDescent="0.2">
      <c r="A149" s="43"/>
      <c r="B149" s="46"/>
      <c r="C149" s="55">
        <v>4370</v>
      </c>
      <c r="D149" s="77" t="s">
        <v>114</v>
      </c>
      <c r="E149" s="78">
        <v>0</v>
      </c>
      <c r="F149" s="78">
        <v>500</v>
      </c>
      <c r="G149" s="78"/>
      <c r="H149" s="41">
        <f t="shared" si="37"/>
        <v>500</v>
      </c>
    </row>
    <row r="150" spans="1:8" s="16" customFormat="1" ht="22.5" customHeight="1" x14ac:dyDescent="0.2">
      <c r="A150" s="43"/>
      <c r="B150" s="46"/>
      <c r="C150" s="54">
        <v>4860</v>
      </c>
      <c r="D150" s="69" t="s">
        <v>117</v>
      </c>
      <c r="E150" s="78">
        <v>0</v>
      </c>
      <c r="F150" s="78">
        <v>5500</v>
      </c>
      <c r="G150" s="78"/>
      <c r="H150" s="41">
        <f t="shared" si="37"/>
        <v>5500</v>
      </c>
    </row>
    <row r="151" spans="1:8" s="16" customFormat="1" ht="12" customHeight="1" x14ac:dyDescent="0.2">
      <c r="A151" s="43"/>
      <c r="B151" s="46">
        <v>80103</v>
      </c>
      <c r="C151" s="26"/>
      <c r="D151" s="35" t="s">
        <v>122</v>
      </c>
      <c r="E151" s="37">
        <v>964353</v>
      </c>
      <c r="F151" s="37">
        <f>SUM(F152)</f>
        <v>18350</v>
      </c>
      <c r="G151" s="37">
        <f>SUM(G152)</f>
        <v>3000</v>
      </c>
      <c r="H151" s="36">
        <f>SUM(E151+F151-G151)</f>
        <v>979703</v>
      </c>
    </row>
    <row r="152" spans="1:8" s="16" customFormat="1" ht="12" customHeight="1" x14ac:dyDescent="0.2">
      <c r="A152" s="43"/>
      <c r="B152" s="46"/>
      <c r="C152" s="26"/>
      <c r="D152" s="432" t="s">
        <v>105</v>
      </c>
      <c r="E152" s="429">
        <v>763879</v>
      </c>
      <c r="F152" s="429">
        <f>SUM(F153:F155)</f>
        <v>18350</v>
      </c>
      <c r="G152" s="429">
        <f>SUM(G153:G155)</f>
        <v>3000</v>
      </c>
      <c r="H152" s="422">
        <f>SUM(E152+F152-G152)</f>
        <v>779229</v>
      </c>
    </row>
    <row r="153" spans="1:8" s="16" customFormat="1" ht="12" customHeight="1" x14ac:dyDescent="0.2">
      <c r="A153" s="43"/>
      <c r="B153" s="46"/>
      <c r="C153" s="55">
        <v>4110</v>
      </c>
      <c r="D153" s="77" t="s">
        <v>85</v>
      </c>
      <c r="E153" s="78">
        <v>69649</v>
      </c>
      <c r="F153" s="78">
        <v>13000</v>
      </c>
      <c r="G153" s="78"/>
      <c r="H153" s="41">
        <f t="shared" ref="H153:H155" si="38">SUM(E153+F153-G153)</f>
        <v>82649</v>
      </c>
    </row>
    <row r="154" spans="1:8" s="16" customFormat="1" ht="12" customHeight="1" x14ac:dyDescent="0.2">
      <c r="A154" s="43"/>
      <c r="B154" s="46"/>
      <c r="C154" s="55">
        <v>4120</v>
      </c>
      <c r="D154" s="77" t="s">
        <v>86</v>
      </c>
      <c r="E154" s="78">
        <v>10024</v>
      </c>
      <c r="F154" s="78">
        <v>850</v>
      </c>
      <c r="G154" s="78"/>
      <c r="H154" s="41">
        <f t="shared" si="38"/>
        <v>10874</v>
      </c>
    </row>
    <row r="155" spans="1:8" s="16" customFormat="1" ht="12" customHeight="1" x14ac:dyDescent="0.2">
      <c r="A155" s="43"/>
      <c r="B155" s="46"/>
      <c r="C155" s="82">
        <v>4790</v>
      </c>
      <c r="D155" s="107" t="s">
        <v>109</v>
      </c>
      <c r="E155" s="78">
        <v>457482</v>
      </c>
      <c r="F155" s="78">
        <v>4500</v>
      </c>
      <c r="G155" s="78">
        <v>3000</v>
      </c>
      <c r="H155" s="41">
        <f t="shared" si="38"/>
        <v>458982</v>
      </c>
    </row>
    <row r="156" spans="1:8" s="16" customFormat="1" ht="12" customHeight="1" x14ac:dyDescent="0.2">
      <c r="A156" s="43"/>
      <c r="B156" s="46">
        <v>80104</v>
      </c>
      <c r="C156" s="26"/>
      <c r="D156" s="35" t="s">
        <v>123</v>
      </c>
      <c r="E156" s="37">
        <v>51383059.68</v>
      </c>
      <c r="F156" s="37">
        <f>SUM(F157,F170,F174)</f>
        <v>119928.5</v>
      </c>
      <c r="G156" s="37">
        <f>SUM(G157,G170,G174)</f>
        <v>186101.5</v>
      </c>
      <c r="H156" s="36">
        <f>SUM(E156+F156-G156)</f>
        <v>51316886.68</v>
      </c>
    </row>
    <row r="157" spans="1:8" s="16" customFormat="1" ht="12" customHeight="1" x14ac:dyDescent="0.2">
      <c r="A157" s="43"/>
      <c r="B157" s="46"/>
      <c r="C157" s="26"/>
      <c r="D157" s="432" t="s">
        <v>105</v>
      </c>
      <c r="E157" s="429">
        <v>40594667</v>
      </c>
      <c r="F157" s="429">
        <f>SUM(F158:F169)</f>
        <v>63101.5</v>
      </c>
      <c r="G157" s="429">
        <f>SUM(G158:G169)</f>
        <v>186101.5</v>
      </c>
      <c r="H157" s="422">
        <f>SUM(E157+F157-G157)</f>
        <v>40471667</v>
      </c>
    </row>
    <row r="158" spans="1:8" s="16" customFormat="1" ht="12" customHeight="1" x14ac:dyDescent="0.2">
      <c r="A158" s="43"/>
      <c r="B158" s="46"/>
      <c r="C158" s="55">
        <v>4010</v>
      </c>
      <c r="D158" s="77" t="s">
        <v>84</v>
      </c>
      <c r="E158" s="78">
        <v>10282217</v>
      </c>
      <c r="F158" s="78"/>
      <c r="G158" s="78">
        <v>15000</v>
      </c>
      <c r="H158" s="41">
        <f t="shared" ref="H158:H169" si="39">SUM(E158+F158-G158)</f>
        <v>10267217</v>
      </c>
    </row>
    <row r="159" spans="1:8" s="16" customFormat="1" ht="12" customHeight="1" x14ac:dyDescent="0.2">
      <c r="A159" s="43"/>
      <c r="B159" s="46"/>
      <c r="C159" s="55">
        <v>4040</v>
      </c>
      <c r="D159" s="77" t="s">
        <v>90</v>
      </c>
      <c r="E159" s="78">
        <v>831614</v>
      </c>
      <c r="F159" s="78"/>
      <c r="G159" s="78">
        <f>10000+11000</f>
        <v>21000</v>
      </c>
      <c r="H159" s="41">
        <f t="shared" si="39"/>
        <v>810614</v>
      </c>
    </row>
    <row r="160" spans="1:8" s="16" customFormat="1" ht="12" customHeight="1" x14ac:dyDescent="0.2">
      <c r="A160" s="43"/>
      <c r="B160" s="46"/>
      <c r="C160" s="55">
        <v>4110</v>
      </c>
      <c r="D160" s="77" t="s">
        <v>85</v>
      </c>
      <c r="E160" s="78">
        <v>4369212</v>
      </c>
      <c r="F160" s="78">
        <v>42000</v>
      </c>
      <c r="G160" s="78"/>
      <c r="H160" s="41">
        <f t="shared" si="39"/>
        <v>4411212</v>
      </c>
    </row>
    <row r="161" spans="1:8" s="16" customFormat="1" ht="12" customHeight="1" x14ac:dyDescent="0.2">
      <c r="A161" s="43"/>
      <c r="B161" s="46"/>
      <c r="C161" s="55">
        <v>4120</v>
      </c>
      <c r="D161" s="77" t="s">
        <v>86</v>
      </c>
      <c r="E161" s="78">
        <v>626138</v>
      </c>
      <c r="F161" s="78"/>
      <c r="G161" s="78">
        <v>2000</v>
      </c>
      <c r="H161" s="41">
        <f t="shared" si="39"/>
        <v>624138</v>
      </c>
    </row>
    <row r="162" spans="1:8" s="16" customFormat="1" ht="12" customHeight="1" x14ac:dyDescent="0.2">
      <c r="A162" s="43"/>
      <c r="B162" s="46"/>
      <c r="C162" s="76" t="s">
        <v>77</v>
      </c>
      <c r="D162" s="80" t="s">
        <v>78</v>
      </c>
      <c r="E162" s="78">
        <v>675353</v>
      </c>
      <c r="F162" s="78">
        <v>2401.5</v>
      </c>
      <c r="G162" s="78"/>
      <c r="H162" s="41">
        <f t="shared" si="39"/>
        <v>677754.5</v>
      </c>
    </row>
    <row r="163" spans="1:8" s="16" customFormat="1" ht="12" customHeight="1" x14ac:dyDescent="0.2">
      <c r="A163" s="43"/>
      <c r="B163" s="46"/>
      <c r="C163" s="55">
        <v>4300</v>
      </c>
      <c r="D163" s="77" t="s">
        <v>71</v>
      </c>
      <c r="E163" s="78">
        <v>688856</v>
      </c>
      <c r="F163" s="78">
        <v>15000</v>
      </c>
      <c r="G163" s="78"/>
      <c r="H163" s="41">
        <f t="shared" si="39"/>
        <v>703856</v>
      </c>
    </row>
    <row r="164" spans="1:8" s="16" customFormat="1" ht="24" customHeight="1" x14ac:dyDescent="0.2">
      <c r="A164" s="43"/>
      <c r="B164" s="46"/>
      <c r="C164" s="54">
        <v>4390</v>
      </c>
      <c r="D164" s="69" t="s">
        <v>68</v>
      </c>
      <c r="E164" s="78">
        <v>31800</v>
      </c>
      <c r="F164" s="78"/>
      <c r="G164" s="78">
        <v>1401.5</v>
      </c>
      <c r="H164" s="41">
        <f t="shared" si="39"/>
        <v>30398.5</v>
      </c>
    </row>
    <row r="165" spans="1:8" s="16" customFormat="1" ht="12" customHeight="1" x14ac:dyDescent="0.2">
      <c r="A165" s="43"/>
      <c r="B165" s="46"/>
      <c r="C165" s="55">
        <v>4410</v>
      </c>
      <c r="D165" s="80" t="s">
        <v>106</v>
      </c>
      <c r="E165" s="78">
        <v>4746</v>
      </c>
      <c r="F165" s="78">
        <v>700</v>
      </c>
      <c r="G165" s="78"/>
      <c r="H165" s="41">
        <f t="shared" si="39"/>
        <v>5446</v>
      </c>
    </row>
    <row r="166" spans="1:8" s="16" customFormat="1" ht="22.5" customHeight="1" x14ac:dyDescent="0.2">
      <c r="A166" s="43"/>
      <c r="B166" s="46"/>
      <c r="C166" s="54">
        <v>4700</v>
      </c>
      <c r="D166" s="105" t="s">
        <v>107</v>
      </c>
      <c r="E166" s="78">
        <v>44915</v>
      </c>
      <c r="F166" s="78">
        <v>3000</v>
      </c>
      <c r="G166" s="78"/>
      <c r="H166" s="41">
        <f t="shared" si="39"/>
        <v>47915</v>
      </c>
    </row>
    <row r="167" spans="1:8" s="16" customFormat="1" ht="12.75" customHeight="1" x14ac:dyDescent="0.2">
      <c r="A167" s="43"/>
      <c r="B167" s="46"/>
      <c r="C167" s="55">
        <v>4710</v>
      </c>
      <c r="D167" s="77" t="s">
        <v>108</v>
      </c>
      <c r="E167" s="53">
        <v>324389</v>
      </c>
      <c r="F167" s="53"/>
      <c r="G167" s="53">
        <f>19700+19000</f>
        <v>38700</v>
      </c>
      <c r="H167" s="41">
        <f t="shared" si="39"/>
        <v>285689</v>
      </c>
    </row>
    <row r="168" spans="1:8" s="16" customFormat="1" ht="12.75" customHeight="1" x14ac:dyDescent="0.2">
      <c r="A168" s="43"/>
      <c r="B168" s="46"/>
      <c r="C168" s="82">
        <v>4790</v>
      </c>
      <c r="D168" s="107" t="s">
        <v>109</v>
      </c>
      <c r="E168" s="53">
        <v>16891696</v>
      </c>
      <c r="F168" s="53"/>
      <c r="G168" s="53">
        <v>80000</v>
      </c>
      <c r="H168" s="41">
        <f t="shared" si="39"/>
        <v>16811696</v>
      </c>
    </row>
    <row r="169" spans="1:8" s="16" customFormat="1" ht="12" customHeight="1" x14ac:dyDescent="0.2">
      <c r="A169" s="60"/>
      <c r="B169" s="103"/>
      <c r="C169" s="110">
        <v>4800</v>
      </c>
      <c r="D169" s="111" t="s">
        <v>110</v>
      </c>
      <c r="E169" s="74">
        <v>1113095</v>
      </c>
      <c r="F169" s="74"/>
      <c r="G169" s="74">
        <f>13000+15000</f>
        <v>28000</v>
      </c>
      <c r="H169" s="36">
        <f t="shared" si="39"/>
        <v>1085095</v>
      </c>
    </row>
    <row r="170" spans="1:8" s="16" customFormat="1" ht="21" customHeight="1" x14ac:dyDescent="0.2">
      <c r="A170" s="43"/>
      <c r="B170" s="46"/>
      <c r="C170" s="26"/>
      <c r="D170" s="421" t="s">
        <v>111</v>
      </c>
      <c r="E170" s="434">
        <v>207340.28</v>
      </c>
      <c r="F170" s="429">
        <f>SUM(F171:F173)</f>
        <v>49956</v>
      </c>
      <c r="G170" s="429">
        <f>SUM(G171:G173)</f>
        <v>0</v>
      </c>
      <c r="H170" s="422">
        <f>SUM(E170+F170-G170)</f>
        <v>257296.28</v>
      </c>
    </row>
    <row r="171" spans="1:8" s="16" customFormat="1" ht="21.75" customHeight="1" x14ac:dyDescent="0.2">
      <c r="A171" s="43"/>
      <c r="B171" s="46"/>
      <c r="C171" s="108" t="s">
        <v>112</v>
      </c>
      <c r="D171" s="89" t="s">
        <v>113</v>
      </c>
      <c r="E171" s="112">
        <v>207340.28</v>
      </c>
      <c r="F171" s="78">
        <v>877</v>
      </c>
      <c r="G171" s="78"/>
      <c r="H171" s="41">
        <f t="shared" ref="H171:H173" si="40">SUM(E171+F171-G171)</f>
        <v>208217.28</v>
      </c>
    </row>
    <row r="172" spans="1:8" s="16" customFormat="1" ht="12" customHeight="1" x14ac:dyDescent="0.2">
      <c r="A172" s="43"/>
      <c r="B172" s="46"/>
      <c r="C172" s="55">
        <v>4370</v>
      </c>
      <c r="D172" s="77" t="s">
        <v>114</v>
      </c>
      <c r="E172" s="112">
        <v>0</v>
      </c>
      <c r="F172" s="78">
        <v>5705</v>
      </c>
      <c r="G172" s="78"/>
      <c r="H172" s="41">
        <f t="shared" si="40"/>
        <v>5705</v>
      </c>
    </row>
    <row r="173" spans="1:8" s="16" customFormat="1" ht="21.75" customHeight="1" x14ac:dyDescent="0.2">
      <c r="A173" s="43"/>
      <c r="B173" s="46"/>
      <c r="C173" s="54">
        <v>4860</v>
      </c>
      <c r="D173" s="69" t="s">
        <v>117</v>
      </c>
      <c r="E173" s="112">
        <v>0</v>
      </c>
      <c r="F173" s="78">
        <v>43374</v>
      </c>
      <c r="G173" s="78"/>
      <c r="H173" s="41">
        <f t="shared" si="40"/>
        <v>43374</v>
      </c>
    </row>
    <row r="174" spans="1:8" s="16" customFormat="1" ht="21.75" customHeight="1" x14ac:dyDescent="0.2">
      <c r="A174" s="43"/>
      <c r="B174" s="46"/>
      <c r="C174" s="26"/>
      <c r="D174" s="421" t="s">
        <v>118</v>
      </c>
      <c r="E174" s="429">
        <v>32564</v>
      </c>
      <c r="F174" s="429">
        <f>SUM(F175)</f>
        <v>6871</v>
      </c>
      <c r="G174" s="429">
        <f>SUM(G175)</f>
        <v>0</v>
      </c>
      <c r="H174" s="422">
        <f>SUM(E174+F174-G174)</f>
        <v>39435</v>
      </c>
    </row>
    <row r="175" spans="1:8" s="16" customFormat="1" ht="33.75" customHeight="1" x14ac:dyDescent="0.2">
      <c r="A175" s="43"/>
      <c r="B175" s="46"/>
      <c r="C175" s="108" t="s">
        <v>119</v>
      </c>
      <c r="D175" s="89" t="s">
        <v>120</v>
      </c>
      <c r="E175" s="53">
        <v>32564</v>
      </c>
      <c r="F175" s="78">
        <v>6871</v>
      </c>
      <c r="G175" s="78"/>
      <c r="H175" s="41">
        <f t="shared" ref="H175" si="41">SUM(E175+F175-G175)</f>
        <v>39435</v>
      </c>
    </row>
    <row r="176" spans="1:8" s="16" customFormat="1" ht="12" customHeight="1" x14ac:dyDescent="0.2">
      <c r="A176" s="43"/>
      <c r="B176" s="46">
        <v>80105</v>
      </c>
      <c r="C176" s="26"/>
      <c r="D176" s="35" t="s">
        <v>124</v>
      </c>
      <c r="E176" s="37">
        <v>1292689</v>
      </c>
      <c r="F176" s="37">
        <f>SUM(F177)</f>
        <v>0</v>
      </c>
      <c r="G176" s="37">
        <f>SUM(G177)</f>
        <v>5778</v>
      </c>
      <c r="H176" s="36">
        <f>SUM(E176+F176-G176)</f>
        <v>1286911</v>
      </c>
    </row>
    <row r="177" spans="1:8" s="16" customFormat="1" ht="12" customHeight="1" x14ac:dyDescent="0.2">
      <c r="A177" s="43"/>
      <c r="B177" s="46"/>
      <c r="C177" s="26"/>
      <c r="D177" s="432" t="s">
        <v>105</v>
      </c>
      <c r="E177" s="429">
        <v>1292346</v>
      </c>
      <c r="F177" s="429">
        <f>SUM(F178:F179)</f>
        <v>0</v>
      </c>
      <c r="G177" s="429">
        <f>SUM(G178:G179)</f>
        <v>5778</v>
      </c>
      <c r="H177" s="429">
        <f t="shared" ref="H177:H179" si="42">SUM(E177+F177-G177)</f>
        <v>1286568</v>
      </c>
    </row>
    <row r="178" spans="1:8" s="16" customFormat="1" ht="12" customHeight="1" x14ac:dyDescent="0.2">
      <c r="A178" s="43"/>
      <c r="B178" s="46"/>
      <c r="C178" s="55">
        <v>4040</v>
      </c>
      <c r="D178" s="77" t="s">
        <v>90</v>
      </c>
      <c r="E178" s="78">
        <v>16360</v>
      </c>
      <c r="F178" s="78"/>
      <c r="G178" s="78">
        <v>4269</v>
      </c>
      <c r="H178" s="42">
        <f t="shared" si="42"/>
        <v>12091</v>
      </c>
    </row>
    <row r="179" spans="1:8" s="16" customFormat="1" ht="12" customHeight="1" x14ac:dyDescent="0.2">
      <c r="A179" s="43"/>
      <c r="B179" s="46"/>
      <c r="C179" s="82">
        <v>4800</v>
      </c>
      <c r="D179" s="107" t="s">
        <v>110</v>
      </c>
      <c r="E179" s="78">
        <v>43389</v>
      </c>
      <c r="F179" s="78"/>
      <c r="G179" s="53">
        <v>1509</v>
      </c>
      <c r="H179" s="42">
        <f t="shared" si="42"/>
        <v>41880</v>
      </c>
    </row>
    <row r="180" spans="1:8" s="16" customFormat="1" ht="12" customHeight="1" x14ac:dyDescent="0.2">
      <c r="A180" s="43"/>
      <c r="B180" s="46">
        <v>80107</v>
      </c>
      <c r="C180" s="26"/>
      <c r="D180" s="113" t="s">
        <v>125</v>
      </c>
      <c r="E180" s="36">
        <v>7630493</v>
      </c>
      <c r="F180" s="37">
        <f>SUM(F181)</f>
        <v>45052</v>
      </c>
      <c r="G180" s="37">
        <f>SUM(G181)</f>
        <v>30000</v>
      </c>
      <c r="H180" s="36">
        <f>SUM(E180+F180-G180)</f>
        <v>7645545</v>
      </c>
    </row>
    <row r="181" spans="1:8" s="16" customFormat="1" ht="12" customHeight="1" x14ac:dyDescent="0.2">
      <c r="A181" s="43"/>
      <c r="B181" s="43"/>
      <c r="C181" s="26"/>
      <c r="D181" s="432" t="s">
        <v>105</v>
      </c>
      <c r="E181" s="429">
        <v>7630493</v>
      </c>
      <c r="F181" s="429">
        <f>SUM(F182:F185)</f>
        <v>45052</v>
      </c>
      <c r="G181" s="429">
        <f>SUM(G182:G185)</f>
        <v>30000</v>
      </c>
      <c r="H181" s="429">
        <f t="shared" ref="H181:H185" si="43">SUM(E181+F181-G181)</f>
        <v>7645545</v>
      </c>
    </row>
    <row r="182" spans="1:8" s="16" customFormat="1" ht="12" customHeight="1" x14ac:dyDescent="0.2">
      <c r="A182" s="43"/>
      <c r="B182" s="43"/>
      <c r="C182" s="55">
        <v>4110</v>
      </c>
      <c r="D182" s="77" t="s">
        <v>85</v>
      </c>
      <c r="E182" s="78">
        <v>881179</v>
      </c>
      <c r="F182" s="78">
        <f>15173+21779</f>
        <v>36952</v>
      </c>
      <c r="G182" s="78"/>
      <c r="H182" s="42">
        <f t="shared" si="43"/>
        <v>918131</v>
      </c>
    </row>
    <row r="183" spans="1:8" s="16" customFormat="1" ht="12" customHeight="1" x14ac:dyDescent="0.2">
      <c r="A183" s="43"/>
      <c r="B183" s="43"/>
      <c r="C183" s="55">
        <v>4120</v>
      </c>
      <c r="D183" s="77" t="s">
        <v>86</v>
      </c>
      <c r="E183" s="78">
        <v>123460</v>
      </c>
      <c r="F183" s="78">
        <v>600</v>
      </c>
      <c r="G183" s="78"/>
      <c r="H183" s="42">
        <f t="shared" si="43"/>
        <v>124060</v>
      </c>
    </row>
    <row r="184" spans="1:8" s="16" customFormat="1" ht="12" customHeight="1" x14ac:dyDescent="0.2">
      <c r="A184" s="43"/>
      <c r="B184" s="25"/>
      <c r="C184" s="82">
        <v>4790</v>
      </c>
      <c r="D184" s="107" t="s">
        <v>109</v>
      </c>
      <c r="E184" s="78">
        <v>5824066</v>
      </c>
      <c r="F184" s="78">
        <v>7500</v>
      </c>
      <c r="G184" s="53"/>
      <c r="H184" s="42">
        <f t="shared" si="43"/>
        <v>5831566</v>
      </c>
    </row>
    <row r="185" spans="1:8" s="16" customFormat="1" ht="12" customHeight="1" x14ac:dyDescent="0.2">
      <c r="A185" s="43"/>
      <c r="B185" s="25"/>
      <c r="C185" s="82">
        <v>4800</v>
      </c>
      <c r="D185" s="107" t="s">
        <v>110</v>
      </c>
      <c r="E185" s="78">
        <v>395880</v>
      </c>
      <c r="F185" s="78"/>
      <c r="G185" s="53">
        <v>30000</v>
      </c>
      <c r="H185" s="42">
        <f t="shared" si="43"/>
        <v>365880</v>
      </c>
    </row>
    <row r="186" spans="1:8" s="16" customFormat="1" ht="12" customHeight="1" x14ac:dyDescent="0.2">
      <c r="A186" s="43"/>
      <c r="B186" s="46">
        <v>80113</v>
      </c>
      <c r="C186" s="26"/>
      <c r="D186" s="113" t="s">
        <v>126</v>
      </c>
      <c r="E186" s="36">
        <v>1042686</v>
      </c>
      <c r="F186" s="37">
        <f>SUM(F187)</f>
        <v>19500</v>
      </c>
      <c r="G186" s="37">
        <f>SUM(G187)</f>
        <v>19500</v>
      </c>
      <c r="H186" s="36">
        <f>SUM(E186+F186-G186)</f>
        <v>1042686</v>
      </c>
    </row>
    <row r="187" spans="1:8" s="16" customFormat="1" ht="12" customHeight="1" x14ac:dyDescent="0.2">
      <c r="A187" s="43"/>
      <c r="B187" s="43"/>
      <c r="C187" s="26"/>
      <c r="D187" s="432" t="s">
        <v>105</v>
      </c>
      <c r="E187" s="429">
        <v>802686</v>
      </c>
      <c r="F187" s="429">
        <f>SUM(F188:F189)</f>
        <v>19500</v>
      </c>
      <c r="G187" s="429">
        <f>SUM(G188:G189)</f>
        <v>19500</v>
      </c>
      <c r="H187" s="429">
        <f t="shared" ref="H187:H189" si="44">SUM(E187+F187-G187)</f>
        <v>802686</v>
      </c>
    </row>
    <row r="188" spans="1:8" s="16" customFormat="1" ht="12" customHeight="1" x14ac:dyDescent="0.2">
      <c r="A188" s="43"/>
      <c r="B188" s="25"/>
      <c r="C188" s="55">
        <v>4010</v>
      </c>
      <c r="D188" s="77" t="s">
        <v>84</v>
      </c>
      <c r="E188" s="106">
        <v>405876</v>
      </c>
      <c r="F188" s="78">
        <v>19500</v>
      </c>
      <c r="G188" s="78"/>
      <c r="H188" s="41">
        <f t="shared" si="44"/>
        <v>425376</v>
      </c>
    </row>
    <row r="189" spans="1:8" s="16" customFormat="1" ht="12" customHeight="1" x14ac:dyDescent="0.2">
      <c r="A189" s="43"/>
      <c r="B189" s="25"/>
      <c r="C189" s="55">
        <v>4170</v>
      </c>
      <c r="D189" s="77" t="s">
        <v>76</v>
      </c>
      <c r="E189" s="106">
        <v>20000</v>
      </c>
      <c r="F189" s="78"/>
      <c r="G189" s="78">
        <v>19500</v>
      </c>
      <c r="H189" s="41">
        <f t="shared" si="44"/>
        <v>500</v>
      </c>
    </row>
    <row r="190" spans="1:8" s="16" customFormat="1" ht="12.75" customHeight="1" x14ac:dyDescent="0.2">
      <c r="A190" s="43"/>
      <c r="B190" s="46">
        <v>80115</v>
      </c>
      <c r="C190" s="26"/>
      <c r="D190" s="35" t="s">
        <v>127</v>
      </c>
      <c r="E190" s="36">
        <v>76433937.790000007</v>
      </c>
      <c r="F190" s="37">
        <f>SUM(F191,F196,F200)</f>
        <v>71955</v>
      </c>
      <c r="G190" s="37">
        <f>SUM(G191,G196,G200)</f>
        <v>51500</v>
      </c>
      <c r="H190" s="36">
        <f>SUM(E190+F190-G190)</f>
        <v>76454392.790000007</v>
      </c>
    </row>
    <row r="191" spans="1:8" s="16" customFormat="1" ht="12" customHeight="1" x14ac:dyDescent="0.2">
      <c r="A191" s="43"/>
      <c r="B191" s="46"/>
      <c r="C191" s="26"/>
      <c r="D191" s="432" t="s">
        <v>105</v>
      </c>
      <c r="E191" s="429">
        <v>53739351</v>
      </c>
      <c r="F191" s="429">
        <f>SUM(F192:F195)</f>
        <v>51500</v>
      </c>
      <c r="G191" s="429">
        <f>SUM(G192:G195)</f>
        <v>51500</v>
      </c>
      <c r="H191" s="422">
        <f>SUM(E191+F191-G191)</f>
        <v>53739351</v>
      </c>
    </row>
    <row r="192" spans="1:8" s="16" customFormat="1" ht="12" customHeight="1" x14ac:dyDescent="0.2">
      <c r="A192" s="43"/>
      <c r="B192" s="46"/>
      <c r="C192" s="55">
        <v>4110</v>
      </c>
      <c r="D192" s="77" t="s">
        <v>85</v>
      </c>
      <c r="E192" s="78">
        <v>5663841</v>
      </c>
      <c r="F192" s="78">
        <v>50000</v>
      </c>
      <c r="G192" s="78"/>
      <c r="H192" s="41">
        <f t="shared" ref="H192:H195" si="45">SUM(E192+F192-G192)</f>
        <v>5713841</v>
      </c>
    </row>
    <row r="193" spans="1:8" s="16" customFormat="1" ht="12" customHeight="1" x14ac:dyDescent="0.2">
      <c r="A193" s="43"/>
      <c r="B193" s="46"/>
      <c r="C193" s="55">
        <v>4270</v>
      </c>
      <c r="D193" s="77" t="s">
        <v>65</v>
      </c>
      <c r="E193" s="78">
        <v>166447</v>
      </c>
      <c r="F193" s="78">
        <v>1500</v>
      </c>
      <c r="G193" s="78"/>
      <c r="H193" s="41">
        <f t="shared" si="45"/>
        <v>167947</v>
      </c>
    </row>
    <row r="194" spans="1:8" s="16" customFormat="1" ht="12" customHeight="1" x14ac:dyDescent="0.2">
      <c r="A194" s="43"/>
      <c r="B194" s="46"/>
      <c r="C194" s="55">
        <v>4300</v>
      </c>
      <c r="D194" s="77" t="s">
        <v>71</v>
      </c>
      <c r="E194" s="78">
        <v>540867</v>
      </c>
      <c r="F194" s="78"/>
      <c r="G194" s="78">
        <v>1500</v>
      </c>
      <c r="H194" s="41">
        <f t="shared" si="45"/>
        <v>539367</v>
      </c>
    </row>
    <row r="195" spans="1:8" s="16" customFormat="1" ht="12" customHeight="1" x14ac:dyDescent="0.2">
      <c r="A195" s="43"/>
      <c r="B195" s="46"/>
      <c r="C195" s="55">
        <v>4710</v>
      </c>
      <c r="D195" s="80" t="s">
        <v>108</v>
      </c>
      <c r="E195" s="78">
        <v>241004</v>
      </c>
      <c r="F195" s="78"/>
      <c r="G195" s="78">
        <v>50000</v>
      </c>
      <c r="H195" s="41">
        <f t="shared" si="45"/>
        <v>191004</v>
      </c>
    </row>
    <row r="196" spans="1:8" s="16" customFormat="1" ht="21.75" customHeight="1" x14ac:dyDescent="0.2">
      <c r="A196" s="43"/>
      <c r="B196" s="46"/>
      <c r="C196" s="26"/>
      <c r="D196" s="421" t="s">
        <v>111</v>
      </c>
      <c r="E196" s="429">
        <v>140776.79</v>
      </c>
      <c r="F196" s="429">
        <f>SUM(F197:F199)</f>
        <v>19237</v>
      </c>
      <c r="G196" s="429">
        <f>SUM(G197:G199)</f>
        <v>0</v>
      </c>
      <c r="H196" s="422">
        <f>SUM(E196+F196-G196)</f>
        <v>160013.79</v>
      </c>
    </row>
    <row r="197" spans="1:8" s="16" customFormat="1" ht="21.75" customHeight="1" x14ac:dyDescent="0.2">
      <c r="A197" s="43"/>
      <c r="B197" s="46"/>
      <c r="C197" s="108" t="s">
        <v>112</v>
      </c>
      <c r="D197" s="89" t="s">
        <v>113</v>
      </c>
      <c r="E197" s="78">
        <v>124226.79000000001</v>
      </c>
      <c r="F197" s="78">
        <v>8481</v>
      </c>
      <c r="G197" s="78"/>
      <c r="H197" s="41">
        <f t="shared" ref="H197:H199" si="46">SUM(E197+F197-G197)</f>
        <v>132707.79</v>
      </c>
    </row>
    <row r="198" spans="1:8" s="16" customFormat="1" ht="12" customHeight="1" x14ac:dyDescent="0.2">
      <c r="A198" s="43"/>
      <c r="B198" s="46"/>
      <c r="C198" s="55">
        <v>4370</v>
      </c>
      <c r="D198" s="77" t="s">
        <v>114</v>
      </c>
      <c r="E198" s="112">
        <v>0</v>
      </c>
      <c r="F198" s="78">
        <v>797</v>
      </c>
      <c r="G198" s="78"/>
      <c r="H198" s="41">
        <f t="shared" si="46"/>
        <v>797</v>
      </c>
    </row>
    <row r="199" spans="1:8" s="16" customFormat="1" ht="21.75" customHeight="1" x14ac:dyDescent="0.2">
      <c r="A199" s="43"/>
      <c r="B199" s="46"/>
      <c r="C199" s="54">
        <v>4860</v>
      </c>
      <c r="D199" s="69" t="s">
        <v>117</v>
      </c>
      <c r="E199" s="112">
        <v>0</v>
      </c>
      <c r="F199" s="78">
        <v>9959</v>
      </c>
      <c r="G199" s="78"/>
      <c r="H199" s="41">
        <f t="shared" si="46"/>
        <v>9959</v>
      </c>
    </row>
    <row r="200" spans="1:8" s="16" customFormat="1" ht="24" customHeight="1" x14ac:dyDescent="0.2">
      <c r="A200" s="43"/>
      <c r="B200" s="46"/>
      <c r="C200" s="26"/>
      <c r="D200" s="421" t="s">
        <v>118</v>
      </c>
      <c r="E200" s="429">
        <v>5665</v>
      </c>
      <c r="F200" s="429">
        <f>SUM(F201)</f>
        <v>1218</v>
      </c>
      <c r="G200" s="429">
        <f>SUM(G201)</f>
        <v>0</v>
      </c>
      <c r="H200" s="422">
        <f>SUM(E200+F200-G200)</f>
        <v>6883</v>
      </c>
    </row>
    <row r="201" spans="1:8" s="16" customFormat="1" ht="34.5" customHeight="1" x14ac:dyDescent="0.2">
      <c r="A201" s="43"/>
      <c r="B201" s="46"/>
      <c r="C201" s="108" t="s">
        <v>119</v>
      </c>
      <c r="D201" s="89" t="s">
        <v>120</v>
      </c>
      <c r="E201" s="53">
        <v>5665</v>
      </c>
      <c r="F201" s="78">
        <v>1218</v>
      </c>
      <c r="G201" s="78"/>
      <c r="H201" s="41">
        <f t="shared" ref="H201" si="47">SUM(E201+F201-G201)</f>
        <v>6883</v>
      </c>
    </row>
    <row r="202" spans="1:8" s="16" customFormat="1" ht="12" customHeight="1" x14ac:dyDescent="0.2">
      <c r="A202" s="43"/>
      <c r="B202" s="46">
        <v>80117</v>
      </c>
      <c r="C202" s="26"/>
      <c r="D202" s="35" t="s">
        <v>128</v>
      </c>
      <c r="E202" s="75">
        <v>11415830.02</v>
      </c>
      <c r="F202" s="37">
        <f>SUM(F203,F205,F209)</f>
        <v>24396</v>
      </c>
      <c r="G202" s="37">
        <f>SUM(G203,G205,G209)</f>
        <v>5529</v>
      </c>
      <c r="H202" s="36">
        <f>SUM(E202+F202-G202)</f>
        <v>11434697.02</v>
      </c>
    </row>
    <row r="203" spans="1:8" s="16" customFormat="1" ht="12" customHeight="1" x14ac:dyDescent="0.2">
      <c r="A203" s="43"/>
      <c r="B203" s="46"/>
      <c r="C203" s="26"/>
      <c r="D203" s="432" t="s">
        <v>105</v>
      </c>
      <c r="E203" s="429">
        <v>8462088</v>
      </c>
      <c r="F203" s="429">
        <f>SUM(F204:F204)</f>
        <v>0</v>
      </c>
      <c r="G203" s="429">
        <f>SUM(G204:G204)</f>
        <v>5529</v>
      </c>
      <c r="H203" s="422">
        <f>SUM(E203+F203-G203)</f>
        <v>8456559</v>
      </c>
    </row>
    <row r="204" spans="1:8" s="16" customFormat="1" ht="12" customHeight="1" x14ac:dyDescent="0.2">
      <c r="A204" s="43"/>
      <c r="B204" s="46"/>
      <c r="C204" s="82">
        <v>4800</v>
      </c>
      <c r="D204" s="107" t="s">
        <v>110</v>
      </c>
      <c r="E204" s="78">
        <v>342872</v>
      </c>
      <c r="F204" s="78"/>
      <c r="G204" s="78">
        <v>5529</v>
      </c>
      <c r="H204" s="41">
        <f t="shared" ref="H204" si="48">SUM(E204+F204-G204)</f>
        <v>337343</v>
      </c>
    </row>
    <row r="205" spans="1:8" s="16" customFormat="1" ht="24" customHeight="1" x14ac:dyDescent="0.2">
      <c r="A205" s="43"/>
      <c r="B205" s="46"/>
      <c r="C205" s="26"/>
      <c r="D205" s="421" t="s">
        <v>111</v>
      </c>
      <c r="E205" s="429">
        <v>109199.02</v>
      </c>
      <c r="F205" s="429">
        <f>SUM(F206:F208)</f>
        <v>21090</v>
      </c>
      <c r="G205" s="429">
        <f>SUM(G206:G208)</f>
        <v>0</v>
      </c>
      <c r="H205" s="422">
        <f>SUM(E205+F205-G205)</f>
        <v>130289.02</v>
      </c>
    </row>
    <row r="206" spans="1:8" s="16" customFormat="1" ht="23.25" customHeight="1" x14ac:dyDescent="0.2">
      <c r="A206" s="43"/>
      <c r="B206" s="46"/>
      <c r="C206" s="108" t="s">
        <v>112</v>
      </c>
      <c r="D206" s="89" t="s">
        <v>113</v>
      </c>
      <c r="E206" s="78">
        <v>85026.08</v>
      </c>
      <c r="F206" s="78">
        <v>3326</v>
      </c>
      <c r="G206" s="78"/>
      <c r="H206" s="41">
        <f t="shared" ref="H206:H208" si="49">SUM(E206+F206-G206)</f>
        <v>88352.08</v>
      </c>
    </row>
    <row r="207" spans="1:8" s="16" customFormat="1" ht="12" customHeight="1" x14ac:dyDescent="0.2">
      <c r="A207" s="43"/>
      <c r="B207" s="46"/>
      <c r="C207" s="55">
        <v>4370</v>
      </c>
      <c r="D207" s="77" t="s">
        <v>114</v>
      </c>
      <c r="E207" s="112">
        <v>0</v>
      </c>
      <c r="F207" s="78">
        <v>1388</v>
      </c>
      <c r="G207" s="78"/>
      <c r="H207" s="41">
        <f t="shared" si="49"/>
        <v>1388</v>
      </c>
    </row>
    <row r="208" spans="1:8" s="16" customFormat="1" ht="23.25" customHeight="1" x14ac:dyDescent="0.2">
      <c r="A208" s="43"/>
      <c r="B208" s="46"/>
      <c r="C208" s="54">
        <v>4860</v>
      </c>
      <c r="D208" s="69" t="s">
        <v>117</v>
      </c>
      <c r="E208" s="112">
        <v>0</v>
      </c>
      <c r="F208" s="78">
        <v>16376</v>
      </c>
      <c r="G208" s="78"/>
      <c r="H208" s="41">
        <f t="shared" si="49"/>
        <v>16376</v>
      </c>
    </row>
    <row r="209" spans="1:8" s="16" customFormat="1" ht="22.5" customHeight="1" x14ac:dyDescent="0.2">
      <c r="A209" s="43"/>
      <c r="B209" s="43"/>
      <c r="C209" s="26"/>
      <c r="D209" s="421" t="s">
        <v>118</v>
      </c>
      <c r="E209" s="429">
        <v>15335</v>
      </c>
      <c r="F209" s="429">
        <f>SUM(F210)</f>
        <v>3306</v>
      </c>
      <c r="G209" s="429">
        <f>SUM(G210)</f>
        <v>0</v>
      </c>
      <c r="H209" s="422">
        <f>SUM(E209+F209-G209)</f>
        <v>18641</v>
      </c>
    </row>
    <row r="210" spans="1:8" s="16" customFormat="1" ht="35.25" customHeight="1" x14ac:dyDescent="0.2">
      <c r="A210" s="43"/>
      <c r="B210" s="43"/>
      <c r="C210" s="108" t="s">
        <v>119</v>
      </c>
      <c r="D210" s="89" t="s">
        <v>120</v>
      </c>
      <c r="E210" s="53">
        <v>15335</v>
      </c>
      <c r="F210" s="78">
        <v>3306</v>
      </c>
      <c r="G210" s="78"/>
      <c r="H210" s="41">
        <f t="shared" ref="H210" si="50">SUM(E210+F210-G210)</f>
        <v>18641</v>
      </c>
    </row>
    <row r="211" spans="1:8" s="16" customFormat="1" ht="12" customHeight="1" x14ac:dyDescent="0.2">
      <c r="A211" s="43"/>
      <c r="B211" s="82">
        <v>80120</v>
      </c>
      <c r="C211" s="114"/>
      <c r="D211" s="113" t="s">
        <v>129</v>
      </c>
      <c r="E211" s="75">
        <v>41602029.899999999</v>
      </c>
      <c r="F211" s="37">
        <f>SUM(F212,F216,F222)</f>
        <v>30243</v>
      </c>
      <c r="G211" s="37">
        <f>SUM(G212,G216,G222)</f>
        <v>99530</v>
      </c>
      <c r="H211" s="36">
        <f>SUM(E211+F211-G211)</f>
        <v>41532742.899999999</v>
      </c>
    </row>
    <row r="212" spans="1:8" s="16" customFormat="1" ht="12" customHeight="1" x14ac:dyDescent="0.2">
      <c r="A212" s="43"/>
      <c r="B212" s="82"/>
      <c r="C212" s="26"/>
      <c r="D212" s="432" t="s">
        <v>105</v>
      </c>
      <c r="E212" s="429">
        <v>33902581</v>
      </c>
      <c r="F212" s="429">
        <f>SUM(F213:F215)</f>
        <v>2000</v>
      </c>
      <c r="G212" s="429">
        <f>SUM(G213:G215)</f>
        <v>97000</v>
      </c>
      <c r="H212" s="429">
        <f>SUM(E212+F212-G212)</f>
        <v>33807581</v>
      </c>
    </row>
    <row r="213" spans="1:8" s="16" customFormat="1" ht="22.5" customHeight="1" x14ac:dyDescent="0.2">
      <c r="A213" s="60"/>
      <c r="B213" s="110"/>
      <c r="C213" s="115">
        <v>4700</v>
      </c>
      <c r="D213" s="116" t="s">
        <v>130</v>
      </c>
      <c r="E213" s="75">
        <v>19841</v>
      </c>
      <c r="F213" s="75">
        <v>2000</v>
      </c>
      <c r="G213" s="75"/>
      <c r="H213" s="36">
        <f t="shared" ref="H213" si="51">SUM(E213+F213-G213)</f>
        <v>21841</v>
      </c>
    </row>
    <row r="214" spans="1:8" s="16" customFormat="1" ht="12" customHeight="1" x14ac:dyDescent="0.2">
      <c r="A214" s="43"/>
      <c r="B214" s="82"/>
      <c r="C214" s="55">
        <v>4710</v>
      </c>
      <c r="D214" s="80" t="s">
        <v>108</v>
      </c>
      <c r="E214" s="78">
        <v>226861</v>
      </c>
      <c r="F214" s="78"/>
      <c r="G214" s="78">
        <f>12000+59000</f>
        <v>71000</v>
      </c>
      <c r="H214" s="41">
        <f>SUM(E214+F214-G214)</f>
        <v>155861</v>
      </c>
    </row>
    <row r="215" spans="1:8" s="16" customFormat="1" ht="12" customHeight="1" x14ac:dyDescent="0.2">
      <c r="A215" s="43"/>
      <c r="B215" s="82"/>
      <c r="C215" s="82">
        <v>4800</v>
      </c>
      <c r="D215" s="107" t="s">
        <v>110</v>
      </c>
      <c r="E215" s="78">
        <v>1404162</v>
      </c>
      <c r="F215" s="78"/>
      <c r="G215" s="78">
        <v>26000</v>
      </c>
      <c r="H215" s="41">
        <f>SUM(E215+F215-G215)</f>
        <v>1378162</v>
      </c>
    </row>
    <row r="216" spans="1:8" s="16" customFormat="1" ht="25.5" customHeight="1" x14ac:dyDescent="0.2">
      <c r="A216" s="43"/>
      <c r="B216" s="46"/>
      <c r="C216" s="26"/>
      <c r="D216" s="421" t="s">
        <v>111</v>
      </c>
      <c r="E216" s="429">
        <v>143183.12</v>
      </c>
      <c r="F216" s="429">
        <f>SUM(F217:F221)</f>
        <v>22555</v>
      </c>
      <c r="G216" s="429">
        <f>SUM(G217:G221)</f>
        <v>2530</v>
      </c>
      <c r="H216" s="422">
        <f>SUM(E216+F216-G216)</f>
        <v>163208.12</v>
      </c>
    </row>
    <row r="217" spans="1:8" s="16" customFormat="1" ht="22.5" customHeight="1" x14ac:dyDescent="0.2">
      <c r="A217" s="43"/>
      <c r="B217" s="46"/>
      <c r="C217" s="108" t="s">
        <v>112</v>
      </c>
      <c r="D217" s="89" t="s">
        <v>113</v>
      </c>
      <c r="E217" s="78">
        <v>100846.39999999999</v>
      </c>
      <c r="F217" s="78">
        <v>9831</v>
      </c>
      <c r="G217" s="78"/>
      <c r="H217" s="41">
        <f t="shared" ref="H217:H221" si="52">SUM(E217+F217-G217)</f>
        <v>110677.4</v>
      </c>
    </row>
    <row r="218" spans="1:8" s="16" customFormat="1" ht="12" customHeight="1" x14ac:dyDescent="0.2">
      <c r="A218" s="43"/>
      <c r="B218" s="46"/>
      <c r="C218" s="55">
        <v>4370</v>
      </c>
      <c r="D218" s="77" t="s">
        <v>114</v>
      </c>
      <c r="E218" s="78">
        <v>0</v>
      </c>
      <c r="F218" s="78">
        <v>603</v>
      </c>
      <c r="G218" s="78"/>
      <c r="H218" s="41">
        <f t="shared" si="52"/>
        <v>603</v>
      </c>
    </row>
    <row r="219" spans="1:8" s="16" customFormat="1" ht="22.5" customHeight="1" x14ac:dyDescent="0.2">
      <c r="A219" s="43"/>
      <c r="B219" s="46"/>
      <c r="C219" s="108">
        <v>4750</v>
      </c>
      <c r="D219" s="89" t="s">
        <v>115</v>
      </c>
      <c r="E219" s="78">
        <v>34551.24</v>
      </c>
      <c r="F219" s="78"/>
      <c r="G219" s="78">
        <v>2130</v>
      </c>
      <c r="H219" s="41">
        <f t="shared" si="52"/>
        <v>32421.239999999998</v>
      </c>
    </row>
    <row r="220" spans="1:8" s="16" customFormat="1" ht="22.5" customHeight="1" x14ac:dyDescent="0.2">
      <c r="A220" s="43"/>
      <c r="B220" s="46"/>
      <c r="C220" s="108">
        <v>4850</v>
      </c>
      <c r="D220" s="89" t="s">
        <v>116</v>
      </c>
      <c r="E220" s="78">
        <v>7785.48</v>
      </c>
      <c r="F220" s="78"/>
      <c r="G220" s="78">
        <v>400</v>
      </c>
      <c r="H220" s="41">
        <f t="shared" si="52"/>
        <v>7385.48</v>
      </c>
    </row>
    <row r="221" spans="1:8" s="16" customFormat="1" ht="22.5" customHeight="1" x14ac:dyDescent="0.2">
      <c r="A221" s="43"/>
      <c r="B221" s="46"/>
      <c r="C221" s="54">
        <v>4860</v>
      </c>
      <c r="D221" s="69" t="s">
        <v>117</v>
      </c>
      <c r="E221" s="78">
        <v>0</v>
      </c>
      <c r="F221" s="78">
        <v>12121</v>
      </c>
      <c r="G221" s="78"/>
      <c r="H221" s="41">
        <f t="shared" si="52"/>
        <v>12121</v>
      </c>
    </row>
    <row r="222" spans="1:8" s="16" customFormat="1" ht="22.5" customHeight="1" x14ac:dyDescent="0.2">
      <c r="A222" s="43"/>
      <c r="B222" s="46"/>
      <c r="C222" s="26"/>
      <c r="D222" s="421" t="s">
        <v>118</v>
      </c>
      <c r="E222" s="429">
        <v>26477</v>
      </c>
      <c r="F222" s="429">
        <f>SUM(F223)</f>
        <v>5688</v>
      </c>
      <c r="G222" s="429">
        <f>SUM(G223)</f>
        <v>0</v>
      </c>
      <c r="H222" s="422">
        <f>SUM(E222+F222-G222)</f>
        <v>32165</v>
      </c>
    </row>
    <row r="223" spans="1:8" s="16" customFormat="1" ht="33.75" customHeight="1" x14ac:dyDescent="0.2">
      <c r="A223" s="43"/>
      <c r="B223" s="46"/>
      <c r="C223" s="108" t="s">
        <v>119</v>
      </c>
      <c r="D223" s="89" t="s">
        <v>120</v>
      </c>
      <c r="E223" s="53">
        <v>26477</v>
      </c>
      <c r="F223" s="78">
        <v>5688</v>
      </c>
      <c r="G223" s="78"/>
      <c r="H223" s="41">
        <f t="shared" ref="H223" si="53">SUM(E223+F223-G223)</f>
        <v>32165</v>
      </c>
    </row>
    <row r="224" spans="1:8" s="16" customFormat="1" ht="11.45" customHeight="1" x14ac:dyDescent="0.2">
      <c r="A224" s="43"/>
      <c r="B224" s="55">
        <v>80132</v>
      </c>
      <c r="C224" s="26"/>
      <c r="D224" s="35" t="s">
        <v>131</v>
      </c>
      <c r="E224" s="37">
        <v>7545325.8200000003</v>
      </c>
      <c r="F224" s="37">
        <f>SUM(F225,F227)</f>
        <v>12994</v>
      </c>
      <c r="G224" s="37">
        <f>SUM(G225,G227)</f>
        <v>3000</v>
      </c>
      <c r="H224" s="36">
        <f>SUM(E224+F224-G224)</f>
        <v>7555319.8200000003</v>
      </c>
    </row>
    <row r="225" spans="1:8" s="16" customFormat="1" ht="11.45" customHeight="1" x14ac:dyDescent="0.2">
      <c r="A225" s="43"/>
      <c r="B225" s="55"/>
      <c r="C225" s="26"/>
      <c r="D225" s="432" t="s">
        <v>105</v>
      </c>
      <c r="E225" s="429">
        <v>7480650</v>
      </c>
      <c r="F225" s="429">
        <f>SUM(F226:F226)</f>
        <v>0</v>
      </c>
      <c r="G225" s="429">
        <f>SUM(G226:G226)</f>
        <v>3000</v>
      </c>
      <c r="H225" s="429">
        <f t="shared" ref="H225:H226" si="54">SUM(E225+F225-G225)</f>
        <v>7477650</v>
      </c>
    </row>
    <row r="226" spans="1:8" s="16" customFormat="1" ht="11.45" customHeight="1" x14ac:dyDescent="0.2">
      <c r="A226" s="43"/>
      <c r="B226" s="55"/>
      <c r="C226" s="55">
        <v>4710</v>
      </c>
      <c r="D226" s="80" t="s">
        <v>108</v>
      </c>
      <c r="E226" s="78">
        <v>35000</v>
      </c>
      <c r="F226" s="78"/>
      <c r="G226" s="78">
        <v>3000</v>
      </c>
      <c r="H226" s="41">
        <f t="shared" si="54"/>
        <v>32000</v>
      </c>
    </row>
    <row r="227" spans="1:8" s="16" customFormat="1" ht="21" customHeight="1" x14ac:dyDescent="0.2">
      <c r="A227" s="43"/>
      <c r="B227" s="55"/>
      <c r="C227" s="26"/>
      <c r="D227" s="421" t="s">
        <v>111</v>
      </c>
      <c r="E227" s="429">
        <v>64675.82</v>
      </c>
      <c r="F227" s="429">
        <f>SUM(F228:F230)</f>
        <v>12994</v>
      </c>
      <c r="G227" s="429">
        <f>SUM(G228:G230)</f>
        <v>0</v>
      </c>
      <c r="H227" s="422">
        <f>SUM(E227+F227-G227)</f>
        <v>77669.820000000007</v>
      </c>
    </row>
    <row r="228" spans="1:8" s="16" customFormat="1" ht="22.5" x14ac:dyDescent="0.2">
      <c r="A228" s="43"/>
      <c r="B228" s="55"/>
      <c r="C228" s="108" t="s">
        <v>112</v>
      </c>
      <c r="D228" s="89" t="s">
        <v>113</v>
      </c>
      <c r="E228" s="78">
        <v>36675.82</v>
      </c>
      <c r="F228" s="78">
        <v>8294</v>
      </c>
      <c r="G228" s="78"/>
      <c r="H228" s="41">
        <f t="shared" ref="H228:H230" si="55">SUM(E228+F228-G228)</f>
        <v>44969.82</v>
      </c>
    </row>
    <row r="229" spans="1:8" s="16" customFormat="1" ht="11.25" x14ac:dyDescent="0.2">
      <c r="A229" s="43"/>
      <c r="B229" s="55"/>
      <c r="C229" s="55">
        <v>4370</v>
      </c>
      <c r="D229" s="77" t="s">
        <v>114</v>
      </c>
      <c r="E229" s="78">
        <v>0</v>
      </c>
      <c r="F229" s="78">
        <v>200</v>
      </c>
      <c r="G229" s="78"/>
      <c r="H229" s="41">
        <f t="shared" si="55"/>
        <v>200</v>
      </c>
    </row>
    <row r="230" spans="1:8" s="16" customFormat="1" ht="22.5" x14ac:dyDescent="0.2">
      <c r="A230" s="43"/>
      <c r="B230" s="55"/>
      <c r="C230" s="54">
        <v>4860</v>
      </c>
      <c r="D230" s="69" t="s">
        <v>117</v>
      </c>
      <c r="E230" s="78">
        <v>0</v>
      </c>
      <c r="F230" s="78">
        <v>4500</v>
      </c>
      <c r="G230" s="78"/>
      <c r="H230" s="41">
        <f t="shared" si="55"/>
        <v>4500</v>
      </c>
    </row>
    <row r="231" spans="1:8" s="16" customFormat="1" ht="12" customHeight="1" x14ac:dyDescent="0.2">
      <c r="A231" s="43"/>
      <c r="B231" s="46">
        <v>80134</v>
      </c>
      <c r="C231" s="26"/>
      <c r="D231" s="68" t="s">
        <v>132</v>
      </c>
      <c r="E231" s="75">
        <v>13209204.42</v>
      </c>
      <c r="F231" s="37">
        <f>SUM(F232,F237)</f>
        <v>26396</v>
      </c>
      <c r="G231" s="37">
        <f>SUM(G232,G237)</f>
        <v>20000</v>
      </c>
      <c r="H231" s="36">
        <f>SUM(E231+F231-G231)</f>
        <v>13215600.42</v>
      </c>
    </row>
    <row r="232" spans="1:8" s="16" customFormat="1" ht="12" customHeight="1" x14ac:dyDescent="0.2">
      <c r="A232" s="43"/>
      <c r="B232" s="46"/>
      <c r="C232" s="26"/>
      <c r="D232" s="432" t="s">
        <v>105</v>
      </c>
      <c r="E232" s="429">
        <v>13129110</v>
      </c>
      <c r="F232" s="429">
        <f>SUM(F233:F236)</f>
        <v>25000</v>
      </c>
      <c r="G232" s="429">
        <f>SUM(G233:G236)</f>
        <v>20000</v>
      </c>
      <c r="H232" s="429">
        <f t="shared" ref="H232:H236" si="56">SUM(E232+F232-G232)</f>
        <v>13134110</v>
      </c>
    </row>
    <row r="233" spans="1:8" s="16" customFormat="1" ht="12" customHeight="1" x14ac:dyDescent="0.2">
      <c r="A233" s="43"/>
      <c r="B233" s="46"/>
      <c r="C233" s="55">
        <v>4010</v>
      </c>
      <c r="D233" s="77" t="s">
        <v>84</v>
      </c>
      <c r="E233" s="78">
        <v>597460</v>
      </c>
      <c r="F233" s="78"/>
      <c r="G233" s="78">
        <v>20000</v>
      </c>
      <c r="H233" s="41">
        <f t="shared" si="56"/>
        <v>577460</v>
      </c>
    </row>
    <row r="234" spans="1:8" s="16" customFormat="1" ht="12" customHeight="1" x14ac:dyDescent="0.2">
      <c r="A234" s="43"/>
      <c r="B234" s="46"/>
      <c r="C234" s="55">
        <v>4110</v>
      </c>
      <c r="D234" s="77" t="s">
        <v>85</v>
      </c>
      <c r="E234" s="78">
        <v>1551560</v>
      </c>
      <c r="F234" s="78">
        <v>17000</v>
      </c>
      <c r="G234" s="78"/>
      <c r="H234" s="41">
        <f t="shared" si="56"/>
        <v>1568560</v>
      </c>
    </row>
    <row r="235" spans="1:8" s="16" customFormat="1" ht="12" customHeight="1" x14ac:dyDescent="0.2">
      <c r="A235" s="43"/>
      <c r="B235" s="46"/>
      <c r="C235" s="55">
        <v>4120</v>
      </c>
      <c r="D235" s="77" t="s">
        <v>86</v>
      </c>
      <c r="E235" s="78">
        <v>211112</v>
      </c>
      <c r="F235" s="78">
        <v>3000</v>
      </c>
      <c r="G235" s="78"/>
      <c r="H235" s="41">
        <f t="shared" si="56"/>
        <v>214112</v>
      </c>
    </row>
    <row r="236" spans="1:8" s="16" customFormat="1" ht="12" customHeight="1" x14ac:dyDescent="0.2">
      <c r="A236" s="43"/>
      <c r="B236" s="46"/>
      <c r="C236" s="55">
        <v>4710</v>
      </c>
      <c r="D236" s="80" t="s">
        <v>108</v>
      </c>
      <c r="E236" s="78">
        <v>28487</v>
      </c>
      <c r="F236" s="78">
        <v>5000</v>
      </c>
      <c r="G236" s="78"/>
      <c r="H236" s="41">
        <f t="shared" si="56"/>
        <v>33487</v>
      </c>
    </row>
    <row r="237" spans="1:8" s="16" customFormat="1" ht="22.5" x14ac:dyDescent="0.2">
      <c r="A237" s="43"/>
      <c r="B237" s="46"/>
      <c r="C237" s="26"/>
      <c r="D237" s="421" t="s">
        <v>111</v>
      </c>
      <c r="E237" s="429">
        <v>10094.42</v>
      </c>
      <c r="F237" s="429">
        <f>SUM(F238:F238)</f>
        <v>1396</v>
      </c>
      <c r="G237" s="429">
        <f>SUM(G238:G238)</f>
        <v>0</v>
      </c>
      <c r="H237" s="422">
        <f>SUM(E237+F237-G237)</f>
        <v>11490.42</v>
      </c>
    </row>
    <row r="238" spans="1:8" s="16" customFormat="1" ht="22.5" x14ac:dyDescent="0.2">
      <c r="A238" s="43"/>
      <c r="B238" s="46"/>
      <c r="C238" s="108" t="s">
        <v>112</v>
      </c>
      <c r="D238" s="89" t="s">
        <v>113</v>
      </c>
      <c r="E238" s="78">
        <v>10094.42</v>
      </c>
      <c r="F238" s="78">
        <v>1396</v>
      </c>
      <c r="G238" s="78"/>
      <c r="H238" s="41">
        <f t="shared" ref="H238" si="57">SUM(E238+F238-G238)</f>
        <v>11490.42</v>
      </c>
    </row>
    <row r="239" spans="1:8" s="16" customFormat="1" ht="11.25" x14ac:dyDescent="0.2">
      <c r="A239" s="43"/>
      <c r="B239" s="46">
        <v>80140</v>
      </c>
      <c r="C239" s="76"/>
      <c r="D239" s="117" t="s">
        <v>133</v>
      </c>
      <c r="E239" s="78"/>
      <c r="F239" s="78"/>
      <c r="G239" s="78"/>
      <c r="H239" s="41"/>
    </row>
    <row r="240" spans="1:8" s="16" customFormat="1" ht="12" customHeight="1" x14ac:dyDescent="0.2">
      <c r="A240" s="43"/>
      <c r="B240" s="46"/>
      <c r="C240" s="26"/>
      <c r="D240" s="35" t="s">
        <v>134</v>
      </c>
      <c r="E240" s="36">
        <v>4825805</v>
      </c>
      <c r="F240" s="37">
        <f>SUM(F241)</f>
        <v>4300</v>
      </c>
      <c r="G240" s="37">
        <f>SUM(G241)</f>
        <v>4300</v>
      </c>
      <c r="H240" s="36">
        <f>SUM(E240+F240-G240)</f>
        <v>4825805</v>
      </c>
    </row>
    <row r="241" spans="1:8" s="16" customFormat="1" ht="12" customHeight="1" x14ac:dyDescent="0.2">
      <c r="A241" s="43"/>
      <c r="B241" s="46"/>
      <c r="C241" s="26"/>
      <c r="D241" s="432" t="s">
        <v>105</v>
      </c>
      <c r="E241" s="422">
        <v>4825805</v>
      </c>
      <c r="F241" s="435">
        <f>SUM(F242:F243)</f>
        <v>4300</v>
      </c>
      <c r="G241" s="435">
        <f>SUM(G242:G243)</f>
        <v>4300</v>
      </c>
      <c r="H241" s="429">
        <f t="shared" ref="H241:H243" si="58">SUM(E241+F241-G241)</f>
        <v>4825805</v>
      </c>
    </row>
    <row r="242" spans="1:8" s="16" customFormat="1" ht="12" customHeight="1" x14ac:dyDescent="0.2">
      <c r="A242" s="43"/>
      <c r="B242" s="46"/>
      <c r="C242" s="118">
        <v>4210</v>
      </c>
      <c r="D242" s="119" t="s">
        <v>135</v>
      </c>
      <c r="E242" s="41">
        <v>40000</v>
      </c>
      <c r="F242" s="53">
        <v>4300</v>
      </c>
      <c r="G242" s="53"/>
      <c r="H242" s="42">
        <f t="shared" si="58"/>
        <v>44300</v>
      </c>
    </row>
    <row r="243" spans="1:8" s="16" customFormat="1" ht="22.5" customHeight="1" x14ac:dyDescent="0.2">
      <c r="A243" s="43"/>
      <c r="B243" s="46"/>
      <c r="C243" s="54">
        <v>4390</v>
      </c>
      <c r="D243" s="69" t="s">
        <v>68</v>
      </c>
      <c r="E243" s="41">
        <v>8000</v>
      </c>
      <c r="F243" s="53"/>
      <c r="G243" s="53">
        <v>4300</v>
      </c>
      <c r="H243" s="42">
        <f t="shared" si="58"/>
        <v>3700</v>
      </c>
    </row>
    <row r="244" spans="1:8" s="16" customFormat="1" ht="12" customHeight="1" x14ac:dyDescent="0.2">
      <c r="A244" s="43"/>
      <c r="B244" s="46">
        <v>80148</v>
      </c>
      <c r="C244" s="26"/>
      <c r="D244" s="120" t="s">
        <v>136</v>
      </c>
      <c r="E244" s="37">
        <v>4507943</v>
      </c>
      <c r="F244" s="37">
        <f>SUM(F245)</f>
        <v>119500</v>
      </c>
      <c r="G244" s="37">
        <f>SUM(G245)</f>
        <v>29222</v>
      </c>
      <c r="H244" s="36">
        <f>SUM(E244+F244-G244)</f>
        <v>4598221</v>
      </c>
    </row>
    <row r="245" spans="1:8" s="16" customFormat="1" ht="12" customHeight="1" x14ac:dyDescent="0.2">
      <c r="A245" s="43"/>
      <c r="B245" s="46"/>
      <c r="C245" s="26"/>
      <c r="D245" s="432" t="s">
        <v>105</v>
      </c>
      <c r="E245" s="429">
        <v>4507943</v>
      </c>
      <c r="F245" s="429">
        <f>SUM(F246:F250)</f>
        <v>119500</v>
      </c>
      <c r="G245" s="429">
        <f>SUM(G246:G250)</f>
        <v>29222</v>
      </c>
      <c r="H245" s="429">
        <f t="shared" ref="H245:H250" si="59">SUM(E245+F245-G245)</f>
        <v>4598221</v>
      </c>
    </row>
    <row r="246" spans="1:8" s="16" customFormat="1" ht="12" customHeight="1" x14ac:dyDescent="0.2">
      <c r="A246" s="43"/>
      <c r="B246" s="46"/>
      <c r="C246" s="55">
        <v>4010</v>
      </c>
      <c r="D246" s="77" t="s">
        <v>84</v>
      </c>
      <c r="E246" s="78">
        <v>3013559</v>
      </c>
      <c r="F246" s="78">
        <v>10000</v>
      </c>
      <c r="G246" s="78"/>
      <c r="H246" s="42">
        <f t="shared" si="59"/>
        <v>3023559</v>
      </c>
    </row>
    <row r="247" spans="1:8" s="16" customFormat="1" ht="12" customHeight="1" x14ac:dyDescent="0.2">
      <c r="A247" s="43"/>
      <c r="B247" s="46"/>
      <c r="C247" s="55">
        <v>4040</v>
      </c>
      <c r="D247" s="77" t="s">
        <v>90</v>
      </c>
      <c r="E247" s="41">
        <v>270347</v>
      </c>
      <c r="F247" s="42"/>
      <c r="G247" s="42">
        <f>5000+4222</f>
        <v>9222</v>
      </c>
      <c r="H247" s="42">
        <f t="shared" si="59"/>
        <v>261125</v>
      </c>
    </row>
    <row r="248" spans="1:8" s="16" customFormat="1" ht="12" customHeight="1" x14ac:dyDescent="0.2">
      <c r="A248" s="43"/>
      <c r="B248" s="46"/>
      <c r="C248" s="55">
        <v>4110</v>
      </c>
      <c r="D248" s="77" t="s">
        <v>85</v>
      </c>
      <c r="E248" s="41">
        <v>570941</v>
      </c>
      <c r="F248" s="42">
        <f>19500+5000</f>
        <v>24500</v>
      </c>
      <c r="G248" s="42"/>
      <c r="H248" s="42">
        <f t="shared" si="59"/>
        <v>595441</v>
      </c>
    </row>
    <row r="249" spans="1:8" s="16" customFormat="1" ht="12" customHeight="1" x14ac:dyDescent="0.2">
      <c r="A249" s="43"/>
      <c r="B249" s="46"/>
      <c r="C249" s="118">
        <v>4210</v>
      </c>
      <c r="D249" s="119" t="s">
        <v>135</v>
      </c>
      <c r="E249" s="41">
        <v>58934</v>
      </c>
      <c r="F249" s="42">
        <f>65000+20000</f>
        <v>85000</v>
      </c>
      <c r="G249" s="42"/>
      <c r="H249" s="42">
        <f t="shared" si="59"/>
        <v>143934</v>
      </c>
    </row>
    <row r="250" spans="1:8" s="16" customFormat="1" ht="12" customHeight="1" x14ac:dyDescent="0.2">
      <c r="A250" s="43"/>
      <c r="B250" s="46"/>
      <c r="C250" s="55">
        <v>4260</v>
      </c>
      <c r="D250" s="77" t="s">
        <v>137</v>
      </c>
      <c r="E250" s="41">
        <v>208351</v>
      </c>
      <c r="F250" s="42"/>
      <c r="G250" s="42">
        <f>20000</f>
        <v>20000</v>
      </c>
      <c r="H250" s="42">
        <f t="shared" si="59"/>
        <v>188351</v>
      </c>
    </row>
    <row r="251" spans="1:8" s="16" customFormat="1" ht="12" customHeight="1" x14ac:dyDescent="0.2">
      <c r="A251" s="43"/>
      <c r="B251" s="46">
        <v>80149</v>
      </c>
      <c r="C251" s="76"/>
      <c r="D251" s="80" t="s">
        <v>138</v>
      </c>
      <c r="E251" s="42"/>
      <c r="F251" s="42"/>
      <c r="G251" s="42"/>
      <c r="H251" s="42"/>
    </row>
    <row r="252" spans="1:8" s="16" customFormat="1" ht="12" customHeight="1" x14ac:dyDescent="0.2">
      <c r="A252" s="43"/>
      <c r="B252" s="46"/>
      <c r="C252" s="76"/>
      <c r="D252" s="80" t="s">
        <v>139</v>
      </c>
      <c r="E252" s="42"/>
      <c r="F252" s="42"/>
      <c r="G252" s="42"/>
      <c r="H252" s="42"/>
    </row>
    <row r="253" spans="1:8" s="16" customFormat="1" ht="12" customHeight="1" x14ac:dyDescent="0.2">
      <c r="A253" s="43"/>
      <c r="B253" s="46"/>
      <c r="C253" s="76"/>
      <c r="D253" s="80" t="s">
        <v>140</v>
      </c>
      <c r="E253" s="42"/>
      <c r="F253" s="42"/>
      <c r="G253" s="42"/>
      <c r="H253" s="42"/>
    </row>
    <row r="254" spans="1:8" s="16" customFormat="1" ht="12" customHeight="1" x14ac:dyDescent="0.2">
      <c r="A254" s="43"/>
      <c r="B254" s="46"/>
      <c r="C254" s="26"/>
      <c r="D254" s="35" t="s">
        <v>141</v>
      </c>
      <c r="E254" s="36">
        <v>6071130.5600000005</v>
      </c>
      <c r="F254" s="37">
        <f>SUM(F255)</f>
        <v>67000</v>
      </c>
      <c r="G254" s="37">
        <f>SUM(G255)</f>
        <v>0</v>
      </c>
      <c r="H254" s="36">
        <f>SUM(E254+F254-G254)</f>
        <v>6138130.5600000005</v>
      </c>
    </row>
    <row r="255" spans="1:8" s="16" customFormat="1" ht="12" customHeight="1" x14ac:dyDescent="0.2">
      <c r="A255" s="43"/>
      <c r="B255" s="43"/>
      <c r="C255" s="26"/>
      <c r="D255" s="432" t="s">
        <v>105</v>
      </c>
      <c r="E255" s="429">
        <v>3091493</v>
      </c>
      <c r="F255" s="429">
        <f>SUM(F256:F257)</f>
        <v>67000</v>
      </c>
      <c r="G255" s="429">
        <f>SUM(G256:G257)</f>
        <v>0</v>
      </c>
      <c r="H255" s="429">
        <f t="shared" ref="H255:H257" si="60">SUM(E255+F255-G255)</f>
        <v>3158493</v>
      </c>
    </row>
    <row r="256" spans="1:8" s="16" customFormat="1" ht="12" customHeight="1" x14ac:dyDescent="0.2">
      <c r="A256" s="43"/>
      <c r="B256" s="43"/>
      <c r="C256" s="55">
        <v>4110</v>
      </c>
      <c r="D256" s="77" t="s">
        <v>85</v>
      </c>
      <c r="E256" s="41">
        <v>328253</v>
      </c>
      <c r="F256" s="42">
        <f>10000+50000</f>
        <v>60000</v>
      </c>
      <c r="G256" s="42"/>
      <c r="H256" s="42">
        <f t="shared" si="60"/>
        <v>388253</v>
      </c>
    </row>
    <row r="257" spans="1:8" s="16" customFormat="1" ht="12" customHeight="1" x14ac:dyDescent="0.2">
      <c r="A257" s="43"/>
      <c r="B257" s="43"/>
      <c r="C257" s="55">
        <v>4120</v>
      </c>
      <c r="D257" s="77" t="s">
        <v>86</v>
      </c>
      <c r="E257" s="41">
        <v>51474</v>
      </c>
      <c r="F257" s="42">
        <v>7000</v>
      </c>
      <c r="G257" s="42"/>
      <c r="H257" s="42">
        <f t="shared" si="60"/>
        <v>58474</v>
      </c>
    </row>
    <row r="258" spans="1:8" s="16" customFormat="1" ht="12" customHeight="1" x14ac:dyDescent="0.2">
      <c r="A258" s="43"/>
      <c r="B258" s="46">
        <v>80150</v>
      </c>
      <c r="C258" s="76"/>
      <c r="D258" s="80" t="s">
        <v>138</v>
      </c>
      <c r="E258" s="42"/>
      <c r="F258" s="42"/>
      <c r="G258" s="42"/>
      <c r="H258" s="42"/>
    </row>
    <row r="259" spans="1:8" s="16" customFormat="1" ht="12" customHeight="1" x14ac:dyDescent="0.2">
      <c r="A259" s="43"/>
      <c r="B259" s="46"/>
      <c r="C259" s="76"/>
      <c r="D259" s="80" t="s">
        <v>142</v>
      </c>
      <c r="E259" s="42"/>
      <c r="F259" s="42"/>
      <c r="G259" s="42"/>
      <c r="H259" s="42"/>
    </row>
    <row r="260" spans="1:8" s="16" customFormat="1" ht="12" customHeight="1" x14ac:dyDescent="0.2">
      <c r="A260" s="43"/>
      <c r="B260" s="46"/>
      <c r="C260" s="26"/>
      <c r="D260" s="35" t="s">
        <v>143</v>
      </c>
      <c r="E260" s="36">
        <v>14031804.68</v>
      </c>
      <c r="F260" s="37">
        <f>SUM(F261)</f>
        <v>179372</v>
      </c>
      <c r="G260" s="37">
        <f>SUM(G261)</f>
        <v>50215</v>
      </c>
      <c r="H260" s="36">
        <f>SUM(E260+F260-G260)</f>
        <v>14160961.68</v>
      </c>
    </row>
    <row r="261" spans="1:8" s="16" customFormat="1" ht="12" customHeight="1" x14ac:dyDescent="0.2">
      <c r="A261" s="43"/>
      <c r="B261" s="46"/>
      <c r="C261" s="26"/>
      <c r="D261" s="432" t="s">
        <v>105</v>
      </c>
      <c r="E261" s="429">
        <v>13130659</v>
      </c>
      <c r="F261" s="429">
        <f>SUM(F262:F266)</f>
        <v>179372</v>
      </c>
      <c r="G261" s="429">
        <f>SUM(G262:G266)</f>
        <v>50215</v>
      </c>
      <c r="H261" s="429">
        <f t="shared" ref="H261:H266" si="61">SUM(E261+F261-G261)</f>
        <v>13259816</v>
      </c>
    </row>
    <row r="262" spans="1:8" s="16" customFormat="1" ht="12" customHeight="1" x14ac:dyDescent="0.2">
      <c r="A262" s="60"/>
      <c r="B262" s="103"/>
      <c r="C262" s="104">
        <v>4110</v>
      </c>
      <c r="D262" s="35" t="s">
        <v>85</v>
      </c>
      <c r="E262" s="75">
        <v>1453836</v>
      </c>
      <c r="F262" s="75">
        <f>7800+121532</f>
        <v>129332</v>
      </c>
      <c r="G262" s="75"/>
      <c r="H262" s="37">
        <f t="shared" si="61"/>
        <v>1583168</v>
      </c>
    </row>
    <row r="263" spans="1:8" s="16" customFormat="1" ht="12" customHeight="1" x14ac:dyDescent="0.2">
      <c r="A263" s="43"/>
      <c r="B263" s="46"/>
      <c r="C263" s="55">
        <v>4120</v>
      </c>
      <c r="D263" s="77" t="s">
        <v>86</v>
      </c>
      <c r="E263" s="78">
        <v>206548</v>
      </c>
      <c r="F263" s="78">
        <v>18040</v>
      </c>
      <c r="G263" s="78"/>
      <c r="H263" s="42">
        <f t="shared" si="61"/>
        <v>224588</v>
      </c>
    </row>
    <row r="264" spans="1:8" s="16" customFormat="1" ht="12" customHeight="1" x14ac:dyDescent="0.2">
      <c r="A264" s="43"/>
      <c r="B264" s="46"/>
      <c r="C264" s="55">
        <v>4710</v>
      </c>
      <c r="D264" s="77" t="s">
        <v>108</v>
      </c>
      <c r="E264" s="78">
        <v>58392</v>
      </c>
      <c r="F264" s="78"/>
      <c r="G264" s="78">
        <v>2500</v>
      </c>
      <c r="H264" s="42">
        <f t="shared" si="61"/>
        <v>55892</v>
      </c>
    </row>
    <row r="265" spans="1:8" s="16" customFormat="1" ht="12" customHeight="1" x14ac:dyDescent="0.2">
      <c r="A265" s="43"/>
      <c r="B265" s="46"/>
      <c r="C265" s="82">
        <v>4790</v>
      </c>
      <c r="D265" s="107" t="s">
        <v>109</v>
      </c>
      <c r="E265" s="78">
        <v>10173523</v>
      </c>
      <c r="F265" s="78">
        <v>32000</v>
      </c>
      <c r="G265" s="78"/>
      <c r="H265" s="42">
        <f t="shared" si="61"/>
        <v>10205523</v>
      </c>
    </row>
    <row r="266" spans="1:8" s="16" customFormat="1" ht="12" customHeight="1" x14ac:dyDescent="0.2">
      <c r="A266" s="43"/>
      <c r="B266" s="46"/>
      <c r="C266" s="82">
        <v>4800</v>
      </c>
      <c r="D266" s="107" t="s">
        <v>110</v>
      </c>
      <c r="E266" s="78">
        <v>647091</v>
      </c>
      <c r="F266" s="78"/>
      <c r="G266" s="78">
        <f>25840+21875</f>
        <v>47715</v>
      </c>
      <c r="H266" s="42">
        <f t="shared" si="61"/>
        <v>599376</v>
      </c>
    </row>
    <row r="267" spans="1:8" s="16" customFormat="1" ht="12" customHeight="1" x14ac:dyDescent="0.2">
      <c r="A267" s="43"/>
      <c r="B267" s="46">
        <v>80152</v>
      </c>
      <c r="C267" s="76"/>
      <c r="D267" s="80" t="s">
        <v>138</v>
      </c>
      <c r="E267" s="78"/>
      <c r="F267" s="78"/>
      <c r="G267" s="78"/>
      <c r="H267" s="42"/>
    </row>
    <row r="268" spans="1:8" s="16" customFormat="1" ht="12" customHeight="1" x14ac:dyDescent="0.2">
      <c r="A268" s="43"/>
      <c r="B268" s="46"/>
      <c r="C268" s="76"/>
      <c r="D268" s="80" t="s">
        <v>142</v>
      </c>
      <c r="E268" s="78"/>
      <c r="F268" s="78"/>
      <c r="G268" s="78"/>
      <c r="H268" s="42"/>
    </row>
    <row r="269" spans="1:8" s="16" customFormat="1" ht="12" customHeight="1" x14ac:dyDescent="0.2">
      <c r="A269" s="43"/>
      <c r="B269" s="46"/>
      <c r="C269" s="76"/>
      <c r="D269" s="80" t="s">
        <v>144</v>
      </c>
      <c r="E269" s="78"/>
      <c r="F269" s="78"/>
      <c r="G269" s="78"/>
      <c r="H269" s="42"/>
    </row>
    <row r="270" spans="1:8" s="16" customFormat="1" ht="12" customHeight="1" x14ac:dyDescent="0.2">
      <c r="A270" s="43"/>
      <c r="B270" s="46"/>
      <c r="C270" s="76"/>
      <c r="D270" s="66" t="s">
        <v>145</v>
      </c>
      <c r="E270" s="78"/>
      <c r="F270" s="78"/>
      <c r="G270" s="78"/>
      <c r="H270" s="42"/>
    </row>
    <row r="271" spans="1:8" s="16" customFormat="1" ht="12" customHeight="1" x14ac:dyDescent="0.2">
      <c r="A271" s="43"/>
      <c r="B271" s="46"/>
      <c r="C271" s="76"/>
      <c r="D271" s="66" t="s">
        <v>146</v>
      </c>
      <c r="E271" s="78"/>
      <c r="F271" s="78"/>
      <c r="G271" s="78"/>
      <c r="H271" s="42"/>
    </row>
    <row r="272" spans="1:8" s="16" customFormat="1" ht="12" customHeight="1" x14ac:dyDescent="0.2">
      <c r="A272" s="43"/>
      <c r="B272" s="46"/>
      <c r="C272" s="76"/>
      <c r="D272" s="80" t="s">
        <v>147</v>
      </c>
      <c r="E272" s="78"/>
      <c r="F272" s="78"/>
      <c r="G272" s="78"/>
      <c r="H272" s="42"/>
    </row>
    <row r="273" spans="1:8" s="16" customFormat="1" ht="12" customHeight="1" x14ac:dyDescent="0.2">
      <c r="A273" s="43"/>
      <c r="B273" s="46"/>
      <c r="C273" s="76"/>
      <c r="D273" s="66" t="s">
        <v>148</v>
      </c>
      <c r="E273" s="78"/>
      <c r="F273" s="78"/>
      <c r="G273" s="78"/>
      <c r="H273" s="42"/>
    </row>
    <row r="274" spans="1:8" s="16" customFormat="1" ht="12" customHeight="1" x14ac:dyDescent="0.2">
      <c r="A274" s="43"/>
      <c r="B274" s="46"/>
      <c r="C274" s="26"/>
      <c r="D274" s="113" t="s">
        <v>149</v>
      </c>
      <c r="E274" s="75">
        <v>5636726.6399999997</v>
      </c>
      <c r="F274" s="37">
        <f>SUM(F275,F278)</f>
        <v>168529</v>
      </c>
      <c r="G274" s="37">
        <f>SUM(G275,G278)</f>
        <v>150000</v>
      </c>
      <c r="H274" s="36">
        <f>SUM(E274+F274-G274)</f>
        <v>5655255.6399999997</v>
      </c>
    </row>
    <row r="275" spans="1:8" s="16" customFormat="1" ht="12" customHeight="1" x14ac:dyDescent="0.2">
      <c r="A275" s="43"/>
      <c r="B275" s="46"/>
      <c r="C275" s="26"/>
      <c r="D275" s="430" t="s">
        <v>150</v>
      </c>
      <c r="E275" s="429">
        <v>1017020.64</v>
      </c>
      <c r="F275" s="429">
        <f>SUM(F276:F277)</f>
        <v>150000</v>
      </c>
      <c r="G275" s="429">
        <f>SUM(G276:G277)</f>
        <v>150000</v>
      </c>
      <c r="H275" s="429">
        <f t="shared" ref="H275:H282" si="62">SUM(E275+F275-G275)</f>
        <v>1017020.6400000001</v>
      </c>
    </row>
    <row r="276" spans="1:8" s="16" customFormat="1" ht="21" customHeight="1" x14ac:dyDescent="0.2">
      <c r="A276" s="43"/>
      <c r="B276" s="46"/>
      <c r="C276" s="54">
        <v>2540</v>
      </c>
      <c r="D276" s="69" t="s">
        <v>151</v>
      </c>
      <c r="E276" s="42">
        <v>444364.07999999996</v>
      </c>
      <c r="F276" s="42">
        <v>150000</v>
      </c>
      <c r="G276" s="42"/>
      <c r="H276" s="42">
        <f t="shared" si="62"/>
        <v>594364.07999999996</v>
      </c>
    </row>
    <row r="277" spans="1:8" s="16" customFormat="1" ht="33.75" customHeight="1" x14ac:dyDescent="0.2">
      <c r="A277" s="43"/>
      <c r="B277" s="46"/>
      <c r="C277" s="54">
        <v>2590</v>
      </c>
      <c r="D277" s="121" t="s">
        <v>152</v>
      </c>
      <c r="E277" s="78">
        <v>572656.56000000006</v>
      </c>
      <c r="F277" s="78"/>
      <c r="G277" s="78">
        <v>150000</v>
      </c>
      <c r="H277" s="53">
        <f t="shared" si="62"/>
        <v>422656.56000000006</v>
      </c>
    </row>
    <row r="278" spans="1:8" s="16" customFormat="1" ht="12" customHeight="1" x14ac:dyDescent="0.2">
      <c r="A278" s="43"/>
      <c r="B278" s="57"/>
      <c r="C278" s="26"/>
      <c r="D278" s="432" t="s">
        <v>105</v>
      </c>
      <c r="E278" s="429">
        <v>4619706</v>
      </c>
      <c r="F278" s="429">
        <f>SUM(F279:F281)</f>
        <v>18529</v>
      </c>
      <c r="G278" s="429">
        <f>SUM(G279:G281)</f>
        <v>0</v>
      </c>
      <c r="H278" s="429">
        <f t="shared" si="62"/>
        <v>4638235</v>
      </c>
    </row>
    <row r="279" spans="1:8" s="16" customFormat="1" ht="12" customHeight="1" x14ac:dyDescent="0.2">
      <c r="A279" s="43"/>
      <c r="B279" s="55"/>
      <c r="C279" s="55">
        <v>4110</v>
      </c>
      <c r="D279" s="80" t="s">
        <v>85</v>
      </c>
      <c r="E279" s="41">
        <v>534850</v>
      </c>
      <c r="F279" s="42">
        <v>13911</v>
      </c>
      <c r="G279" s="42"/>
      <c r="H279" s="42">
        <f t="shared" si="62"/>
        <v>548761</v>
      </c>
    </row>
    <row r="280" spans="1:8" s="16" customFormat="1" ht="12" customHeight="1" x14ac:dyDescent="0.2">
      <c r="A280" s="43"/>
      <c r="B280" s="55"/>
      <c r="C280" s="55">
        <v>4120</v>
      </c>
      <c r="D280" s="77" t="s">
        <v>86</v>
      </c>
      <c r="E280" s="41">
        <v>77030</v>
      </c>
      <c r="F280" s="42">
        <v>2618</v>
      </c>
      <c r="G280" s="42"/>
      <c r="H280" s="42">
        <f t="shared" si="62"/>
        <v>79648</v>
      </c>
    </row>
    <row r="281" spans="1:8" s="16" customFormat="1" ht="12" customHeight="1" x14ac:dyDescent="0.2">
      <c r="A281" s="43"/>
      <c r="B281" s="55"/>
      <c r="C281" s="82">
        <v>4790</v>
      </c>
      <c r="D281" s="107" t="s">
        <v>109</v>
      </c>
      <c r="E281" s="41">
        <v>3578096</v>
      </c>
      <c r="F281" s="42">
        <v>2000</v>
      </c>
      <c r="G281" s="42"/>
      <c r="H281" s="42">
        <f t="shared" si="62"/>
        <v>3580096</v>
      </c>
    </row>
    <row r="282" spans="1:8" s="16" customFormat="1" ht="12" customHeight="1" thickBot="1" x14ac:dyDescent="0.25">
      <c r="A282" s="44" t="s">
        <v>153</v>
      </c>
      <c r="B282" s="43"/>
      <c r="C282" s="44"/>
      <c r="D282" s="45" t="s">
        <v>21</v>
      </c>
      <c r="E282" s="30">
        <v>78473154.329999998</v>
      </c>
      <c r="F282" s="33">
        <f>SUM(F284,F287)</f>
        <v>1301</v>
      </c>
      <c r="G282" s="33">
        <f>SUM(G284,G287)</f>
        <v>0</v>
      </c>
      <c r="H282" s="30">
        <f t="shared" si="62"/>
        <v>78474455.329999998</v>
      </c>
    </row>
    <row r="283" spans="1:8" s="16" customFormat="1" ht="12" customHeight="1" thickTop="1" x14ac:dyDescent="0.2">
      <c r="A283" s="44"/>
      <c r="B283" s="46">
        <v>85214</v>
      </c>
      <c r="C283" s="26"/>
      <c r="D283" s="47" t="s">
        <v>22</v>
      </c>
      <c r="E283" s="48"/>
      <c r="F283" s="49"/>
      <c r="G283" s="49"/>
      <c r="H283" s="48"/>
    </row>
    <row r="284" spans="1:8" s="16" customFormat="1" ht="12" customHeight="1" x14ac:dyDescent="0.2">
      <c r="A284" s="44"/>
      <c r="B284" s="46"/>
      <c r="C284" s="26"/>
      <c r="D284" s="51" t="s">
        <v>23</v>
      </c>
      <c r="E284" s="36">
        <v>7617869</v>
      </c>
      <c r="F284" s="37">
        <f>SUM(F285)</f>
        <v>1014</v>
      </c>
      <c r="G284" s="37">
        <f>SUM(G285)</f>
        <v>0</v>
      </c>
      <c r="H284" s="36">
        <f>SUM(E284+F284-G284)</f>
        <v>7618883</v>
      </c>
    </row>
    <row r="285" spans="1:8" s="16" customFormat="1" ht="22.5" customHeight="1" x14ac:dyDescent="0.2">
      <c r="A285" s="44"/>
      <c r="B285" s="46"/>
      <c r="C285" s="76"/>
      <c r="D285" s="424" t="s">
        <v>154</v>
      </c>
      <c r="E285" s="436">
        <v>4804</v>
      </c>
      <c r="F285" s="435">
        <f>SUM(F286:F286)</f>
        <v>1014</v>
      </c>
      <c r="G285" s="435">
        <f>SUM(G286:G286)</f>
        <v>0</v>
      </c>
      <c r="H285" s="429">
        <f t="shared" ref="H285:H291" si="63">SUM(E285+F285-G285)</f>
        <v>5818</v>
      </c>
    </row>
    <row r="286" spans="1:8" s="16" customFormat="1" ht="21.75" customHeight="1" x14ac:dyDescent="0.2">
      <c r="A286" s="44"/>
      <c r="B286" s="46"/>
      <c r="C286" s="54">
        <v>3290</v>
      </c>
      <c r="D286" s="69" t="s">
        <v>155</v>
      </c>
      <c r="E286" s="53">
        <v>4804</v>
      </c>
      <c r="F286" s="53">
        <v>1014</v>
      </c>
      <c r="G286" s="53"/>
      <c r="H286" s="42">
        <f t="shared" si="63"/>
        <v>5818</v>
      </c>
    </row>
    <row r="287" spans="1:8" s="16" customFormat="1" ht="12" customHeight="1" x14ac:dyDescent="0.2">
      <c r="A287" s="44"/>
      <c r="B287" s="82">
        <v>85230</v>
      </c>
      <c r="C287" s="114"/>
      <c r="D287" s="113" t="s">
        <v>25</v>
      </c>
      <c r="E287" s="75">
        <v>5574874</v>
      </c>
      <c r="F287" s="37">
        <f>SUM(F288)</f>
        <v>287</v>
      </c>
      <c r="G287" s="37">
        <f>SUM(G288)</f>
        <v>0</v>
      </c>
      <c r="H287" s="36">
        <f t="shared" si="63"/>
        <v>5575161</v>
      </c>
    </row>
    <row r="288" spans="1:8" s="16" customFormat="1" ht="22.5" customHeight="1" x14ac:dyDescent="0.2">
      <c r="A288" s="44"/>
      <c r="B288" s="82"/>
      <c r="C288" s="26"/>
      <c r="D288" s="437" t="s">
        <v>156</v>
      </c>
      <c r="E288" s="422">
        <v>4958</v>
      </c>
      <c r="F288" s="423">
        <f>SUM(F289:F289)</f>
        <v>287</v>
      </c>
      <c r="G288" s="423">
        <f>SUM(G289:G289)</f>
        <v>0</v>
      </c>
      <c r="H288" s="422">
        <f t="shared" si="63"/>
        <v>5245</v>
      </c>
    </row>
    <row r="289" spans="1:8" s="16" customFormat="1" ht="21.75" customHeight="1" x14ac:dyDescent="0.2">
      <c r="A289" s="44"/>
      <c r="B289" s="82"/>
      <c r="C289" s="54">
        <v>3290</v>
      </c>
      <c r="D289" s="69" t="s">
        <v>155</v>
      </c>
      <c r="E289" s="78">
        <v>4958</v>
      </c>
      <c r="F289" s="53">
        <v>287</v>
      </c>
      <c r="G289" s="53"/>
      <c r="H289" s="42">
        <f t="shared" si="63"/>
        <v>5245</v>
      </c>
    </row>
    <row r="290" spans="1:8" s="16" customFormat="1" ht="12" customHeight="1" thickBot="1" x14ac:dyDescent="0.25">
      <c r="A290" s="57">
        <v>853</v>
      </c>
      <c r="B290" s="43"/>
      <c r="C290" s="44"/>
      <c r="D290" s="45" t="s">
        <v>57</v>
      </c>
      <c r="E290" s="30">
        <v>13825023.75</v>
      </c>
      <c r="F290" s="33">
        <f>SUM(F291)</f>
        <v>10000</v>
      </c>
      <c r="G290" s="33">
        <f>SUM(G291)</f>
        <v>10000</v>
      </c>
      <c r="H290" s="30">
        <f t="shared" si="63"/>
        <v>13825023.75</v>
      </c>
    </row>
    <row r="291" spans="1:8" s="16" customFormat="1" ht="12" customHeight="1" thickTop="1" x14ac:dyDescent="0.2">
      <c r="A291" s="44"/>
      <c r="B291" s="46">
        <v>85395</v>
      </c>
      <c r="C291" s="26"/>
      <c r="D291" s="35" t="s">
        <v>30</v>
      </c>
      <c r="E291" s="75">
        <v>8858779.75</v>
      </c>
      <c r="F291" s="36">
        <f>SUM(F292)</f>
        <v>10000</v>
      </c>
      <c r="G291" s="36">
        <f>SUM(G292)</f>
        <v>10000</v>
      </c>
      <c r="H291" s="36">
        <f t="shared" si="63"/>
        <v>8858779.75</v>
      </c>
    </row>
    <row r="292" spans="1:8" s="16" customFormat="1" ht="12" customHeight="1" x14ac:dyDescent="0.2">
      <c r="A292" s="44"/>
      <c r="B292" s="46"/>
      <c r="C292" s="55"/>
      <c r="D292" s="430" t="s">
        <v>157</v>
      </c>
      <c r="E292" s="429">
        <v>6356299</v>
      </c>
      <c r="F292" s="429">
        <f>SUM(F293:F294)</f>
        <v>10000</v>
      </c>
      <c r="G292" s="429">
        <f>SUM(G293:G294)</f>
        <v>10000</v>
      </c>
      <c r="H292" s="422">
        <f>SUM(E292+F292-G292)</f>
        <v>6356299</v>
      </c>
    </row>
    <row r="293" spans="1:8" s="16" customFormat="1" ht="12" customHeight="1" x14ac:dyDescent="0.2">
      <c r="A293" s="44"/>
      <c r="B293" s="46"/>
      <c r="C293" s="55">
        <v>4220</v>
      </c>
      <c r="D293" s="77" t="s">
        <v>158</v>
      </c>
      <c r="E293" s="99">
        <v>1986600</v>
      </c>
      <c r="F293" s="42"/>
      <c r="G293" s="42">
        <v>10000</v>
      </c>
      <c r="H293" s="42">
        <f t="shared" ref="H293:H302" si="64">SUM(E293+F293-G293)</f>
        <v>1976600</v>
      </c>
    </row>
    <row r="294" spans="1:8" s="16" customFormat="1" ht="12" customHeight="1" x14ac:dyDescent="0.2">
      <c r="A294" s="44"/>
      <c r="B294" s="46"/>
      <c r="C294" s="55">
        <v>4300</v>
      </c>
      <c r="D294" s="77" t="s">
        <v>71</v>
      </c>
      <c r="E294" s="99">
        <v>114000</v>
      </c>
      <c r="F294" s="42">
        <v>10000</v>
      </c>
      <c r="G294" s="42"/>
      <c r="H294" s="42">
        <f t="shared" si="64"/>
        <v>124000</v>
      </c>
    </row>
    <row r="295" spans="1:8" s="16" customFormat="1" ht="12" customHeight="1" thickBot="1" x14ac:dyDescent="0.25">
      <c r="A295" s="43">
        <v>854</v>
      </c>
      <c r="B295" s="43"/>
      <c r="C295" s="44"/>
      <c r="D295" s="45" t="s">
        <v>159</v>
      </c>
      <c r="E295" s="30">
        <v>20977290.990000002</v>
      </c>
      <c r="F295" s="33">
        <f>SUM(F297,F302,F307,F313)</f>
        <v>140637</v>
      </c>
      <c r="G295" s="33">
        <f>SUM(G297,G302,G307,G313)</f>
        <v>125696</v>
      </c>
      <c r="H295" s="30">
        <f t="shared" si="64"/>
        <v>20992231.990000002</v>
      </c>
    </row>
    <row r="296" spans="1:8" s="16" customFormat="1" ht="12" customHeight="1" thickTop="1" x14ac:dyDescent="0.2">
      <c r="A296" s="43"/>
      <c r="B296" s="46">
        <v>85406</v>
      </c>
      <c r="C296" s="55"/>
      <c r="D296" s="77" t="s">
        <v>160</v>
      </c>
      <c r="E296" s="48"/>
      <c r="F296" s="49"/>
      <c r="G296" s="49"/>
      <c r="H296" s="48"/>
    </row>
    <row r="297" spans="1:8" s="16" customFormat="1" ht="12" customHeight="1" x14ac:dyDescent="0.2">
      <c r="A297" s="43"/>
      <c r="B297" s="46"/>
      <c r="C297" s="26"/>
      <c r="D297" s="68" t="s">
        <v>161</v>
      </c>
      <c r="E297" s="36">
        <v>5426489.5999999996</v>
      </c>
      <c r="F297" s="37">
        <f>SUM(F298)</f>
        <v>8679</v>
      </c>
      <c r="G297" s="37">
        <f>SUM(G298)</f>
        <v>8679</v>
      </c>
      <c r="H297" s="36">
        <f t="shared" ref="H297" si="65">SUM(E297+F297-G297)</f>
        <v>5426489.5999999996</v>
      </c>
    </row>
    <row r="298" spans="1:8" s="16" customFormat="1" ht="12" customHeight="1" x14ac:dyDescent="0.2">
      <c r="A298" s="43"/>
      <c r="B298" s="46"/>
      <c r="C298" s="26"/>
      <c r="D298" s="432" t="s">
        <v>105</v>
      </c>
      <c r="E298" s="429">
        <v>5327910</v>
      </c>
      <c r="F298" s="429">
        <f>SUM(F299:F301)</f>
        <v>8679</v>
      </c>
      <c r="G298" s="429">
        <f>SUM(G299:G301)</f>
        <v>8679</v>
      </c>
      <c r="H298" s="422">
        <f>SUM(E298+F298-G298)</f>
        <v>5327910</v>
      </c>
    </row>
    <row r="299" spans="1:8" s="16" customFormat="1" ht="12" customHeight="1" x14ac:dyDescent="0.2">
      <c r="A299" s="43"/>
      <c r="B299" s="46"/>
      <c r="C299" s="55">
        <v>3020</v>
      </c>
      <c r="D299" s="77" t="s">
        <v>82</v>
      </c>
      <c r="E299" s="78">
        <v>1721</v>
      </c>
      <c r="F299" s="78">
        <v>679</v>
      </c>
      <c r="G299" s="78"/>
      <c r="H299" s="42">
        <f t="shared" ref="H299:H301" si="66">SUM(E299+F299-G299)</f>
        <v>2400</v>
      </c>
    </row>
    <row r="300" spans="1:8" s="16" customFormat="1" ht="12" customHeight="1" x14ac:dyDescent="0.2">
      <c r="A300" s="43"/>
      <c r="B300" s="46"/>
      <c r="C300" s="55">
        <v>4240</v>
      </c>
      <c r="D300" s="77" t="s">
        <v>162</v>
      </c>
      <c r="E300" s="78">
        <v>9498</v>
      </c>
      <c r="F300" s="78">
        <v>8000</v>
      </c>
      <c r="G300" s="78"/>
      <c r="H300" s="41">
        <f t="shared" si="66"/>
        <v>17498</v>
      </c>
    </row>
    <row r="301" spans="1:8" s="16" customFormat="1" ht="12" customHeight="1" x14ac:dyDescent="0.2">
      <c r="A301" s="43"/>
      <c r="B301" s="46"/>
      <c r="C301" s="55">
        <v>4710</v>
      </c>
      <c r="D301" s="80" t="s">
        <v>108</v>
      </c>
      <c r="E301" s="78">
        <v>27396</v>
      </c>
      <c r="F301" s="78"/>
      <c r="G301" s="78">
        <v>8679</v>
      </c>
      <c r="H301" s="41">
        <f t="shared" si="66"/>
        <v>18717</v>
      </c>
    </row>
    <row r="302" spans="1:8" s="16" customFormat="1" ht="12" customHeight="1" x14ac:dyDescent="0.2">
      <c r="A302" s="43"/>
      <c r="B302" s="82">
        <v>85410</v>
      </c>
      <c r="C302" s="122"/>
      <c r="D302" s="113" t="s">
        <v>163</v>
      </c>
      <c r="E302" s="36">
        <v>4469187.72</v>
      </c>
      <c r="F302" s="37">
        <f>SUM(F303)</f>
        <v>7043</v>
      </c>
      <c r="G302" s="37">
        <f>SUM(G303)</f>
        <v>0</v>
      </c>
      <c r="H302" s="36">
        <f t="shared" si="64"/>
        <v>4476230.72</v>
      </c>
    </row>
    <row r="303" spans="1:8" s="16" customFormat="1" ht="22.5" x14ac:dyDescent="0.2">
      <c r="A303" s="43"/>
      <c r="B303" s="82"/>
      <c r="C303" s="26"/>
      <c r="D303" s="421" t="s">
        <v>111</v>
      </c>
      <c r="E303" s="429">
        <v>26227.72</v>
      </c>
      <c r="F303" s="429">
        <f>SUM(F304:F305)</f>
        <v>7043</v>
      </c>
      <c r="G303" s="429">
        <f>SUM(G304:G305)</f>
        <v>0</v>
      </c>
      <c r="H303" s="422">
        <f>SUM(E303+F303-G303)</f>
        <v>33270.720000000001</v>
      </c>
    </row>
    <row r="304" spans="1:8" s="16" customFormat="1" ht="11.25" x14ac:dyDescent="0.2">
      <c r="A304" s="43"/>
      <c r="B304" s="82"/>
      <c r="C304" s="55">
        <v>4370</v>
      </c>
      <c r="D304" s="77" t="s">
        <v>114</v>
      </c>
      <c r="E304" s="112">
        <v>0</v>
      </c>
      <c r="F304" s="78">
        <v>840</v>
      </c>
      <c r="G304" s="78"/>
      <c r="H304" s="41">
        <f t="shared" ref="H304:H305" si="67">SUM(E304+F304-G304)</f>
        <v>840</v>
      </c>
    </row>
    <row r="305" spans="1:8" s="16" customFormat="1" ht="21.75" customHeight="1" x14ac:dyDescent="0.2">
      <c r="A305" s="43"/>
      <c r="B305" s="82"/>
      <c r="C305" s="54">
        <v>4860</v>
      </c>
      <c r="D305" s="69" t="s">
        <v>117</v>
      </c>
      <c r="E305" s="112">
        <v>0</v>
      </c>
      <c r="F305" s="78">
        <v>6203</v>
      </c>
      <c r="G305" s="78"/>
      <c r="H305" s="41">
        <f t="shared" si="67"/>
        <v>6203</v>
      </c>
    </row>
    <row r="306" spans="1:8" s="16" customFormat="1" ht="12" customHeight="1" x14ac:dyDescent="0.2">
      <c r="A306" s="43"/>
      <c r="B306" s="55">
        <v>85412</v>
      </c>
      <c r="C306" s="46"/>
      <c r="D306" s="77" t="s">
        <v>164</v>
      </c>
      <c r="E306" s="48"/>
      <c r="F306" s="48"/>
      <c r="G306" s="48"/>
      <c r="H306" s="48"/>
    </row>
    <row r="307" spans="1:8" s="16" customFormat="1" ht="12" customHeight="1" x14ac:dyDescent="0.2">
      <c r="A307" s="43"/>
      <c r="B307" s="38"/>
      <c r="C307" s="46"/>
      <c r="D307" s="35" t="s">
        <v>165</v>
      </c>
      <c r="E307" s="36">
        <v>95000</v>
      </c>
      <c r="F307" s="36">
        <f>SUM(F308)</f>
        <v>15</v>
      </c>
      <c r="G307" s="36">
        <f>SUM(G308)</f>
        <v>15</v>
      </c>
      <c r="H307" s="36">
        <f>SUM(E307+F307-G307)</f>
        <v>95000</v>
      </c>
    </row>
    <row r="308" spans="1:8" s="16" customFormat="1" ht="12" customHeight="1" x14ac:dyDescent="0.2">
      <c r="A308" s="43"/>
      <c r="B308" s="46"/>
      <c r="C308" s="26"/>
      <c r="D308" s="432" t="s">
        <v>105</v>
      </c>
      <c r="E308" s="422">
        <v>94600</v>
      </c>
      <c r="F308" s="422">
        <f>SUM(F309:F312)</f>
        <v>15</v>
      </c>
      <c r="G308" s="422">
        <f>SUM(G309:G312)</f>
        <v>15</v>
      </c>
      <c r="H308" s="422">
        <f>SUM(E308+F308-G308)</f>
        <v>94600</v>
      </c>
    </row>
    <row r="309" spans="1:8" s="16" customFormat="1" ht="12" customHeight="1" x14ac:dyDescent="0.2">
      <c r="A309" s="43"/>
      <c r="B309" s="66"/>
      <c r="C309" s="82">
        <v>4110</v>
      </c>
      <c r="D309" s="80" t="s">
        <v>85</v>
      </c>
      <c r="E309" s="78">
        <v>7074</v>
      </c>
      <c r="F309" s="78"/>
      <c r="G309" s="78">
        <v>2</v>
      </c>
      <c r="H309" s="42">
        <f>SUM(E309+F309-G309)</f>
        <v>7072</v>
      </c>
    </row>
    <row r="310" spans="1:8" s="16" customFormat="1" ht="12" customHeight="1" x14ac:dyDescent="0.2">
      <c r="A310" s="43"/>
      <c r="B310" s="66"/>
      <c r="C310" s="82">
        <v>4120</v>
      </c>
      <c r="D310" s="77" t="s">
        <v>86</v>
      </c>
      <c r="E310" s="78">
        <v>677</v>
      </c>
      <c r="F310" s="78"/>
      <c r="G310" s="78">
        <v>1</v>
      </c>
      <c r="H310" s="42">
        <f t="shared" ref="H310:H312" si="68">SUM(E310+F310-G310)</f>
        <v>676</v>
      </c>
    </row>
    <row r="311" spans="1:8" s="16" customFormat="1" ht="12" customHeight="1" x14ac:dyDescent="0.2">
      <c r="A311" s="43"/>
      <c r="B311" s="66"/>
      <c r="C311" s="76" t="s">
        <v>166</v>
      </c>
      <c r="D311" s="117" t="s">
        <v>76</v>
      </c>
      <c r="E311" s="78">
        <v>45648</v>
      </c>
      <c r="F311" s="78"/>
      <c r="G311" s="78">
        <v>12</v>
      </c>
      <c r="H311" s="42">
        <f t="shared" si="68"/>
        <v>45636</v>
      </c>
    </row>
    <row r="312" spans="1:8" s="16" customFormat="1" ht="12" customHeight="1" x14ac:dyDescent="0.2">
      <c r="A312" s="60"/>
      <c r="B312" s="113"/>
      <c r="C312" s="104">
        <v>4710</v>
      </c>
      <c r="D312" s="83" t="s">
        <v>108</v>
      </c>
      <c r="E312" s="75">
        <v>0</v>
      </c>
      <c r="F312" s="75">
        <v>15</v>
      </c>
      <c r="G312" s="75"/>
      <c r="H312" s="37">
        <f t="shared" si="68"/>
        <v>15</v>
      </c>
    </row>
    <row r="313" spans="1:8" s="16" customFormat="1" ht="12" customHeight="1" x14ac:dyDescent="0.2">
      <c r="A313" s="43"/>
      <c r="B313" s="55">
        <v>85420</v>
      </c>
      <c r="C313" s="55"/>
      <c r="D313" s="68" t="s">
        <v>167</v>
      </c>
      <c r="E313" s="36">
        <v>7735615.3499999996</v>
      </c>
      <c r="F313" s="37">
        <f>SUM(F314,F318)</f>
        <v>124900</v>
      </c>
      <c r="G313" s="37">
        <f>SUM(G314,G318)</f>
        <v>117002</v>
      </c>
      <c r="H313" s="36">
        <f>SUM(E313+F313-G313)</f>
        <v>7743513.3499999996</v>
      </c>
    </row>
    <row r="314" spans="1:8" s="16" customFormat="1" ht="12" customHeight="1" x14ac:dyDescent="0.2">
      <c r="A314" s="43"/>
      <c r="B314" s="46"/>
      <c r="C314" s="26"/>
      <c r="D314" s="432" t="s">
        <v>105</v>
      </c>
      <c r="E314" s="422">
        <v>7559939</v>
      </c>
      <c r="F314" s="422">
        <f>SUM(F315:F317)</f>
        <v>116000</v>
      </c>
      <c r="G314" s="422">
        <f>SUM(G315:G317)</f>
        <v>116000</v>
      </c>
      <c r="H314" s="422">
        <f>SUM(E314+F314-G314)</f>
        <v>7559939</v>
      </c>
    </row>
    <row r="315" spans="1:8" s="16" customFormat="1" ht="12" customHeight="1" x14ac:dyDescent="0.2">
      <c r="A315" s="43"/>
      <c r="B315" s="66"/>
      <c r="C315" s="82">
        <v>4110</v>
      </c>
      <c r="D315" s="80" t="s">
        <v>85</v>
      </c>
      <c r="E315" s="78">
        <v>674923</v>
      </c>
      <c r="F315" s="78">
        <v>110000</v>
      </c>
      <c r="G315" s="78"/>
      <c r="H315" s="42">
        <f>SUM(E315+F315-G315)</f>
        <v>784923</v>
      </c>
    </row>
    <row r="316" spans="1:8" s="16" customFormat="1" ht="12" customHeight="1" x14ac:dyDescent="0.2">
      <c r="A316" s="43"/>
      <c r="B316" s="66"/>
      <c r="C316" s="82">
        <v>4120</v>
      </c>
      <c r="D316" s="77" t="s">
        <v>86</v>
      </c>
      <c r="E316" s="78">
        <v>96209</v>
      </c>
      <c r="F316" s="78">
        <v>6000</v>
      </c>
      <c r="G316" s="78"/>
      <c r="H316" s="42">
        <f t="shared" ref="H316:H317" si="69">SUM(E316+F316-G316)</f>
        <v>102209</v>
      </c>
    </row>
    <row r="317" spans="1:8" s="16" customFormat="1" ht="12" customHeight="1" x14ac:dyDescent="0.2">
      <c r="A317" s="43"/>
      <c r="B317" s="66"/>
      <c r="C317" s="82">
        <v>4790</v>
      </c>
      <c r="D317" s="107" t="s">
        <v>109</v>
      </c>
      <c r="E317" s="78">
        <v>3579848</v>
      </c>
      <c r="F317" s="78"/>
      <c r="G317" s="78">
        <v>116000</v>
      </c>
      <c r="H317" s="42">
        <f t="shared" si="69"/>
        <v>3463848</v>
      </c>
    </row>
    <row r="318" spans="1:8" s="16" customFormat="1" ht="22.5" x14ac:dyDescent="0.2">
      <c r="A318" s="43"/>
      <c r="B318" s="46"/>
      <c r="C318" s="26"/>
      <c r="D318" s="421" t="s">
        <v>111</v>
      </c>
      <c r="E318" s="429">
        <v>45676.35</v>
      </c>
      <c r="F318" s="429">
        <f>SUM(F319:F321)</f>
        <v>8900</v>
      </c>
      <c r="G318" s="429">
        <f>SUM(G319:G321)</f>
        <v>1002</v>
      </c>
      <c r="H318" s="422">
        <f>SUM(E318+F318-G318)</f>
        <v>53574.35</v>
      </c>
    </row>
    <row r="319" spans="1:8" s="16" customFormat="1" ht="22.5" x14ac:dyDescent="0.2">
      <c r="A319" s="43"/>
      <c r="B319" s="46"/>
      <c r="C319" s="108" t="s">
        <v>112</v>
      </c>
      <c r="D319" s="89" t="s">
        <v>113</v>
      </c>
      <c r="E319" s="78">
        <v>45676.35</v>
      </c>
      <c r="F319" s="78"/>
      <c r="G319" s="78">
        <v>1002</v>
      </c>
      <c r="H319" s="41">
        <f t="shared" ref="H319:H321" si="70">SUM(E319+F319-G319)</f>
        <v>44674.35</v>
      </c>
    </row>
    <row r="320" spans="1:8" s="16" customFormat="1" ht="11.25" x14ac:dyDescent="0.2">
      <c r="A320" s="43"/>
      <c r="B320" s="46"/>
      <c r="C320" s="55">
        <v>4370</v>
      </c>
      <c r="D320" s="77" t="s">
        <v>114</v>
      </c>
      <c r="E320" s="112">
        <v>0</v>
      </c>
      <c r="F320" s="78">
        <v>400</v>
      </c>
      <c r="G320" s="78"/>
      <c r="H320" s="41">
        <f t="shared" si="70"/>
        <v>400</v>
      </c>
    </row>
    <row r="321" spans="1:8" s="16" customFormat="1" ht="22.5" x14ac:dyDescent="0.2">
      <c r="A321" s="43"/>
      <c r="B321" s="46"/>
      <c r="C321" s="54">
        <v>4860</v>
      </c>
      <c r="D321" s="69" t="s">
        <v>117</v>
      </c>
      <c r="E321" s="112">
        <v>0</v>
      </c>
      <c r="F321" s="78">
        <v>8500</v>
      </c>
      <c r="G321" s="78"/>
      <c r="H321" s="41">
        <f t="shared" si="70"/>
        <v>8500</v>
      </c>
    </row>
    <row r="322" spans="1:8" s="16" customFormat="1" ht="12" customHeight="1" thickBot="1" x14ac:dyDescent="0.25">
      <c r="A322" s="43">
        <v>855</v>
      </c>
      <c r="B322" s="43"/>
      <c r="C322" s="44"/>
      <c r="D322" s="45" t="s">
        <v>27</v>
      </c>
      <c r="E322" s="33">
        <v>46599530.049999997</v>
      </c>
      <c r="F322" s="33">
        <f>SUM(F323,F329)</f>
        <v>39950</v>
      </c>
      <c r="G322" s="33">
        <f>SUM(G323,G329)</f>
        <v>10000</v>
      </c>
      <c r="H322" s="33">
        <f>SUM(E322+F322-G322)</f>
        <v>46629480.049999997</v>
      </c>
    </row>
    <row r="323" spans="1:8" s="16" customFormat="1" ht="12" customHeight="1" thickTop="1" x14ac:dyDescent="0.2">
      <c r="A323" s="43"/>
      <c r="B323" s="46">
        <v>85510</v>
      </c>
      <c r="C323" s="55"/>
      <c r="D323" s="35" t="s">
        <v>28</v>
      </c>
      <c r="E323" s="75">
        <v>28789375.539999999</v>
      </c>
      <c r="F323" s="36">
        <f>SUM(F324)</f>
        <v>6409</v>
      </c>
      <c r="G323" s="36">
        <f>SUM(G324)</f>
        <v>0</v>
      </c>
      <c r="H323" s="36">
        <f t="shared" ref="H323:H328" si="71">SUM(E323+F323-G323)</f>
        <v>28795784.539999999</v>
      </c>
    </row>
    <row r="324" spans="1:8" s="16" customFormat="1" ht="35.25" customHeight="1" x14ac:dyDescent="0.2">
      <c r="A324" s="43"/>
      <c r="B324" s="46"/>
      <c r="C324" s="26"/>
      <c r="D324" s="438" t="s">
        <v>168</v>
      </c>
      <c r="E324" s="422">
        <v>65983</v>
      </c>
      <c r="F324" s="435">
        <f>SUM(F325:F328)</f>
        <v>6409</v>
      </c>
      <c r="G324" s="435">
        <f>SUM(G325:G328)</f>
        <v>0</v>
      </c>
      <c r="H324" s="422">
        <f t="shared" si="71"/>
        <v>72392</v>
      </c>
    </row>
    <row r="325" spans="1:8" s="16" customFormat="1" ht="21.75" customHeight="1" x14ac:dyDescent="0.2">
      <c r="A325" s="43"/>
      <c r="B325" s="46"/>
      <c r="C325" s="108" t="s">
        <v>112</v>
      </c>
      <c r="D325" s="89" t="s">
        <v>113</v>
      </c>
      <c r="E325" s="78">
        <v>5279</v>
      </c>
      <c r="F325" s="53">
        <v>513</v>
      </c>
      <c r="G325" s="53"/>
      <c r="H325" s="53">
        <f t="shared" si="71"/>
        <v>5792</v>
      </c>
    </row>
    <row r="326" spans="1:8" s="16" customFormat="1" ht="12" customHeight="1" x14ac:dyDescent="0.2">
      <c r="A326" s="43"/>
      <c r="B326" s="46"/>
      <c r="C326" s="55">
        <v>4370</v>
      </c>
      <c r="D326" s="77" t="s">
        <v>114</v>
      </c>
      <c r="E326" s="78">
        <v>8579</v>
      </c>
      <c r="F326" s="53">
        <v>833</v>
      </c>
      <c r="G326" s="53"/>
      <c r="H326" s="53">
        <f t="shared" si="71"/>
        <v>9412</v>
      </c>
    </row>
    <row r="327" spans="1:8" s="16" customFormat="1" ht="23.25" customHeight="1" x14ac:dyDescent="0.2">
      <c r="A327" s="43"/>
      <c r="B327" s="46"/>
      <c r="C327" s="54">
        <v>4740</v>
      </c>
      <c r="D327" s="69" t="s">
        <v>169</v>
      </c>
      <c r="E327" s="78">
        <v>42888</v>
      </c>
      <c r="F327" s="53">
        <v>4166</v>
      </c>
      <c r="G327" s="53"/>
      <c r="H327" s="53">
        <f t="shared" si="71"/>
        <v>47054</v>
      </c>
    </row>
    <row r="328" spans="1:8" s="16" customFormat="1" ht="22.5" customHeight="1" x14ac:dyDescent="0.2">
      <c r="A328" s="43"/>
      <c r="B328" s="46"/>
      <c r="C328" s="54">
        <v>4850</v>
      </c>
      <c r="D328" s="69" t="s">
        <v>116</v>
      </c>
      <c r="E328" s="78">
        <v>9237</v>
      </c>
      <c r="F328" s="53">
        <v>897</v>
      </c>
      <c r="G328" s="53"/>
      <c r="H328" s="53">
        <f t="shared" si="71"/>
        <v>10134</v>
      </c>
    </row>
    <row r="329" spans="1:8" s="16" customFormat="1" ht="12" customHeight="1" x14ac:dyDescent="0.2">
      <c r="A329" s="43"/>
      <c r="B329" s="54">
        <v>85595</v>
      </c>
      <c r="C329" s="26"/>
      <c r="D329" s="83" t="s">
        <v>30</v>
      </c>
      <c r="E329" s="36">
        <v>680685</v>
      </c>
      <c r="F329" s="37">
        <f>SUM(F330,F333)</f>
        <v>33541</v>
      </c>
      <c r="G329" s="37">
        <f>SUM(G330,G333)</f>
        <v>10000</v>
      </c>
      <c r="H329" s="36">
        <f>SUM(E329+F329-G329)</f>
        <v>704226</v>
      </c>
    </row>
    <row r="330" spans="1:8" s="16" customFormat="1" ht="12" customHeight="1" x14ac:dyDescent="0.2">
      <c r="A330" s="43"/>
      <c r="B330" s="54"/>
      <c r="C330" s="82"/>
      <c r="D330" s="439" t="s">
        <v>170</v>
      </c>
      <c r="E330" s="422">
        <v>66460</v>
      </c>
      <c r="F330" s="435">
        <f>SUM(F331:F332)</f>
        <v>10000</v>
      </c>
      <c r="G330" s="435">
        <f>SUM(G331:G332)</f>
        <v>10000</v>
      </c>
      <c r="H330" s="422">
        <f t="shared" ref="H330:H351" si="72">SUM(E330+F330-G330)</f>
        <v>66460</v>
      </c>
    </row>
    <row r="331" spans="1:8" s="16" customFormat="1" ht="12" customHeight="1" x14ac:dyDescent="0.2">
      <c r="A331" s="43"/>
      <c r="B331" s="54"/>
      <c r="C331" s="76" t="s">
        <v>77</v>
      </c>
      <c r="D331" s="80" t="s">
        <v>78</v>
      </c>
      <c r="E331" s="78">
        <v>6000</v>
      </c>
      <c r="F331" s="53">
        <v>10000</v>
      </c>
      <c r="G331" s="53"/>
      <c r="H331" s="42">
        <f t="shared" si="72"/>
        <v>16000</v>
      </c>
    </row>
    <row r="332" spans="1:8" s="16" customFormat="1" ht="12" customHeight="1" x14ac:dyDescent="0.2">
      <c r="A332" s="43"/>
      <c r="B332" s="54"/>
      <c r="C332" s="55">
        <v>4300</v>
      </c>
      <c r="D332" s="77" t="s">
        <v>71</v>
      </c>
      <c r="E332" s="78">
        <v>60460</v>
      </c>
      <c r="F332" s="53"/>
      <c r="G332" s="53">
        <v>10000</v>
      </c>
      <c r="H332" s="42">
        <f t="shared" si="72"/>
        <v>50460</v>
      </c>
    </row>
    <row r="333" spans="1:8" s="16" customFormat="1" ht="24" customHeight="1" x14ac:dyDescent="0.2">
      <c r="A333" s="43"/>
      <c r="B333" s="46"/>
      <c r="C333" s="76"/>
      <c r="D333" s="424" t="s">
        <v>171</v>
      </c>
      <c r="E333" s="422">
        <v>145154</v>
      </c>
      <c r="F333" s="423">
        <f>SUM(F334:F336)</f>
        <v>23541</v>
      </c>
      <c r="G333" s="423">
        <f>SUM(G334:G336)</f>
        <v>0</v>
      </c>
      <c r="H333" s="422">
        <f t="shared" si="72"/>
        <v>168695</v>
      </c>
    </row>
    <row r="334" spans="1:8" s="16" customFormat="1" ht="22.5" customHeight="1" x14ac:dyDescent="0.2">
      <c r="A334" s="43"/>
      <c r="B334" s="46"/>
      <c r="C334" s="54">
        <v>3290</v>
      </c>
      <c r="D334" s="69" t="s">
        <v>155</v>
      </c>
      <c r="E334" s="41">
        <v>142233</v>
      </c>
      <c r="F334" s="41">
        <v>23022</v>
      </c>
      <c r="G334" s="42"/>
      <c r="H334" s="41">
        <f t="shared" si="72"/>
        <v>165255</v>
      </c>
    </row>
    <row r="335" spans="1:8" s="16" customFormat="1" ht="22.5" customHeight="1" x14ac:dyDescent="0.2">
      <c r="A335" s="43"/>
      <c r="B335" s="46"/>
      <c r="C335" s="54">
        <v>4740</v>
      </c>
      <c r="D335" s="69" t="s">
        <v>169</v>
      </c>
      <c r="E335" s="41">
        <v>2186</v>
      </c>
      <c r="F335" s="41">
        <v>433</v>
      </c>
      <c r="G335" s="42"/>
      <c r="H335" s="41">
        <f t="shared" si="72"/>
        <v>2619</v>
      </c>
    </row>
    <row r="336" spans="1:8" s="16" customFormat="1" ht="22.5" customHeight="1" x14ac:dyDescent="0.2">
      <c r="A336" s="43"/>
      <c r="B336" s="46"/>
      <c r="C336" s="54">
        <v>4850</v>
      </c>
      <c r="D336" s="69" t="s">
        <v>116</v>
      </c>
      <c r="E336" s="41">
        <v>435</v>
      </c>
      <c r="F336" s="41">
        <v>86</v>
      </c>
      <c r="G336" s="42"/>
      <c r="H336" s="41">
        <f t="shared" si="72"/>
        <v>521</v>
      </c>
    </row>
    <row r="337" spans="1:8" s="16" customFormat="1" ht="12" customHeight="1" thickBot="1" x14ac:dyDescent="0.25">
      <c r="A337" s="57">
        <v>900</v>
      </c>
      <c r="B337" s="43"/>
      <c r="C337" s="44"/>
      <c r="D337" s="45" t="s">
        <v>172</v>
      </c>
      <c r="E337" s="30">
        <v>88526572.310000002</v>
      </c>
      <c r="F337" s="33">
        <f>SUM(F338,F342,F347)</f>
        <v>54878.600000000006</v>
      </c>
      <c r="G337" s="33">
        <f>SUM(G338,G342,G347)</f>
        <v>54878.600000000006</v>
      </c>
      <c r="H337" s="30">
        <f t="shared" si="72"/>
        <v>88526572.310000002</v>
      </c>
    </row>
    <row r="338" spans="1:8" s="16" customFormat="1" ht="12" customHeight="1" thickTop="1" x14ac:dyDescent="0.2">
      <c r="A338" s="57"/>
      <c r="B338" s="46">
        <v>90004</v>
      </c>
      <c r="C338" s="44"/>
      <c r="D338" s="35" t="s">
        <v>173</v>
      </c>
      <c r="E338" s="36">
        <v>1760500</v>
      </c>
      <c r="F338" s="36">
        <f>SUM(F339)</f>
        <v>20000</v>
      </c>
      <c r="G338" s="36">
        <f>SUM(G339)</f>
        <v>20000</v>
      </c>
      <c r="H338" s="36">
        <f t="shared" si="72"/>
        <v>1760500</v>
      </c>
    </row>
    <row r="339" spans="1:8" s="16" customFormat="1" ht="12" customHeight="1" x14ac:dyDescent="0.2">
      <c r="A339" s="57"/>
      <c r="B339" s="46"/>
      <c r="C339" s="55"/>
      <c r="D339" s="440" t="s">
        <v>174</v>
      </c>
      <c r="E339" s="429">
        <v>140000</v>
      </c>
      <c r="F339" s="429">
        <f>SUM(F340:F341)</f>
        <v>20000</v>
      </c>
      <c r="G339" s="429">
        <f>SUM(G340:G341)</f>
        <v>20000</v>
      </c>
      <c r="H339" s="429">
        <f t="shared" si="72"/>
        <v>140000</v>
      </c>
    </row>
    <row r="340" spans="1:8" s="16" customFormat="1" ht="12" customHeight="1" x14ac:dyDescent="0.2">
      <c r="A340" s="57"/>
      <c r="B340" s="46"/>
      <c r="C340" s="55">
        <v>4270</v>
      </c>
      <c r="D340" s="77" t="s">
        <v>65</v>
      </c>
      <c r="E340" s="123">
        <v>20000</v>
      </c>
      <c r="F340" s="42"/>
      <c r="G340" s="42">
        <v>20000</v>
      </c>
      <c r="H340" s="42">
        <f t="shared" si="72"/>
        <v>0</v>
      </c>
    </row>
    <row r="341" spans="1:8" s="16" customFormat="1" ht="12" customHeight="1" x14ac:dyDescent="0.2">
      <c r="A341" s="57"/>
      <c r="B341" s="46"/>
      <c r="C341" s="82">
        <v>4300</v>
      </c>
      <c r="D341" s="80" t="s">
        <v>71</v>
      </c>
      <c r="E341" s="78">
        <v>115000</v>
      </c>
      <c r="F341" s="53">
        <v>20000</v>
      </c>
      <c r="G341" s="53"/>
      <c r="H341" s="78">
        <f t="shared" si="72"/>
        <v>135000</v>
      </c>
    </row>
    <row r="342" spans="1:8" s="16" customFormat="1" ht="12" customHeight="1" x14ac:dyDescent="0.2">
      <c r="A342" s="57"/>
      <c r="B342" s="46">
        <v>90005</v>
      </c>
      <c r="C342" s="44"/>
      <c r="D342" s="120" t="s">
        <v>175</v>
      </c>
      <c r="E342" s="36">
        <v>1543616.83</v>
      </c>
      <c r="F342" s="36">
        <f>SUM(F343)</f>
        <v>14534.4</v>
      </c>
      <c r="G342" s="36">
        <f>SUM(G343)</f>
        <v>14534.4</v>
      </c>
      <c r="H342" s="36">
        <f t="shared" si="72"/>
        <v>1543616.83</v>
      </c>
    </row>
    <row r="343" spans="1:8" s="16" customFormat="1" ht="12" customHeight="1" x14ac:dyDescent="0.2">
      <c r="A343" s="57"/>
      <c r="B343" s="46"/>
      <c r="C343" s="76"/>
      <c r="D343" s="441" t="s">
        <v>64</v>
      </c>
      <c r="E343" s="422">
        <v>243761.44</v>
      </c>
      <c r="F343" s="442">
        <f>SUM(F344:F346)</f>
        <v>14534.4</v>
      </c>
      <c r="G343" s="442">
        <f>SUM(G344:G346)</f>
        <v>14534.4</v>
      </c>
      <c r="H343" s="422">
        <f>SUM(E343+F343-G343)</f>
        <v>243761.44</v>
      </c>
    </row>
    <row r="344" spans="1:8" s="16" customFormat="1" ht="12" customHeight="1" x14ac:dyDescent="0.2">
      <c r="A344" s="57"/>
      <c r="B344" s="46"/>
      <c r="C344" s="55">
        <v>4110</v>
      </c>
      <c r="D344" s="77" t="s">
        <v>85</v>
      </c>
      <c r="E344" s="78">
        <v>1001</v>
      </c>
      <c r="F344" s="53">
        <v>2104.4</v>
      </c>
      <c r="G344" s="53"/>
      <c r="H344" s="78">
        <f t="shared" ref="H344:H346" si="73">SUM(E344+F344-G344)</f>
        <v>3105.4</v>
      </c>
    </row>
    <row r="345" spans="1:8" s="16" customFormat="1" ht="12" customHeight="1" x14ac:dyDescent="0.2">
      <c r="A345" s="57"/>
      <c r="B345" s="46"/>
      <c r="C345" s="55">
        <v>4170</v>
      </c>
      <c r="D345" s="77" t="s">
        <v>76</v>
      </c>
      <c r="E345" s="78">
        <v>5817</v>
      </c>
      <c r="F345" s="53">
        <v>12430</v>
      </c>
      <c r="G345" s="53"/>
      <c r="H345" s="78">
        <f t="shared" si="73"/>
        <v>18247</v>
      </c>
    </row>
    <row r="346" spans="1:8" s="16" customFormat="1" ht="12" customHeight="1" x14ac:dyDescent="0.2">
      <c r="A346" s="57"/>
      <c r="B346" s="46"/>
      <c r="C346" s="55">
        <v>4300</v>
      </c>
      <c r="D346" s="77" t="s">
        <v>71</v>
      </c>
      <c r="E346" s="78">
        <v>28182</v>
      </c>
      <c r="F346" s="53"/>
      <c r="G346" s="53">
        <v>14534.4</v>
      </c>
      <c r="H346" s="78">
        <f t="shared" si="73"/>
        <v>13647.6</v>
      </c>
    </row>
    <row r="347" spans="1:8" s="16" customFormat="1" ht="12" customHeight="1" x14ac:dyDescent="0.2">
      <c r="A347" s="57"/>
      <c r="B347" s="66">
        <v>90095</v>
      </c>
      <c r="C347" s="82"/>
      <c r="D347" s="83" t="s">
        <v>30</v>
      </c>
      <c r="E347" s="36">
        <v>27079038.84</v>
      </c>
      <c r="F347" s="36">
        <f>SUM(F348)</f>
        <v>20344.2</v>
      </c>
      <c r="G347" s="36">
        <f>SUM(G348)</f>
        <v>20344.2</v>
      </c>
      <c r="H347" s="36">
        <f t="shared" si="72"/>
        <v>27079038.84</v>
      </c>
    </row>
    <row r="348" spans="1:8" s="16" customFormat="1" ht="12" customHeight="1" x14ac:dyDescent="0.2">
      <c r="A348" s="57"/>
      <c r="B348" s="124"/>
      <c r="C348" s="82"/>
      <c r="D348" s="441" t="s">
        <v>64</v>
      </c>
      <c r="E348" s="422">
        <v>1527650</v>
      </c>
      <c r="F348" s="435">
        <f>SUM(F349:F350)</f>
        <v>20344.2</v>
      </c>
      <c r="G348" s="435">
        <f>SUM(G349:G350)</f>
        <v>20344.2</v>
      </c>
      <c r="H348" s="429">
        <f t="shared" si="72"/>
        <v>1527650</v>
      </c>
    </row>
    <row r="349" spans="1:8" s="16" customFormat="1" ht="12" customHeight="1" x14ac:dyDescent="0.2">
      <c r="A349" s="57"/>
      <c r="B349" s="124"/>
      <c r="C349" s="55">
        <v>4270</v>
      </c>
      <c r="D349" s="77" t="s">
        <v>65</v>
      </c>
      <c r="E349" s="42">
        <v>0</v>
      </c>
      <c r="F349" s="53">
        <v>20344.2</v>
      </c>
      <c r="G349" s="53"/>
      <c r="H349" s="42">
        <f t="shared" si="72"/>
        <v>20344.2</v>
      </c>
    </row>
    <row r="350" spans="1:8" s="16" customFormat="1" ht="12" customHeight="1" x14ac:dyDescent="0.2">
      <c r="A350" s="57"/>
      <c r="B350" s="124"/>
      <c r="C350" s="55">
        <v>4300</v>
      </c>
      <c r="D350" s="77" t="s">
        <v>71</v>
      </c>
      <c r="E350" s="42">
        <v>132400</v>
      </c>
      <c r="F350" s="53"/>
      <c r="G350" s="53">
        <v>20344.2</v>
      </c>
      <c r="H350" s="42">
        <f t="shared" si="72"/>
        <v>112055.8</v>
      </c>
    </row>
    <row r="351" spans="1:8" s="16" customFormat="1" ht="19.149999999999999" customHeight="1" thickBot="1" x14ac:dyDescent="0.25">
      <c r="A351" s="124"/>
      <c r="B351" s="46"/>
      <c r="C351" s="55"/>
      <c r="D351" s="29" t="s">
        <v>176</v>
      </c>
      <c r="E351" s="30">
        <v>51110589.339999996</v>
      </c>
      <c r="F351" s="30">
        <f>SUM(F352,F358,F363,F372)</f>
        <v>163416.50999999998</v>
      </c>
      <c r="G351" s="30">
        <f>SUM(G352,G358,G363,G372)</f>
        <v>24882.11</v>
      </c>
      <c r="H351" s="30">
        <f t="shared" si="72"/>
        <v>51249123.739999995</v>
      </c>
    </row>
    <row r="352" spans="1:8" s="16" customFormat="1" ht="19.149999999999999" customHeight="1" thickTop="1" thickBot="1" x14ac:dyDescent="0.25">
      <c r="A352" s="43">
        <v>750</v>
      </c>
      <c r="B352" s="43"/>
      <c r="C352" s="44"/>
      <c r="D352" s="45" t="s">
        <v>33</v>
      </c>
      <c r="E352" s="30">
        <v>2378130.94</v>
      </c>
      <c r="F352" s="30">
        <f>SUM(F353)</f>
        <v>257.39999999999998</v>
      </c>
      <c r="G352" s="30">
        <f>SUM(G353)</f>
        <v>0</v>
      </c>
      <c r="H352" s="30">
        <f t="shared" ref="H352:H353" si="74">SUM(E352+F352-G352)</f>
        <v>2378388.34</v>
      </c>
    </row>
    <row r="353" spans="1:8" s="16" customFormat="1" ht="11.25" customHeight="1" thickTop="1" x14ac:dyDescent="0.2">
      <c r="A353" s="43"/>
      <c r="B353" s="55">
        <v>75011</v>
      </c>
      <c r="C353" s="34"/>
      <c r="D353" s="58" t="s">
        <v>34</v>
      </c>
      <c r="E353" s="75">
        <v>2378130.94</v>
      </c>
      <c r="F353" s="37">
        <f>SUM(F354)</f>
        <v>257.39999999999998</v>
      </c>
      <c r="G353" s="37">
        <f>SUM(G354)</f>
        <v>0</v>
      </c>
      <c r="H353" s="36">
        <f t="shared" si="74"/>
        <v>2378388.34</v>
      </c>
    </row>
    <row r="354" spans="1:8" s="16" customFormat="1" ht="45" customHeight="1" x14ac:dyDescent="0.2">
      <c r="A354" s="43"/>
      <c r="B354" s="55"/>
      <c r="C354" s="26"/>
      <c r="D354" s="443" t="s">
        <v>177</v>
      </c>
      <c r="E354" s="422">
        <v>634.94000000000005</v>
      </c>
      <c r="F354" s="435">
        <f>SUM(F355:F356)</f>
        <v>257.39999999999998</v>
      </c>
      <c r="G354" s="435">
        <f>SUM(G355:G356)</f>
        <v>0</v>
      </c>
      <c r="H354" s="429">
        <f t="shared" ref="H354:H356" si="75">SUM(E354+F354-G354)</f>
        <v>892.34</v>
      </c>
    </row>
    <row r="355" spans="1:8" s="16" customFormat="1" ht="22.5" customHeight="1" x14ac:dyDescent="0.2">
      <c r="A355" s="43"/>
      <c r="B355" s="55"/>
      <c r="C355" s="54">
        <v>4740</v>
      </c>
      <c r="D355" s="69" t="s">
        <v>169</v>
      </c>
      <c r="E355" s="53">
        <v>530.70000000000005</v>
      </c>
      <c r="F355" s="78">
        <v>215.62</v>
      </c>
      <c r="G355" s="78"/>
      <c r="H355" s="42">
        <f t="shared" si="75"/>
        <v>746.32</v>
      </c>
    </row>
    <row r="356" spans="1:8" s="16" customFormat="1" ht="23.25" customHeight="1" x14ac:dyDescent="0.2">
      <c r="A356" s="60"/>
      <c r="B356" s="104"/>
      <c r="C356" s="115">
        <v>4850</v>
      </c>
      <c r="D356" s="125" t="s">
        <v>116</v>
      </c>
      <c r="E356" s="74">
        <v>104.24</v>
      </c>
      <c r="F356" s="75">
        <v>41.78</v>
      </c>
      <c r="G356" s="75"/>
      <c r="H356" s="37">
        <f t="shared" si="75"/>
        <v>146.01999999999998</v>
      </c>
    </row>
    <row r="357" spans="1:8" s="16" customFormat="1" ht="12" customHeight="1" x14ac:dyDescent="0.2">
      <c r="A357" s="63">
        <v>751</v>
      </c>
      <c r="B357" s="63"/>
      <c r="C357" s="64"/>
      <c r="D357" s="65" t="s">
        <v>36</v>
      </c>
      <c r="E357" s="48"/>
      <c r="F357" s="48"/>
      <c r="G357" s="48"/>
      <c r="H357" s="48"/>
    </row>
    <row r="358" spans="1:8" s="16" customFormat="1" ht="12" customHeight="1" thickBot="1" x14ac:dyDescent="0.25">
      <c r="A358" s="63"/>
      <c r="B358" s="63"/>
      <c r="C358" s="64"/>
      <c r="D358" s="65" t="s">
        <v>37</v>
      </c>
      <c r="E358" s="30">
        <v>2022046</v>
      </c>
      <c r="F358" s="33">
        <f>SUM(F359)</f>
        <v>24400</v>
      </c>
      <c r="G358" s="33">
        <f>SUM(G370)</f>
        <v>0</v>
      </c>
      <c r="H358" s="30">
        <f t="shared" ref="H358:H359" si="76">SUM(E358+F358-G358)</f>
        <v>2046446</v>
      </c>
    </row>
    <row r="359" spans="1:8" s="16" customFormat="1" ht="12" customHeight="1" thickTop="1" x14ac:dyDescent="0.2">
      <c r="A359" s="43"/>
      <c r="B359" s="66">
        <v>75113</v>
      </c>
      <c r="C359" s="55"/>
      <c r="D359" s="67" t="s">
        <v>38</v>
      </c>
      <c r="E359" s="75">
        <v>534401</v>
      </c>
      <c r="F359" s="36">
        <f>SUM(F360)</f>
        <v>24400</v>
      </c>
      <c r="G359" s="36">
        <f>SUM(G360)</f>
        <v>0</v>
      </c>
      <c r="H359" s="36">
        <f t="shared" si="76"/>
        <v>558801</v>
      </c>
    </row>
    <row r="360" spans="1:8" s="16" customFormat="1" ht="12" customHeight="1" x14ac:dyDescent="0.2">
      <c r="A360" s="43"/>
      <c r="B360" s="46"/>
      <c r="C360" s="82"/>
      <c r="D360" s="430" t="s">
        <v>178</v>
      </c>
      <c r="E360" s="422">
        <v>534401</v>
      </c>
      <c r="F360" s="423">
        <f>SUM(F361:F361)</f>
        <v>24400</v>
      </c>
      <c r="G360" s="423">
        <f>SUM(G361:G361)</f>
        <v>0</v>
      </c>
      <c r="H360" s="422">
        <f>SUM(E360+F360-G360)</f>
        <v>558801</v>
      </c>
    </row>
    <row r="361" spans="1:8" s="16" customFormat="1" ht="12" customHeight="1" x14ac:dyDescent="0.2">
      <c r="A361" s="43"/>
      <c r="B361" s="46"/>
      <c r="C361" s="82">
        <v>3030</v>
      </c>
      <c r="D361" s="80" t="s">
        <v>179</v>
      </c>
      <c r="E361" s="41">
        <v>328133</v>
      </c>
      <c r="F361" s="42">
        <v>24400</v>
      </c>
      <c r="G361" s="42"/>
      <c r="H361" s="42">
        <f>SUM(E361+F361-G361)</f>
        <v>352533</v>
      </c>
    </row>
    <row r="362" spans="1:8" s="16" customFormat="1" ht="12" customHeight="1" x14ac:dyDescent="0.2">
      <c r="A362" s="43">
        <v>754</v>
      </c>
      <c r="B362" s="43"/>
      <c r="C362" s="44"/>
      <c r="D362" s="45" t="s">
        <v>52</v>
      </c>
      <c r="E362" s="53"/>
      <c r="F362" s="41"/>
      <c r="G362" s="41"/>
      <c r="H362" s="53"/>
    </row>
    <row r="363" spans="1:8" s="16" customFormat="1" ht="12" customHeight="1" thickBot="1" x14ac:dyDescent="0.25">
      <c r="A363" s="43"/>
      <c r="B363" s="43"/>
      <c r="C363" s="44"/>
      <c r="D363" s="45" t="s">
        <v>53</v>
      </c>
      <c r="E363" s="33">
        <v>607100.00000000012</v>
      </c>
      <c r="F363" s="33">
        <f>SUM(F364)</f>
        <v>123514.84</v>
      </c>
      <c r="G363" s="33">
        <f>SUM(G364)</f>
        <v>24874.84</v>
      </c>
      <c r="H363" s="33">
        <f>SUM(E363+F363-G363)</f>
        <v>705740.00000000012</v>
      </c>
    </row>
    <row r="364" spans="1:8" s="16" customFormat="1" ht="12" customHeight="1" thickTop="1" x14ac:dyDescent="0.2">
      <c r="A364" s="46"/>
      <c r="B364" s="46">
        <v>75495</v>
      </c>
      <c r="C364" s="26"/>
      <c r="D364" s="35" t="s">
        <v>30</v>
      </c>
      <c r="E364" s="36">
        <v>607100.00000000012</v>
      </c>
      <c r="F364" s="37">
        <f>SUM(F365,F367,F369)</f>
        <v>123514.84</v>
      </c>
      <c r="G364" s="37">
        <f>SUM(G365,G367,G369)</f>
        <v>24874.84</v>
      </c>
      <c r="H364" s="36">
        <f>SUM(E364+F364-G364)</f>
        <v>705740.00000000012</v>
      </c>
    </row>
    <row r="365" spans="1:8" s="16" customFormat="1" ht="23.25" customHeight="1" x14ac:dyDescent="0.2">
      <c r="A365" s="46"/>
      <c r="B365" s="46"/>
      <c r="C365" s="76"/>
      <c r="D365" s="424" t="s">
        <v>180</v>
      </c>
      <c r="E365" s="422">
        <v>80600</v>
      </c>
      <c r="F365" s="423">
        <f>SUM(F366:F366)</f>
        <v>4200</v>
      </c>
      <c r="G365" s="423">
        <f>SUM(G366:G366)</f>
        <v>0</v>
      </c>
      <c r="H365" s="422">
        <f t="shared" ref="H365:H366" si="77">SUM(E365+F365-G365)</f>
        <v>84800</v>
      </c>
    </row>
    <row r="366" spans="1:8" s="16" customFormat="1" ht="22.5" customHeight="1" x14ac:dyDescent="0.2">
      <c r="A366" s="46"/>
      <c r="B366" s="46"/>
      <c r="C366" s="54">
        <v>3280</v>
      </c>
      <c r="D366" s="69" t="s">
        <v>181</v>
      </c>
      <c r="E366" s="78">
        <v>80040</v>
      </c>
      <c r="F366" s="53">
        <v>4200</v>
      </c>
      <c r="G366" s="53"/>
      <c r="H366" s="78">
        <f t="shared" si="77"/>
        <v>84240</v>
      </c>
    </row>
    <row r="367" spans="1:8" s="16" customFormat="1" ht="35.25" customHeight="1" x14ac:dyDescent="0.2">
      <c r="A367" s="46"/>
      <c r="B367" s="46"/>
      <c r="C367" s="76"/>
      <c r="D367" s="426" t="s">
        <v>182</v>
      </c>
      <c r="E367" s="429">
        <v>344837.07000000007</v>
      </c>
      <c r="F367" s="429">
        <f>SUM(F368:F368)</f>
        <v>94440</v>
      </c>
      <c r="G367" s="429">
        <f>SUM(G368:G368)</f>
        <v>24874.84</v>
      </c>
      <c r="H367" s="422">
        <f>SUM(E367+F367-G367)</f>
        <v>414402.23000000004</v>
      </c>
    </row>
    <row r="368" spans="1:8" s="16" customFormat="1" ht="12" customHeight="1" x14ac:dyDescent="0.2">
      <c r="A368" s="46"/>
      <c r="B368" s="46"/>
      <c r="C368" s="46">
        <v>4370</v>
      </c>
      <c r="D368" s="77" t="s">
        <v>114</v>
      </c>
      <c r="E368" s="78">
        <v>344837.07000000007</v>
      </c>
      <c r="F368" s="53">
        <v>94440</v>
      </c>
      <c r="G368" s="53">
        <v>24874.84</v>
      </c>
      <c r="H368" s="78">
        <f t="shared" ref="H368" si="78">SUM(E368+F368-G368)</f>
        <v>414402.23000000004</v>
      </c>
    </row>
    <row r="369" spans="1:8" s="16" customFormat="1" ht="33" customHeight="1" x14ac:dyDescent="0.2">
      <c r="A369" s="46"/>
      <c r="B369" s="46"/>
      <c r="C369" s="26"/>
      <c r="D369" s="444" t="s">
        <v>183</v>
      </c>
      <c r="E369" s="429">
        <v>181662.93000000002</v>
      </c>
      <c r="F369" s="423">
        <f>SUM(F370:F371)</f>
        <v>24874.84</v>
      </c>
      <c r="G369" s="423">
        <f>SUM(G370:G371)</f>
        <v>0</v>
      </c>
      <c r="H369" s="422">
        <f>SUM(E369+F369-G369)</f>
        <v>206537.77000000002</v>
      </c>
    </row>
    <row r="370" spans="1:8" s="16" customFormat="1" ht="12" customHeight="1" x14ac:dyDescent="0.2">
      <c r="A370" s="46"/>
      <c r="B370" s="46"/>
      <c r="C370" s="55">
        <v>4370</v>
      </c>
      <c r="D370" s="77" t="s">
        <v>114</v>
      </c>
      <c r="E370" s="78">
        <v>8669.5400000000009</v>
      </c>
      <c r="F370" s="78">
        <v>10910.33</v>
      </c>
      <c r="G370" s="78"/>
      <c r="H370" s="41">
        <f t="shared" ref="H370:H384" si="79">SUM(E370+F370-G370)</f>
        <v>19579.870000000003</v>
      </c>
    </row>
    <row r="371" spans="1:8" s="16" customFormat="1" ht="22.5" customHeight="1" x14ac:dyDescent="0.2">
      <c r="A371" s="46"/>
      <c r="B371" s="46"/>
      <c r="C371" s="54">
        <v>4860</v>
      </c>
      <c r="D371" s="69" t="s">
        <v>117</v>
      </c>
      <c r="E371" s="78">
        <v>172993.39</v>
      </c>
      <c r="F371" s="78">
        <v>13964.51</v>
      </c>
      <c r="G371" s="78"/>
      <c r="H371" s="41">
        <f t="shared" si="79"/>
        <v>186957.90000000002</v>
      </c>
    </row>
    <row r="372" spans="1:8" s="16" customFormat="1" ht="12" customHeight="1" thickBot="1" x14ac:dyDescent="0.25">
      <c r="A372" s="43">
        <v>852</v>
      </c>
      <c r="B372" s="43"/>
      <c r="C372" s="44"/>
      <c r="D372" s="45" t="s">
        <v>21</v>
      </c>
      <c r="E372" s="33">
        <v>7850671</v>
      </c>
      <c r="F372" s="30">
        <f>SUM(F373,F378,F381)</f>
        <v>15244.27</v>
      </c>
      <c r="G372" s="30">
        <f>SUM(G373,G378,G381)</f>
        <v>7.27</v>
      </c>
      <c r="H372" s="30">
        <f t="shared" si="79"/>
        <v>7865908</v>
      </c>
    </row>
    <row r="373" spans="1:8" s="16" customFormat="1" ht="12" customHeight="1" thickTop="1" x14ac:dyDescent="0.2">
      <c r="A373" s="43"/>
      <c r="B373" s="118">
        <v>85203</v>
      </c>
      <c r="C373" s="126"/>
      <c r="D373" s="120" t="s">
        <v>45</v>
      </c>
      <c r="E373" s="75">
        <v>1246877</v>
      </c>
      <c r="F373" s="37">
        <f>SUM(F374)</f>
        <v>5401</v>
      </c>
      <c r="G373" s="37">
        <f>SUM(G374,G379)</f>
        <v>0</v>
      </c>
      <c r="H373" s="36">
        <f t="shared" si="79"/>
        <v>1252278</v>
      </c>
    </row>
    <row r="374" spans="1:8" s="16" customFormat="1" ht="12" customHeight="1" x14ac:dyDescent="0.2">
      <c r="A374" s="43"/>
      <c r="B374" s="118"/>
      <c r="C374" s="126"/>
      <c r="D374" s="445" t="s">
        <v>184</v>
      </c>
      <c r="E374" s="436">
        <v>1107197</v>
      </c>
      <c r="F374" s="435">
        <f>SUM(F375:F377)</f>
        <v>5401</v>
      </c>
      <c r="G374" s="435">
        <f>SUM(G375:G377)</f>
        <v>0</v>
      </c>
      <c r="H374" s="429">
        <f t="shared" si="79"/>
        <v>1112598</v>
      </c>
    </row>
    <row r="375" spans="1:8" s="16" customFormat="1" ht="12" customHeight="1" x14ac:dyDescent="0.2">
      <c r="A375" s="43"/>
      <c r="B375" s="118"/>
      <c r="C375" s="55">
        <v>4010</v>
      </c>
      <c r="D375" s="77" t="s">
        <v>84</v>
      </c>
      <c r="E375" s="78">
        <v>767584</v>
      </c>
      <c r="F375" s="53">
        <v>4513</v>
      </c>
      <c r="G375" s="53"/>
      <c r="H375" s="42">
        <f t="shared" si="79"/>
        <v>772097</v>
      </c>
    </row>
    <row r="376" spans="1:8" s="16" customFormat="1" ht="12" customHeight="1" x14ac:dyDescent="0.2">
      <c r="A376" s="43"/>
      <c r="B376" s="118"/>
      <c r="C376" s="55">
        <v>4110</v>
      </c>
      <c r="D376" s="77" t="s">
        <v>85</v>
      </c>
      <c r="E376" s="78">
        <v>140766</v>
      </c>
      <c r="F376" s="53">
        <v>777</v>
      </c>
      <c r="G376" s="53"/>
      <c r="H376" s="42">
        <f t="shared" si="79"/>
        <v>141543</v>
      </c>
    </row>
    <row r="377" spans="1:8" s="16" customFormat="1" ht="12" customHeight="1" x14ac:dyDescent="0.2">
      <c r="A377" s="43"/>
      <c r="B377" s="118"/>
      <c r="C377" s="55">
        <v>4120</v>
      </c>
      <c r="D377" s="77" t="s">
        <v>185</v>
      </c>
      <c r="E377" s="78">
        <v>20028</v>
      </c>
      <c r="F377" s="53">
        <v>111</v>
      </c>
      <c r="G377" s="53"/>
      <c r="H377" s="42">
        <f t="shared" si="79"/>
        <v>20139</v>
      </c>
    </row>
    <row r="378" spans="1:8" s="16" customFormat="1" ht="12" customHeight="1" x14ac:dyDescent="0.2">
      <c r="A378" s="43"/>
      <c r="B378" s="46">
        <v>85219</v>
      </c>
      <c r="C378" s="26"/>
      <c r="D378" s="35" t="s">
        <v>46</v>
      </c>
      <c r="E378" s="75">
        <v>34200</v>
      </c>
      <c r="F378" s="37">
        <f>SUM(F379)</f>
        <v>9836</v>
      </c>
      <c r="G378" s="37">
        <f>SUM(G379)</f>
        <v>0</v>
      </c>
      <c r="H378" s="36">
        <f t="shared" si="79"/>
        <v>44036</v>
      </c>
    </row>
    <row r="379" spans="1:8" s="16" customFormat="1" ht="12" customHeight="1" x14ac:dyDescent="0.2">
      <c r="A379" s="43"/>
      <c r="B379" s="127"/>
      <c r="C379" s="126"/>
      <c r="D379" s="445" t="s">
        <v>186</v>
      </c>
      <c r="E379" s="436">
        <v>34200</v>
      </c>
      <c r="F379" s="435">
        <f>SUM(F380:F380)</f>
        <v>9836</v>
      </c>
      <c r="G379" s="435">
        <f>SUM(G380:G380)</f>
        <v>0</v>
      </c>
      <c r="H379" s="429">
        <f t="shared" si="79"/>
        <v>44036</v>
      </c>
    </row>
    <row r="380" spans="1:8" s="16" customFormat="1" ht="12" customHeight="1" x14ac:dyDescent="0.2">
      <c r="A380" s="43"/>
      <c r="B380" s="46"/>
      <c r="C380" s="55">
        <v>3110</v>
      </c>
      <c r="D380" s="77" t="s">
        <v>187</v>
      </c>
      <c r="E380" s="53">
        <v>33695</v>
      </c>
      <c r="F380" s="53">
        <v>9836</v>
      </c>
      <c r="G380" s="53"/>
      <c r="H380" s="42">
        <f t="shared" si="79"/>
        <v>43531</v>
      </c>
    </row>
    <row r="381" spans="1:8" s="16" customFormat="1" ht="12" customHeight="1" x14ac:dyDescent="0.2">
      <c r="A381" s="43"/>
      <c r="B381" s="118">
        <v>85295</v>
      </c>
      <c r="C381" s="126"/>
      <c r="D381" s="35" t="s">
        <v>30</v>
      </c>
      <c r="E381" s="75">
        <v>3391874</v>
      </c>
      <c r="F381" s="37">
        <f>SUM(F382)</f>
        <v>7.27</v>
      </c>
      <c r="G381" s="37">
        <f>SUM(G382)</f>
        <v>7.27</v>
      </c>
      <c r="H381" s="36">
        <f t="shared" si="79"/>
        <v>3391874</v>
      </c>
    </row>
    <row r="382" spans="1:8" s="16" customFormat="1" ht="12" customHeight="1" x14ac:dyDescent="0.2">
      <c r="A382" s="43"/>
      <c r="B382" s="127"/>
      <c r="C382" s="126"/>
      <c r="D382" s="445" t="s">
        <v>186</v>
      </c>
      <c r="E382" s="436">
        <v>3391874</v>
      </c>
      <c r="F382" s="435">
        <f>SUM(F383:F384)</f>
        <v>7.27</v>
      </c>
      <c r="G382" s="435">
        <f>SUM(G383:G384)</f>
        <v>7.27</v>
      </c>
      <c r="H382" s="429">
        <f t="shared" si="79"/>
        <v>3391874</v>
      </c>
    </row>
    <row r="383" spans="1:8" s="16" customFormat="1" ht="12" customHeight="1" x14ac:dyDescent="0.2">
      <c r="A383" s="43"/>
      <c r="B383" s="46"/>
      <c r="C383" s="55">
        <v>4010</v>
      </c>
      <c r="D383" s="77" t="s">
        <v>84</v>
      </c>
      <c r="E383" s="53">
        <v>42036</v>
      </c>
      <c r="F383" s="53"/>
      <c r="G383" s="53">
        <v>7.27</v>
      </c>
      <c r="H383" s="42">
        <f t="shared" si="79"/>
        <v>42028.73</v>
      </c>
    </row>
    <row r="384" spans="1:8" s="16" customFormat="1" ht="12" customHeight="1" x14ac:dyDescent="0.2">
      <c r="A384" s="43"/>
      <c r="B384" s="46"/>
      <c r="C384" s="55">
        <v>4710</v>
      </c>
      <c r="D384" s="80" t="s">
        <v>108</v>
      </c>
      <c r="E384" s="78">
        <v>70</v>
      </c>
      <c r="F384" s="78">
        <v>7.27</v>
      </c>
      <c r="G384" s="78"/>
      <c r="H384" s="42">
        <f t="shared" si="79"/>
        <v>77.27</v>
      </c>
    </row>
    <row r="385" spans="1:8" s="16" customFormat="1" ht="21.75" customHeight="1" thickBot="1" x14ac:dyDescent="0.25">
      <c r="A385" s="128"/>
      <c r="B385" s="46"/>
      <c r="C385" s="55"/>
      <c r="D385" s="29" t="s">
        <v>188</v>
      </c>
      <c r="E385" s="30">
        <v>23238414</v>
      </c>
      <c r="F385" s="30">
        <f>SUM(F386,F392,F396,F406)</f>
        <v>250269</v>
      </c>
      <c r="G385" s="30">
        <f>SUM(G386,G392,G396,G406)</f>
        <v>0</v>
      </c>
      <c r="H385" s="30">
        <f>SUM(E385+F385-G385)</f>
        <v>23488683</v>
      </c>
    </row>
    <row r="386" spans="1:8" s="16" customFormat="1" ht="17.25" customHeight="1" thickTop="1" thickBot="1" x14ac:dyDescent="0.25">
      <c r="A386" s="129">
        <v>700</v>
      </c>
      <c r="B386" s="130"/>
      <c r="C386" s="118"/>
      <c r="D386" s="131" t="s">
        <v>189</v>
      </c>
      <c r="E386" s="30">
        <v>550020</v>
      </c>
      <c r="F386" s="30">
        <f>SUM(F387)</f>
        <v>11989</v>
      </c>
      <c r="G386" s="30">
        <f>SUM(G387)</f>
        <v>0</v>
      </c>
      <c r="H386" s="30">
        <f t="shared" ref="H386:H407" si="80">SUM(E386+F386-G386)</f>
        <v>562009</v>
      </c>
    </row>
    <row r="387" spans="1:8" s="16" customFormat="1" ht="12" customHeight="1" thickTop="1" x14ac:dyDescent="0.2">
      <c r="A387" s="132"/>
      <c r="B387" s="130">
        <v>70005</v>
      </c>
      <c r="C387" s="118"/>
      <c r="D387" s="133" t="s">
        <v>50</v>
      </c>
      <c r="E387" s="75">
        <v>550020</v>
      </c>
      <c r="F387" s="37">
        <f>SUM(F388)</f>
        <v>11989</v>
      </c>
      <c r="G387" s="37">
        <f>SUM(G388)</f>
        <v>0</v>
      </c>
      <c r="H387" s="36">
        <f t="shared" si="80"/>
        <v>562009</v>
      </c>
    </row>
    <row r="388" spans="1:8" s="16" customFormat="1" ht="12" customHeight="1" x14ac:dyDescent="0.2">
      <c r="A388" s="43"/>
      <c r="B388" s="55"/>
      <c r="C388" s="26"/>
      <c r="D388" s="432" t="s">
        <v>75</v>
      </c>
      <c r="E388" s="436">
        <v>204000</v>
      </c>
      <c r="F388" s="435">
        <f>SUM(F389:F391)</f>
        <v>11989</v>
      </c>
      <c r="G388" s="435">
        <f>SUM(G389:G391)</f>
        <v>0</v>
      </c>
      <c r="H388" s="429">
        <f t="shared" si="80"/>
        <v>215989</v>
      </c>
    </row>
    <row r="389" spans="1:8" s="16" customFormat="1" ht="12" customHeight="1" x14ac:dyDescent="0.2">
      <c r="A389" s="57"/>
      <c r="B389" s="127"/>
      <c r="C389" s="55">
        <v>4010</v>
      </c>
      <c r="D389" s="77" t="s">
        <v>84</v>
      </c>
      <c r="E389" s="78">
        <v>158898</v>
      </c>
      <c r="F389" s="42">
        <v>10452</v>
      </c>
      <c r="G389" s="42"/>
      <c r="H389" s="42">
        <f t="shared" si="80"/>
        <v>169350</v>
      </c>
    </row>
    <row r="390" spans="1:8" s="16" customFormat="1" ht="12" customHeight="1" x14ac:dyDescent="0.2">
      <c r="A390" s="57"/>
      <c r="B390" s="55"/>
      <c r="C390" s="55">
        <v>4110</v>
      </c>
      <c r="D390" s="77" t="s">
        <v>85</v>
      </c>
      <c r="E390" s="53">
        <v>29156</v>
      </c>
      <c r="F390" s="53">
        <v>1308</v>
      </c>
      <c r="G390" s="53"/>
      <c r="H390" s="42">
        <f t="shared" si="80"/>
        <v>30464</v>
      </c>
    </row>
    <row r="391" spans="1:8" s="16" customFormat="1" ht="12" customHeight="1" x14ac:dyDescent="0.2">
      <c r="A391" s="57"/>
      <c r="B391" s="55"/>
      <c r="C391" s="55">
        <v>4120</v>
      </c>
      <c r="D391" s="77" t="s">
        <v>86</v>
      </c>
      <c r="E391" s="53">
        <v>4155</v>
      </c>
      <c r="F391" s="53">
        <v>229</v>
      </c>
      <c r="G391" s="53"/>
      <c r="H391" s="42">
        <f t="shared" si="80"/>
        <v>4384</v>
      </c>
    </row>
    <row r="392" spans="1:8" s="16" customFormat="1" ht="12" customHeight="1" thickBot="1" x14ac:dyDescent="0.25">
      <c r="A392" s="43">
        <v>754</v>
      </c>
      <c r="B392" s="43"/>
      <c r="C392" s="44"/>
      <c r="D392" s="45" t="s">
        <v>42</v>
      </c>
      <c r="E392" s="30">
        <v>19747155</v>
      </c>
      <c r="F392" s="33">
        <f t="shared" ref="F392:G393" si="81">SUM(F393)</f>
        <v>63050</v>
      </c>
      <c r="G392" s="33">
        <f t="shared" si="81"/>
        <v>0</v>
      </c>
      <c r="H392" s="30">
        <f>SUM(E392+F392-G392)</f>
        <v>19810205</v>
      </c>
    </row>
    <row r="393" spans="1:8" s="16" customFormat="1" ht="12" customHeight="1" thickTop="1" x14ac:dyDescent="0.2">
      <c r="A393" s="124"/>
      <c r="B393" s="55">
        <v>75411</v>
      </c>
      <c r="C393" s="34"/>
      <c r="D393" s="58" t="s">
        <v>54</v>
      </c>
      <c r="E393" s="36">
        <v>19747155</v>
      </c>
      <c r="F393" s="37">
        <f t="shared" si="81"/>
        <v>63050</v>
      </c>
      <c r="G393" s="37">
        <f t="shared" si="81"/>
        <v>0</v>
      </c>
      <c r="H393" s="36">
        <f>SUM(E393+F393-G393)</f>
        <v>19810205</v>
      </c>
    </row>
    <row r="394" spans="1:8" s="16" customFormat="1" ht="12" customHeight="1" x14ac:dyDescent="0.2">
      <c r="A394" s="17"/>
      <c r="B394" s="34"/>
      <c r="C394" s="55"/>
      <c r="D394" s="446" t="s">
        <v>190</v>
      </c>
      <c r="E394" s="429">
        <v>19747155</v>
      </c>
      <c r="F394" s="429">
        <f>SUM(F395:F395)</f>
        <v>63050</v>
      </c>
      <c r="G394" s="429">
        <f>SUM(G395:G395)</f>
        <v>0</v>
      </c>
      <c r="H394" s="422">
        <f>SUM(E394+F394-G394)</f>
        <v>19810205</v>
      </c>
    </row>
    <row r="395" spans="1:8" s="16" customFormat="1" ht="12" customHeight="1" x14ac:dyDescent="0.2">
      <c r="A395" s="17"/>
      <c r="B395" s="34"/>
      <c r="C395" s="76" t="s">
        <v>77</v>
      </c>
      <c r="D395" s="80" t="s">
        <v>78</v>
      </c>
      <c r="E395" s="78">
        <v>160000</v>
      </c>
      <c r="F395" s="78">
        <v>63050</v>
      </c>
      <c r="G395" s="78"/>
      <c r="H395" s="41">
        <f t="shared" ref="H395:H397" si="82">SUM(E395+F395-G395)</f>
        <v>223050</v>
      </c>
    </row>
    <row r="396" spans="1:8" s="16" customFormat="1" ht="12" customHeight="1" thickBot="1" x14ac:dyDescent="0.25">
      <c r="A396" s="57">
        <v>852</v>
      </c>
      <c r="B396" s="43"/>
      <c r="C396" s="44"/>
      <c r="D396" s="134" t="s">
        <v>21</v>
      </c>
      <c r="E396" s="30">
        <v>485000</v>
      </c>
      <c r="F396" s="30">
        <f t="shared" ref="F396:G397" si="83">SUM(F397)</f>
        <v>175000</v>
      </c>
      <c r="G396" s="30">
        <f t="shared" si="83"/>
        <v>0</v>
      </c>
      <c r="H396" s="30">
        <f t="shared" si="82"/>
        <v>660000</v>
      </c>
    </row>
    <row r="397" spans="1:8" s="16" customFormat="1" ht="12" customHeight="1" thickTop="1" x14ac:dyDescent="0.2">
      <c r="A397" s="57"/>
      <c r="B397" s="46">
        <v>85205</v>
      </c>
      <c r="C397" s="26"/>
      <c r="D397" s="120" t="s">
        <v>56</v>
      </c>
      <c r="E397" s="75">
        <v>485000</v>
      </c>
      <c r="F397" s="37">
        <f t="shared" si="83"/>
        <v>175000</v>
      </c>
      <c r="G397" s="37">
        <f t="shared" si="83"/>
        <v>0</v>
      </c>
      <c r="H397" s="36">
        <f t="shared" si="82"/>
        <v>660000</v>
      </c>
    </row>
    <row r="398" spans="1:8" s="16" customFormat="1" ht="22.5" customHeight="1" x14ac:dyDescent="0.2">
      <c r="A398" s="128"/>
      <c r="B398" s="46"/>
      <c r="C398" s="26"/>
      <c r="D398" s="445" t="s">
        <v>191</v>
      </c>
      <c r="E398" s="422">
        <v>485000</v>
      </c>
      <c r="F398" s="423">
        <f>SUM(F399:F405)</f>
        <v>175000</v>
      </c>
      <c r="G398" s="423">
        <f>SUM(G399:G405)</f>
        <v>0</v>
      </c>
      <c r="H398" s="422">
        <f>SUM(E398+F398-G398)</f>
        <v>660000</v>
      </c>
    </row>
    <row r="399" spans="1:8" s="16" customFormat="1" ht="12" customHeight="1" x14ac:dyDescent="0.2">
      <c r="A399" s="128"/>
      <c r="B399" s="46"/>
      <c r="C399" s="55">
        <v>4010</v>
      </c>
      <c r="D399" s="77" t="s">
        <v>84</v>
      </c>
      <c r="E399" s="78">
        <v>161561</v>
      </c>
      <c r="F399" s="53">
        <v>49802</v>
      </c>
      <c r="G399" s="53"/>
      <c r="H399" s="78">
        <f t="shared" ref="H399:H405" si="84">SUM(E399+F399-G399)</f>
        <v>211363</v>
      </c>
    </row>
    <row r="400" spans="1:8" s="16" customFormat="1" ht="12" customHeight="1" x14ac:dyDescent="0.2">
      <c r="A400" s="128"/>
      <c r="B400" s="46"/>
      <c r="C400" s="55">
        <v>4110</v>
      </c>
      <c r="D400" s="77" t="s">
        <v>85</v>
      </c>
      <c r="E400" s="78">
        <v>29172</v>
      </c>
      <c r="F400" s="53">
        <v>9470</v>
      </c>
      <c r="G400" s="53"/>
      <c r="H400" s="78">
        <f t="shared" si="84"/>
        <v>38642</v>
      </c>
    </row>
    <row r="401" spans="1:8" s="16" customFormat="1" ht="12" customHeight="1" x14ac:dyDescent="0.2">
      <c r="A401" s="128"/>
      <c r="B401" s="46"/>
      <c r="C401" s="55">
        <v>4120</v>
      </c>
      <c r="D401" s="77" t="s">
        <v>86</v>
      </c>
      <c r="E401" s="78">
        <v>4175</v>
      </c>
      <c r="F401" s="53">
        <v>1280</v>
      </c>
      <c r="G401" s="53"/>
      <c r="H401" s="78">
        <f t="shared" si="84"/>
        <v>5455</v>
      </c>
    </row>
    <row r="402" spans="1:8" s="16" customFormat="1" ht="12" customHeight="1" x14ac:dyDescent="0.2">
      <c r="A402" s="128"/>
      <c r="B402" s="46"/>
      <c r="C402" s="55">
        <v>4170</v>
      </c>
      <c r="D402" s="77" t="s">
        <v>76</v>
      </c>
      <c r="E402" s="78">
        <v>182230</v>
      </c>
      <c r="F402" s="53">
        <v>75000</v>
      </c>
      <c r="G402" s="53"/>
      <c r="H402" s="78">
        <f t="shared" si="84"/>
        <v>257230</v>
      </c>
    </row>
    <row r="403" spans="1:8" s="16" customFormat="1" ht="12" customHeight="1" x14ac:dyDescent="0.2">
      <c r="A403" s="128"/>
      <c r="B403" s="46"/>
      <c r="C403" s="76" t="s">
        <v>77</v>
      </c>
      <c r="D403" s="80" t="s">
        <v>78</v>
      </c>
      <c r="E403" s="78">
        <v>13864</v>
      </c>
      <c r="F403" s="53">
        <v>20000</v>
      </c>
      <c r="G403" s="53"/>
      <c r="H403" s="78">
        <f t="shared" si="84"/>
        <v>33864</v>
      </c>
    </row>
    <row r="404" spans="1:8" s="16" customFormat="1" ht="12" customHeight="1" x14ac:dyDescent="0.2">
      <c r="A404" s="128"/>
      <c r="B404" s="46"/>
      <c r="C404" s="55">
        <v>4300</v>
      </c>
      <c r="D404" s="77" t="s">
        <v>71</v>
      </c>
      <c r="E404" s="78">
        <v>42000</v>
      </c>
      <c r="F404" s="53">
        <v>19400</v>
      </c>
      <c r="G404" s="53"/>
      <c r="H404" s="78">
        <f t="shared" si="84"/>
        <v>61400</v>
      </c>
    </row>
    <row r="405" spans="1:8" s="16" customFormat="1" ht="12" customHeight="1" x14ac:dyDescent="0.2">
      <c r="A405" s="135"/>
      <c r="B405" s="103"/>
      <c r="C405" s="104">
        <v>4440</v>
      </c>
      <c r="D405" s="35" t="s">
        <v>192</v>
      </c>
      <c r="E405" s="74">
        <v>4786</v>
      </c>
      <c r="F405" s="74">
        <v>48</v>
      </c>
      <c r="G405" s="74"/>
      <c r="H405" s="37">
        <f t="shared" si="84"/>
        <v>4834</v>
      </c>
    </row>
    <row r="406" spans="1:8" s="16" customFormat="1" ht="12" customHeight="1" thickBot="1" x14ac:dyDescent="0.25">
      <c r="A406" s="57">
        <v>853</v>
      </c>
      <c r="B406" s="43"/>
      <c r="C406" s="44"/>
      <c r="D406" s="45" t="s">
        <v>57</v>
      </c>
      <c r="E406" s="30">
        <v>498650</v>
      </c>
      <c r="F406" s="30">
        <f>SUM(F407)</f>
        <v>230</v>
      </c>
      <c r="G406" s="30">
        <f>SUM(G407)</f>
        <v>0</v>
      </c>
      <c r="H406" s="30">
        <f t="shared" si="80"/>
        <v>498880</v>
      </c>
    </row>
    <row r="407" spans="1:8" s="16" customFormat="1" ht="12" customHeight="1" thickTop="1" x14ac:dyDescent="0.2">
      <c r="A407" s="57"/>
      <c r="B407" s="46">
        <v>85321</v>
      </c>
      <c r="C407" s="26"/>
      <c r="D407" s="35" t="s">
        <v>58</v>
      </c>
      <c r="E407" s="75">
        <v>498650</v>
      </c>
      <c r="F407" s="37">
        <f>SUM(F408)</f>
        <v>230</v>
      </c>
      <c r="G407" s="37">
        <f>SUM(G408)</f>
        <v>0</v>
      </c>
      <c r="H407" s="36">
        <f t="shared" si="80"/>
        <v>498880</v>
      </c>
    </row>
    <row r="408" spans="1:8" s="16" customFormat="1" ht="45" customHeight="1" x14ac:dyDescent="0.2">
      <c r="A408" s="136"/>
      <c r="B408" s="137"/>
      <c r="C408" s="26"/>
      <c r="D408" s="426" t="s">
        <v>193</v>
      </c>
      <c r="E408" s="422">
        <v>1150</v>
      </c>
      <c r="F408" s="423">
        <f>SUM(F409:F411)</f>
        <v>230</v>
      </c>
      <c r="G408" s="423">
        <f>SUM(G409:G411)</f>
        <v>0</v>
      </c>
      <c r="H408" s="422">
        <f>SUM(E408+F408-G408)</f>
        <v>1380</v>
      </c>
    </row>
    <row r="409" spans="1:8" s="16" customFormat="1" ht="12" customHeight="1" x14ac:dyDescent="0.2">
      <c r="A409" s="136"/>
      <c r="B409" s="137"/>
      <c r="C409" s="46">
        <v>4370</v>
      </c>
      <c r="D409" s="77" t="s">
        <v>114</v>
      </c>
      <c r="E409" s="78">
        <v>600</v>
      </c>
      <c r="F409" s="53">
        <v>120</v>
      </c>
      <c r="G409" s="53"/>
      <c r="H409" s="78">
        <f t="shared" ref="H409:H411" si="85">SUM(E409+F409-G409)</f>
        <v>720</v>
      </c>
    </row>
    <row r="410" spans="1:8" s="16" customFormat="1" ht="21" customHeight="1" x14ac:dyDescent="0.2">
      <c r="A410" s="136"/>
      <c r="B410" s="137"/>
      <c r="C410" s="54">
        <v>4740</v>
      </c>
      <c r="D410" s="69" t="s">
        <v>169</v>
      </c>
      <c r="E410" s="78">
        <v>450</v>
      </c>
      <c r="F410" s="53">
        <v>90</v>
      </c>
      <c r="G410" s="53"/>
      <c r="H410" s="78">
        <f t="shared" si="85"/>
        <v>540</v>
      </c>
    </row>
    <row r="411" spans="1:8" s="16" customFormat="1" ht="21.75" customHeight="1" x14ac:dyDescent="0.2">
      <c r="A411" s="136"/>
      <c r="B411" s="137"/>
      <c r="C411" s="54">
        <v>4850</v>
      </c>
      <c r="D411" s="69" t="s">
        <v>116</v>
      </c>
      <c r="E411" s="53">
        <v>100</v>
      </c>
      <c r="F411" s="53">
        <v>20</v>
      </c>
      <c r="G411" s="53"/>
      <c r="H411" s="42">
        <f t="shared" si="85"/>
        <v>120</v>
      </c>
    </row>
    <row r="412" spans="1:8" s="16" customFormat="1" ht="3.75" customHeight="1" x14ac:dyDescent="0.2">
      <c r="A412" s="138"/>
      <c r="B412" s="138"/>
      <c r="C412" s="139"/>
      <c r="D412" s="140"/>
      <c r="E412" s="36"/>
      <c r="F412" s="36"/>
      <c r="G412" s="36"/>
      <c r="H412" s="36"/>
    </row>
    <row r="413" spans="1:8" s="16" customFormat="1" ht="12.95" customHeight="1" x14ac:dyDescent="0.2"/>
    <row r="414" spans="1:8" s="16" customFormat="1" ht="12.95" customHeight="1" x14ac:dyDescent="0.2"/>
    <row r="415" spans="1:8" s="16" customFormat="1" ht="12.95" customHeight="1" x14ac:dyDescent="0.2"/>
    <row r="416" spans="1:8" s="16" customFormat="1" ht="12.95" customHeight="1" x14ac:dyDescent="0.2"/>
    <row r="417" s="16" customFormat="1" ht="12.95" customHeight="1" x14ac:dyDescent="0.2"/>
    <row r="418" s="16" customFormat="1" ht="12.95" customHeight="1" x14ac:dyDescent="0.2"/>
    <row r="419" s="16" customFormat="1" ht="12.95" customHeight="1" x14ac:dyDescent="0.2"/>
    <row r="420" s="16" customFormat="1" ht="12.95" customHeight="1" x14ac:dyDescent="0.2"/>
    <row r="421" s="16" customFormat="1" ht="12.95" customHeight="1" x14ac:dyDescent="0.2"/>
    <row r="422" s="16" customFormat="1" ht="12.95" customHeight="1" x14ac:dyDescent="0.2"/>
    <row r="423" s="16" customFormat="1" ht="12.95" customHeight="1" x14ac:dyDescent="0.2"/>
    <row r="424" s="16" customFormat="1" ht="12.95" customHeight="1" x14ac:dyDescent="0.2"/>
    <row r="425" s="16" customFormat="1" ht="12.95" customHeight="1" x14ac:dyDescent="0.2"/>
    <row r="426" s="16" customFormat="1" ht="12.95" customHeight="1" x14ac:dyDescent="0.2"/>
    <row r="427" s="16" customFormat="1" ht="12.95" customHeight="1" x14ac:dyDescent="0.2"/>
    <row r="428" s="16" customFormat="1" ht="12.95" customHeight="1" x14ac:dyDescent="0.2"/>
    <row r="429" s="16" customFormat="1" ht="12.95" customHeight="1" x14ac:dyDescent="0.2"/>
    <row r="430" s="16" customFormat="1" ht="12.95" customHeight="1" x14ac:dyDescent="0.2"/>
    <row r="431" s="16" customFormat="1" ht="12.95" customHeight="1" x14ac:dyDescent="0.2"/>
    <row r="432" s="16" customFormat="1" ht="12.95" customHeight="1" x14ac:dyDescent="0.2"/>
    <row r="433" s="16" customFormat="1" ht="12.95" customHeight="1" x14ac:dyDescent="0.2"/>
    <row r="434" s="16" customFormat="1" ht="12.95" customHeight="1" x14ac:dyDescent="0.2"/>
    <row r="435" s="16" customFormat="1" ht="12.95" customHeight="1" x14ac:dyDescent="0.2"/>
    <row r="436" s="16" customFormat="1" ht="12.95" customHeight="1" x14ac:dyDescent="0.2"/>
    <row r="437" s="16" customFormat="1" ht="12.95" customHeight="1" x14ac:dyDescent="0.2"/>
    <row r="438" s="16" customFormat="1" ht="12.95" customHeight="1" x14ac:dyDescent="0.2"/>
    <row r="439" s="16" customFormat="1" ht="12.95" customHeight="1" x14ac:dyDescent="0.2"/>
    <row r="440" s="16" customFormat="1" ht="12.95" customHeight="1" x14ac:dyDescent="0.2"/>
    <row r="441" s="16" customFormat="1" ht="12.95" customHeight="1" x14ac:dyDescent="0.2"/>
    <row r="442" s="16" customFormat="1" ht="12.95" customHeight="1" x14ac:dyDescent="0.2"/>
    <row r="443" s="16" customFormat="1" ht="12.95" customHeight="1" x14ac:dyDescent="0.2"/>
    <row r="444" s="16" customFormat="1" ht="12.95" customHeight="1" x14ac:dyDescent="0.2"/>
    <row r="445" s="16" customFormat="1" ht="12.95" customHeight="1" x14ac:dyDescent="0.2"/>
    <row r="446" s="16" customFormat="1" ht="12.95" customHeight="1" x14ac:dyDescent="0.2"/>
    <row r="447" s="16" customFormat="1" ht="12.95" customHeight="1" x14ac:dyDescent="0.2"/>
    <row r="448" s="16" customFormat="1" ht="12.95" customHeight="1" x14ac:dyDescent="0.2"/>
    <row r="449" s="16" customFormat="1" ht="12.95" customHeight="1" x14ac:dyDescent="0.2"/>
    <row r="450" s="16" customFormat="1" ht="12.95" customHeight="1" x14ac:dyDescent="0.2"/>
    <row r="451" s="16" customFormat="1" ht="12.95" customHeight="1" x14ac:dyDescent="0.2"/>
    <row r="452" s="16" customFormat="1" ht="12.95" customHeight="1" x14ac:dyDescent="0.2"/>
    <row r="453" s="16" customFormat="1" ht="12.95" customHeight="1" x14ac:dyDescent="0.2"/>
    <row r="454" s="16" customFormat="1" ht="12.95" customHeight="1" x14ac:dyDescent="0.2"/>
    <row r="455" s="16" customFormat="1" ht="12.95" customHeight="1" x14ac:dyDescent="0.2"/>
    <row r="456" s="16" customFormat="1" ht="12.95" customHeight="1" x14ac:dyDescent="0.2"/>
    <row r="457" s="16" customFormat="1" ht="12.95" customHeight="1" x14ac:dyDescent="0.2"/>
    <row r="458" s="16" customFormat="1" ht="12.95" customHeight="1" x14ac:dyDescent="0.2"/>
    <row r="459" s="16" customFormat="1" ht="12.95" customHeight="1" x14ac:dyDescent="0.2"/>
    <row r="460" s="16" customFormat="1" ht="12.95" customHeight="1" x14ac:dyDescent="0.2"/>
    <row r="461" s="16" customFormat="1" ht="12.95" customHeight="1" x14ac:dyDescent="0.2"/>
    <row r="462" s="16" customFormat="1" ht="12.95" customHeight="1" x14ac:dyDescent="0.2"/>
    <row r="463" s="16" customFormat="1" ht="12.95" customHeight="1" x14ac:dyDescent="0.2"/>
    <row r="464" s="16" customFormat="1" ht="12.95" customHeight="1" x14ac:dyDescent="0.2"/>
    <row r="465" s="16" customFormat="1" ht="12.95" customHeight="1" x14ac:dyDescent="0.2"/>
    <row r="466" s="16" customFormat="1" ht="12.95" customHeight="1" x14ac:dyDescent="0.2"/>
    <row r="467" s="16" customFormat="1" ht="12.95" customHeight="1" x14ac:dyDescent="0.2"/>
    <row r="468" s="16" customFormat="1" ht="12.95" customHeight="1" x14ac:dyDescent="0.2"/>
    <row r="469" s="16" customFormat="1" ht="12.95" customHeight="1" x14ac:dyDescent="0.2"/>
    <row r="470" s="16" customFormat="1" ht="12.95" customHeight="1" x14ac:dyDescent="0.2"/>
    <row r="471" s="16" customFormat="1" ht="12.95" customHeight="1" x14ac:dyDescent="0.2"/>
    <row r="472" s="16" customFormat="1" ht="12.95" customHeight="1" x14ac:dyDescent="0.2"/>
    <row r="473" s="16" customFormat="1" ht="12.95" customHeight="1" x14ac:dyDescent="0.2"/>
    <row r="474" s="16" customFormat="1" ht="12.95" customHeight="1" x14ac:dyDescent="0.2"/>
    <row r="475" s="16" customFormat="1" ht="12.95" customHeight="1" x14ac:dyDescent="0.2"/>
    <row r="476" s="16" customFormat="1" ht="12.95" customHeight="1" x14ac:dyDescent="0.2"/>
    <row r="477" s="16" customFormat="1" ht="12.95" customHeight="1" x14ac:dyDescent="0.2"/>
    <row r="478" s="16" customFormat="1" ht="12.95" customHeight="1" x14ac:dyDescent="0.2"/>
    <row r="479" s="16" customFormat="1" ht="12.95" customHeight="1" x14ac:dyDescent="0.2"/>
    <row r="480" customFormat="1" ht="12.95" customHeight="1" x14ac:dyDescent="0.25"/>
    <row r="481" customFormat="1" ht="12.95" customHeight="1" x14ac:dyDescent="0.25"/>
    <row r="482" customFormat="1" ht="12.95" customHeight="1" x14ac:dyDescent="0.25"/>
    <row r="483" customFormat="1" ht="12.95" customHeight="1" x14ac:dyDescent="0.25"/>
    <row r="484" customFormat="1" ht="12.95" customHeight="1" x14ac:dyDescent="0.25"/>
    <row r="485" customFormat="1" ht="12.95" customHeight="1" x14ac:dyDescent="0.25"/>
    <row r="486" customFormat="1" ht="12.95" customHeight="1" x14ac:dyDescent="0.25"/>
    <row r="487" customFormat="1" ht="12.95" customHeight="1" x14ac:dyDescent="0.25"/>
    <row r="488" customFormat="1" ht="12.95" customHeight="1" x14ac:dyDescent="0.25"/>
    <row r="489" customFormat="1" ht="12.95" customHeight="1" x14ac:dyDescent="0.25"/>
    <row r="490" customFormat="1" ht="12.95" customHeight="1" x14ac:dyDescent="0.25"/>
    <row r="491" customFormat="1" ht="12.95" customHeight="1" x14ac:dyDescent="0.25"/>
    <row r="492" customFormat="1" ht="12.75" customHeight="1" x14ac:dyDescent="0.25"/>
    <row r="493" customFormat="1" ht="12.75" customHeight="1" x14ac:dyDescent="0.25"/>
    <row r="494" customFormat="1" ht="12.75" customHeight="1" x14ac:dyDescent="0.25"/>
    <row r="495" customFormat="1" ht="12.75" customHeight="1" x14ac:dyDescent="0.25"/>
    <row r="496" customFormat="1" ht="12.75" customHeight="1" x14ac:dyDescent="0.25"/>
    <row r="497" customFormat="1" ht="12.75" customHeight="1" x14ac:dyDescent="0.25"/>
    <row r="498" customFormat="1" ht="12.75" customHeight="1" x14ac:dyDescent="0.25"/>
    <row r="499" customFormat="1" ht="12.75" customHeight="1" x14ac:dyDescent="0.25"/>
    <row r="500" customFormat="1" ht="12.75" customHeight="1" x14ac:dyDescent="0.25"/>
    <row r="501" customFormat="1" ht="12.75" customHeight="1" x14ac:dyDescent="0.25"/>
    <row r="502" customFormat="1" ht="12.75" customHeight="1" x14ac:dyDescent="0.25"/>
    <row r="503" customFormat="1" ht="12.75" customHeight="1" x14ac:dyDescent="0.25"/>
    <row r="504" customFormat="1" ht="12.75" customHeight="1" x14ac:dyDescent="0.25"/>
    <row r="505" customFormat="1" ht="12.75" customHeight="1" x14ac:dyDescent="0.25"/>
    <row r="506" customFormat="1" ht="12.75" customHeight="1" x14ac:dyDescent="0.25"/>
    <row r="507" customFormat="1" ht="12.75" customHeight="1" x14ac:dyDescent="0.25"/>
    <row r="508" customFormat="1" ht="12.75" customHeight="1" x14ac:dyDescent="0.25"/>
    <row r="509" customFormat="1" ht="12.75" customHeight="1" x14ac:dyDescent="0.25"/>
    <row r="510" customFormat="1" ht="12.75" customHeight="1" x14ac:dyDescent="0.25"/>
    <row r="511" customFormat="1" ht="12.75" customHeight="1" x14ac:dyDescent="0.25"/>
    <row r="512" customFormat="1" ht="12.75" customHeight="1" x14ac:dyDescent="0.25"/>
    <row r="513" customFormat="1" ht="12.75" customHeight="1" x14ac:dyDescent="0.25"/>
    <row r="514" customFormat="1" ht="12.75" customHeight="1" x14ac:dyDescent="0.25"/>
    <row r="515" customFormat="1" ht="12.75" customHeight="1" x14ac:dyDescent="0.25"/>
    <row r="516" customFormat="1" ht="12.75" customHeight="1" x14ac:dyDescent="0.25"/>
    <row r="517" customFormat="1" ht="12.75" customHeight="1" x14ac:dyDescent="0.25"/>
    <row r="518" customFormat="1" ht="12.75" customHeight="1" x14ac:dyDescent="0.25"/>
    <row r="519" customFormat="1" ht="12.75" customHeight="1" x14ac:dyDescent="0.25"/>
    <row r="520" customFormat="1" ht="12.75" customHeight="1" x14ac:dyDescent="0.25"/>
    <row r="521" customFormat="1" ht="12.75" customHeight="1" x14ac:dyDescent="0.25"/>
    <row r="522" customFormat="1" ht="12.75" customHeight="1" x14ac:dyDescent="0.25"/>
    <row r="523" customFormat="1" ht="12.75" customHeight="1" x14ac:dyDescent="0.25"/>
    <row r="524" customFormat="1" ht="12.75" customHeight="1" x14ac:dyDescent="0.25"/>
    <row r="525" customFormat="1" ht="12.75" customHeight="1" x14ac:dyDescent="0.25"/>
    <row r="526" customFormat="1" ht="12.75" customHeight="1" x14ac:dyDescent="0.25"/>
    <row r="527" customFormat="1" ht="12.75" customHeight="1" x14ac:dyDescent="0.25"/>
    <row r="528" customFormat="1" ht="12.75" customHeight="1" x14ac:dyDescent="0.25"/>
    <row r="529" customFormat="1" ht="12.75" customHeight="1" x14ac:dyDescent="0.25"/>
    <row r="530" customFormat="1" ht="12.75" customHeight="1" x14ac:dyDescent="0.25"/>
    <row r="531" customFormat="1" ht="12.75" customHeight="1" x14ac:dyDescent="0.25"/>
    <row r="532" customFormat="1" ht="12.75" customHeight="1" x14ac:dyDescent="0.25"/>
    <row r="533" customFormat="1" ht="12.75" customHeight="1" x14ac:dyDescent="0.25"/>
    <row r="534" customFormat="1" ht="12.75" customHeight="1" x14ac:dyDescent="0.25"/>
    <row r="535" customFormat="1" ht="12.75" customHeight="1" x14ac:dyDescent="0.25"/>
    <row r="536" customFormat="1" ht="12.75" customHeight="1" x14ac:dyDescent="0.25"/>
    <row r="537" customFormat="1" ht="12.75" customHeight="1" x14ac:dyDescent="0.25"/>
    <row r="538" customFormat="1" ht="12.75" customHeight="1" x14ac:dyDescent="0.25"/>
    <row r="539" customFormat="1" ht="12.75" customHeight="1" x14ac:dyDescent="0.25"/>
    <row r="540" customFormat="1" ht="12.75" customHeight="1" x14ac:dyDescent="0.25"/>
    <row r="541" customFormat="1" ht="12.75" customHeight="1" x14ac:dyDescent="0.25"/>
    <row r="542" customFormat="1" ht="12.75" customHeight="1" x14ac:dyDescent="0.25"/>
    <row r="543" customFormat="1" ht="12.75" customHeight="1" x14ac:dyDescent="0.25"/>
    <row r="544" customFormat="1" ht="12.75" customHeight="1" x14ac:dyDescent="0.25"/>
    <row r="545" customFormat="1" ht="12.75" customHeight="1" x14ac:dyDescent="0.25"/>
    <row r="546" customFormat="1" ht="12.75" customHeight="1" x14ac:dyDescent="0.25"/>
    <row r="547" customFormat="1" ht="12.75" customHeight="1" x14ac:dyDescent="0.25"/>
    <row r="548" customFormat="1" ht="12.75" customHeight="1" x14ac:dyDescent="0.25"/>
    <row r="549" customFormat="1" ht="12.75" customHeight="1" x14ac:dyDescent="0.25"/>
    <row r="550" customFormat="1" ht="12.75" customHeight="1" x14ac:dyDescent="0.25"/>
    <row r="551" customFormat="1" ht="12.75" customHeight="1" x14ac:dyDescent="0.25"/>
    <row r="552" customFormat="1" ht="12.75" customHeight="1" x14ac:dyDescent="0.25"/>
    <row r="553" customFormat="1" ht="12.75" customHeight="1" x14ac:dyDescent="0.25"/>
    <row r="554" customFormat="1" ht="12.75" customHeight="1" x14ac:dyDescent="0.25"/>
    <row r="555" customFormat="1" ht="12.75" customHeight="1" x14ac:dyDescent="0.25"/>
    <row r="556" customFormat="1" ht="12.75" customHeight="1" x14ac:dyDescent="0.25"/>
    <row r="557" customFormat="1" ht="12.75" customHeight="1" x14ac:dyDescent="0.25"/>
    <row r="558" customFormat="1" ht="12.75" customHeight="1" x14ac:dyDescent="0.25"/>
    <row r="559" customFormat="1" ht="12.75" customHeight="1" x14ac:dyDescent="0.25"/>
    <row r="560" customFormat="1" ht="12.75" customHeight="1" x14ac:dyDescent="0.25"/>
    <row r="561" customFormat="1" ht="12.75" customHeight="1" x14ac:dyDescent="0.25"/>
    <row r="562" customFormat="1" ht="12.75" customHeight="1" x14ac:dyDescent="0.25"/>
    <row r="563" customFormat="1" ht="12.75" customHeight="1" x14ac:dyDescent="0.25"/>
    <row r="564" customFormat="1" ht="12.75" customHeight="1" x14ac:dyDescent="0.25"/>
    <row r="565" customFormat="1" ht="12.75" customHeight="1" x14ac:dyDescent="0.25"/>
    <row r="566" customFormat="1" ht="12.75" customHeight="1" x14ac:dyDescent="0.25"/>
    <row r="567" customFormat="1" ht="12.75" customHeight="1" x14ac:dyDescent="0.25"/>
    <row r="568" customFormat="1" ht="12.75" customHeight="1" x14ac:dyDescent="0.25"/>
    <row r="569" customFormat="1" ht="12.75" customHeight="1" x14ac:dyDescent="0.25"/>
    <row r="570" customFormat="1" ht="12.75" customHeight="1" x14ac:dyDescent="0.25"/>
    <row r="571" customFormat="1" ht="12.75" customHeight="1" x14ac:dyDescent="0.25"/>
    <row r="572" customFormat="1" ht="12.75" customHeight="1" x14ac:dyDescent="0.25"/>
    <row r="573" customFormat="1" ht="12.75" customHeight="1" x14ac:dyDescent="0.25"/>
    <row r="574" customFormat="1" ht="12.75" customHeight="1" x14ac:dyDescent="0.25"/>
    <row r="575" customFormat="1" ht="12.75" customHeight="1" x14ac:dyDescent="0.25"/>
    <row r="576" customFormat="1" ht="12.75" customHeight="1" x14ac:dyDescent="0.25"/>
    <row r="577" customFormat="1" ht="12.75" customHeight="1" x14ac:dyDescent="0.25"/>
    <row r="578" customFormat="1" ht="12.75" customHeight="1" x14ac:dyDescent="0.25"/>
    <row r="579" customFormat="1" ht="12.75" customHeight="1" x14ac:dyDescent="0.25"/>
    <row r="580" customFormat="1" ht="12.75" customHeight="1" x14ac:dyDescent="0.25"/>
    <row r="581" customFormat="1" ht="12.75" customHeight="1" x14ac:dyDescent="0.25"/>
    <row r="582" customFormat="1" ht="12.75" customHeight="1" x14ac:dyDescent="0.25"/>
    <row r="583" customFormat="1" ht="12.75" customHeight="1" x14ac:dyDescent="0.25"/>
    <row r="584" customFormat="1" ht="12.75" customHeight="1" x14ac:dyDescent="0.25"/>
    <row r="585" customFormat="1" ht="12.75" customHeight="1" x14ac:dyDescent="0.25"/>
    <row r="586" customFormat="1" ht="12.75" customHeight="1" x14ac:dyDescent="0.25"/>
    <row r="587" customFormat="1" ht="12.75" customHeight="1" x14ac:dyDescent="0.25"/>
    <row r="588" customFormat="1" ht="12.75" customHeight="1" x14ac:dyDescent="0.25"/>
    <row r="589" customFormat="1" ht="12.75" customHeight="1" x14ac:dyDescent="0.25"/>
    <row r="590" customFormat="1" ht="12.75" customHeight="1" x14ac:dyDescent="0.25"/>
    <row r="591" customFormat="1" ht="12.75" customHeight="1" x14ac:dyDescent="0.25"/>
    <row r="592" customFormat="1" ht="12.75" customHeight="1" x14ac:dyDescent="0.25"/>
    <row r="593" customFormat="1" ht="12.75" customHeight="1" x14ac:dyDescent="0.25"/>
    <row r="594" customFormat="1" ht="12.75" customHeight="1" x14ac:dyDescent="0.25"/>
    <row r="595" customFormat="1" ht="12.75" customHeight="1" x14ac:dyDescent="0.25"/>
    <row r="596" customFormat="1" ht="12.75" customHeight="1" x14ac:dyDescent="0.25"/>
    <row r="597" customFormat="1" ht="12.75" customHeight="1" x14ac:dyDescent="0.25"/>
    <row r="598" customFormat="1" ht="12.75" customHeight="1" x14ac:dyDescent="0.25"/>
    <row r="599" customFormat="1" ht="12.75" customHeight="1" x14ac:dyDescent="0.25"/>
    <row r="600" customFormat="1" ht="12.75" customHeight="1" x14ac:dyDescent="0.25"/>
    <row r="601" customFormat="1" ht="12.75" customHeight="1" x14ac:dyDescent="0.25"/>
    <row r="602" customFormat="1" ht="12.75" customHeight="1" x14ac:dyDescent="0.25"/>
    <row r="603" customFormat="1" ht="12.75" customHeight="1" x14ac:dyDescent="0.25"/>
    <row r="604" customFormat="1" ht="12.75" customHeight="1" x14ac:dyDescent="0.25"/>
    <row r="605" customFormat="1" ht="12.75" customHeight="1" x14ac:dyDescent="0.25"/>
    <row r="606" customFormat="1" ht="12.75" customHeight="1" x14ac:dyDescent="0.25"/>
    <row r="607" customFormat="1" ht="12.75" customHeight="1" x14ac:dyDescent="0.25"/>
    <row r="608" customFormat="1" ht="12.75" customHeight="1" x14ac:dyDescent="0.25"/>
    <row r="609" customFormat="1" ht="12.75" customHeight="1" x14ac:dyDescent="0.25"/>
    <row r="610" customFormat="1" ht="12.75" customHeight="1" x14ac:dyDescent="0.25"/>
    <row r="611" customFormat="1" ht="12.75" customHeight="1" x14ac:dyDescent="0.25"/>
    <row r="612" customFormat="1" ht="12.75" customHeight="1" x14ac:dyDescent="0.25"/>
    <row r="613" customFormat="1" ht="12.75" customHeight="1" x14ac:dyDescent="0.25"/>
    <row r="614" customFormat="1" ht="12.75" customHeight="1" x14ac:dyDescent="0.25"/>
    <row r="615" customFormat="1" ht="12.75" customHeight="1" x14ac:dyDescent="0.25"/>
    <row r="616" customFormat="1" ht="12.75" customHeight="1" x14ac:dyDescent="0.25"/>
    <row r="617" customFormat="1" ht="12.75" customHeight="1" x14ac:dyDescent="0.25"/>
    <row r="618" customFormat="1" ht="12.75" customHeight="1" x14ac:dyDescent="0.25"/>
    <row r="619" customFormat="1" ht="12.75" customHeight="1" x14ac:dyDescent="0.25"/>
    <row r="620" customFormat="1" ht="12.75" customHeight="1" x14ac:dyDescent="0.25"/>
    <row r="621" customFormat="1" ht="12.75" customHeight="1" x14ac:dyDescent="0.25"/>
    <row r="622" customFormat="1" ht="12.75" customHeight="1" x14ac:dyDescent="0.25"/>
    <row r="623" customFormat="1" ht="12.75" customHeight="1" x14ac:dyDescent="0.25"/>
    <row r="624" customFormat="1" ht="12.75" customHeight="1" x14ac:dyDescent="0.25"/>
    <row r="625" customFormat="1" ht="12.75" customHeight="1" x14ac:dyDescent="0.25"/>
    <row r="626" customFormat="1" ht="12.75" customHeight="1" x14ac:dyDescent="0.25"/>
    <row r="627" customFormat="1" ht="12.75" customHeight="1" x14ac:dyDescent="0.25"/>
  </sheetData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&amp;C&amp;"Arial,Normalny"&amp;8&amp;P</oddFooter>
  </headerFooter>
  <rowBreaks count="5" manualBreakCount="5">
    <brk id="35" max="7" man="1"/>
    <brk id="125" max="7" man="1"/>
    <brk id="169" max="7" man="1"/>
    <brk id="312" max="7" man="1"/>
    <brk id="40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E142B-94A6-4BAF-84EB-333E8F9B45ED}">
  <sheetPr>
    <tabColor rgb="FF00B0F0"/>
  </sheetPr>
  <dimension ref="A1:K40"/>
  <sheetViews>
    <sheetView zoomScale="120" zoomScaleNormal="120" workbookViewId="0">
      <selection activeCell="B30" sqref="B30"/>
    </sheetView>
  </sheetViews>
  <sheetFormatPr defaultColWidth="10.28515625" defaultRowHeight="11.25" x14ac:dyDescent="0.2"/>
  <cols>
    <col min="1" max="1" width="6.42578125" style="141" customWidth="1"/>
    <col min="2" max="2" width="58.28515625" style="141" customWidth="1"/>
    <col min="3" max="3" width="10.28515625" style="141"/>
    <col min="4" max="4" width="11.42578125" style="141" customWidth="1"/>
    <col min="5" max="5" width="10.7109375" style="141" customWidth="1"/>
    <col min="6" max="6" width="11.42578125" style="141" customWidth="1"/>
    <col min="7" max="7" width="11.140625" style="141" customWidth="1"/>
    <col min="8" max="9" width="11.28515625" style="141" customWidth="1"/>
    <col min="10" max="10" width="16.28515625" style="141" customWidth="1"/>
    <col min="11" max="255" width="10.28515625" style="141"/>
    <col min="256" max="256" width="6.42578125" style="141" customWidth="1"/>
    <col min="257" max="257" width="58.28515625" style="141" customWidth="1"/>
    <col min="258" max="258" width="10.28515625" style="141"/>
    <col min="259" max="259" width="11" style="141" customWidth="1"/>
    <col min="260" max="261" width="9.7109375" style="141" customWidth="1"/>
    <col min="262" max="262" width="10.7109375" style="141" customWidth="1"/>
    <col min="263" max="264" width="11.28515625" style="141" customWidth="1"/>
    <col min="265" max="265" width="17" style="141" customWidth="1"/>
    <col min="266" max="266" width="16.28515625" style="141" customWidth="1"/>
    <col min="267" max="511" width="10.28515625" style="141"/>
    <col min="512" max="512" width="6.42578125" style="141" customWidth="1"/>
    <col min="513" max="513" width="58.28515625" style="141" customWidth="1"/>
    <col min="514" max="514" width="10.28515625" style="141"/>
    <col min="515" max="515" width="11" style="141" customWidth="1"/>
    <col min="516" max="517" width="9.7109375" style="141" customWidth="1"/>
    <col min="518" max="518" width="10.7109375" style="141" customWidth="1"/>
    <col min="519" max="520" width="11.28515625" style="141" customWidth="1"/>
    <col min="521" max="521" width="17" style="141" customWidth="1"/>
    <col min="522" max="522" width="16.28515625" style="141" customWidth="1"/>
    <col min="523" max="767" width="10.28515625" style="141"/>
    <col min="768" max="768" width="6.42578125" style="141" customWidth="1"/>
    <col min="769" max="769" width="58.28515625" style="141" customWidth="1"/>
    <col min="770" max="770" width="10.28515625" style="141"/>
    <col min="771" max="771" width="11" style="141" customWidth="1"/>
    <col min="772" max="773" width="9.7109375" style="141" customWidth="1"/>
    <col min="774" max="774" width="10.7109375" style="141" customWidth="1"/>
    <col min="775" max="776" width="11.28515625" style="141" customWidth="1"/>
    <col min="777" max="777" width="17" style="141" customWidth="1"/>
    <col min="778" max="778" width="16.28515625" style="141" customWidth="1"/>
    <col min="779" max="1023" width="10.28515625" style="141"/>
    <col min="1024" max="1024" width="6.42578125" style="141" customWidth="1"/>
    <col min="1025" max="1025" width="58.28515625" style="141" customWidth="1"/>
    <col min="1026" max="1026" width="10.28515625" style="141"/>
    <col min="1027" max="1027" width="11" style="141" customWidth="1"/>
    <col min="1028" max="1029" width="9.7109375" style="141" customWidth="1"/>
    <col min="1030" max="1030" width="10.7109375" style="141" customWidth="1"/>
    <col min="1031" max="1032" width="11.28515625" style="141" customWidth="1"/>
    <col min="1033" max="1033" width="17" style="141" customWidth="1"/>
    <col min="1034" max="1034" width="16.28515625" style="141" customWidth="1"/>
    <col min="1035" max="1279" width="10.28515625" style="141"/>
    <col min="1280" max="1280" width="6.42578125" style="141" customWidth="1"/>
    <col min="1281" max="1281" width="58.28515625" style="141" customWidth="1"/>
    <col min="1282" max="1282" width="10.28515625" style="141"/>
    <col min="1283" max="1283" width="11" style="141" customWidth="1"/>
    <col min="1284" max="1285" width="9.7109375" style="141" customWidth="1"/>
    <col min="1286" max="1286" width="10.7109375" style="141" customWidth="1"/>
    <col min="1287" max="1288" width="11.28515625" style="141" customWidth="1"/>
    <col min="1289" max="1289" width="17" style="141" customWidth="1"/>
    <col min="1290" max="1290" width="16.28515625" style="141" customWidth="1"/>
    <col min="1291" max="1535" width="10.28515625" style="141"/>
    <col min="1536" max="1536" width="6.42578125" style="141" customWidth="1"/>
    <col min="1537" max="1537" width="58.28515625" style="141" customWidth="1"/>
    <col min="1538" max="1538" width="10.28515625" style="141"/>
    <col min="1539" max="1539" width="11" style="141" customWidth="1"/>
    <col min="1540" max="1541" width="9.7109375" style="141" customWidth="1"/>
    <col min="1542" max="1542" width="10.7109375" style="141" customWidth="1"/>
    <col min="1543" max="1544" width="11.28515625" style="141" customWidth="1"/>
    <col min="1545" max="1545" width="17" style="141" customWidth="1"/>
    <col min="1546" max="1546" width="16.28515625" style="141" customWidth="1"/>
    <col min="1547" max="1791" width="10.28515625" style="141"/>
    <col min="1792" max="1792" width="6.42578125" style="141" customWidth="1"/>
    <col min="1793" max="1793" width="58.28515625" style="141" customWidth="1"/>
    <col min="1794" max="1794" width="10.28515625" style="141"/>
    <col min="1795" max="1795" width="11" style="141" customWidth="1"/>
    <col min="1796" max="1797" width="9.7109375" style="141" customWidth="1"/>
    <col min="1798" max="1798" width="10.7109375" style="141" customWidth="1"/>
    <col min="1799" max="1800" width="11.28515625" style="141" customWidth="1"/>
    <col min="1801" max="1801" width="17" style="141" customWidth="1"/>
    <col min="1802" max="1802" width="16.28515625" style="141" customWidth="1"/>
    <col min="1803" max="2047" width="10.28515625" style="141"/>
    <col min="2048" max="2048" width="6.42578125" style="141" customWidth="1"/>
    <col min="2049" max="2049" width="58.28515625" style="141" customWidth="1"/>
    <col min="2050" max="2050" width="10.28515625" style="141"/>
    <col min="2051" max="2051" width="11" style="141" customWidth="1"/>
    <col min="2052" max="2053" width="9.7109375" style="141" customWidth="1"/>
    <col min="2054" max="2054" width="10.7109375" style="141" customWidth="1"/>
    <col min="2055" max="2056" width="11.28515625" style="141" customWidth="1"/>
    <col min="2057" max="2057" width="17" style="141" customWidth="1"/>
    <col min="2058" max="2058" width="16.28515625" style="141" customWidth="1"/>
    <col min="2059" max="2303" width="10.28515625" style="141"/>
    <col min="2304" max="2304" width="6.42578125" style="141" customWidth="1"/>
    <col min="2305" max="2305" width="58.28515625" style="141" customWidth="1"/>
    <col min="2306" max="2306" width="10.28515625" style="141"/>
    <col min="2307" max="2307" width="11" style="141" customWidth="1"/>
    <col min="2308" max="2309" width="9.7109375" style="141" customWidth="1"/>
    <col min="2310" max="2310" width="10.7109375" style="141" customWidth="1"/>
    <col min="2311" max="2312" width="11.28515625" style="141" customWidth="1"/>
    <col min="2313" max="2313" width="17" style="141" customWidth="1"/>
    <col min="2314" max="2314" width="16.28515625" style="141" customWidth="1"/>
    <col min="2315" max="2559" width="10.28515625" style="141"/>
    <col min="2560" max="2560" width="6.42578125" style="141" customWidth="1"/>
    <col min="2561" max="2561" width="58.28515625" style="141" customWidth="1"/>
    <col min="2562" max="2562" width="10.28515625" style="141"/>
    <col min="2563" max="2563" width="11" style="141" customWidth="1"/>
    <col min="2564" max="2565" width="9.7109375" style="141" customWidth="1"/>
    <col min="2566" max="2566" width="10.7109375" style="141" customWidth="1"/>
    <col min="2567" max="2568" width="11.28515625" style="141" customWidth="1"/>
    <col min="2569" max="2569" width="17" style="141" customWidth="1"/>
    <col min="2570" max="2570" width="16.28515625" style="141" customWidth="1"/>
    <col min="2571" max="2815" width="10.28515625" style="141"/>
    <col min="2816" max="2816" width="6.42578125" style="141" customWidth="1"/>
    <col min="2817" max="2817" width="58.28515625" style="141" customWidth="1"/>
    <col min="2818" max="2818" width="10.28515625" style="141"/>
    <col min="2819" max="2819" width="11" style="141" customWidth="1"/>
    <col min="2820" max="2821" width="9.7109375" style="141" customWidth="1"/>
    <col min="2822" max="2822" width="10.7109375" style="141" customWidth="1"/>
    <col min="2823" max="2824" width="11.28515625" style="141" customWidth="1"/>
    <col min="2825" max="2825" width="17" style="141" customWidth="1"/>
    <col min="2826" max="2826" width="16.28515625" style="141" customWidth="1"/>
    <col min="2827" max="3071" width="10.28515625" style="141"/>
    <col min="3072" max="3072" width="6.42578125" style="141" customWidth="1"/>
    <col min="3073" max="3073" width="58.28515625" style="141" customWidth="1"/>
    <col min="3074" max="3074" width="10.28515625" style="141"/>
    <col min="3075" max="3075" width="11" style="141" customWidth="1"/>
    <col min="3076" max="3077" width="9.7109375" style="141" customWidth="1"/>
    <col min="3078" max="3078" width="10.7109375" style="141" customWidth="1"/>
    <col min="3079" max="3080" width="11.28515625" style="141" customWidth="1"/>
    <col min="3081" max="3081" width="17" style="141" customWidth="1"/>
    <col min="3082" max="3082" width="16.28515625" style="141" customWidth="1"/>
    <col min="3083" max="3327" width="10.28515625" style="141"/>
    <col min="3328" max="3328" width="6.42578125" style="141" customWidth="1"/>
    <col min="3329" max="3329" width="58.28515625" style="141" customWidth="1"/>
    <col min="3330" max="3330" width="10.28515625" style="141"/>
    <col min="3331" max="3331" width="11" style="141" customWidth="1"/>
    <col min="3332" max="3333" width="9.7109375" style="141" customWidth="1"/>
    <col min="3334" max="3334" width="10.7109375" style="141" customWidth="1"/>
    <col min="3335" max="3336" width="11.28515625" style="141" customWidth="1"/>
    <col min="3337" max="3337" width="17" style="141" customWidth="1"/>
    <col min="3338" max="3338" width="16.28515625" style="141" customWidth="1"/>
    <col min="3339" max="3583" width="10.28515625" style="141"/>
    <col min="3584" max="3584" width="6.42578125" style="141" customWidth="1"/>
    <col min="3585" max="3585" width="58.28515625" style="141" customWidth="1"/>
    <col min="3586" max="3586" width="10.28515625" style="141"/>
    <col min="3587" max="3587" width="11" style="141" customWidth="1"/>
    <col min="3588" max="3589" width="9.7109375" style="141" customWidth="1"/>
    <col min="3590" max="3590" width="10.7109375" style="141" customWidth="1"/>
    <col min="3591" max="3592" width="11.28515625" style="141" customWidth="1"/>
    <col min="3593" max="3593" width="17" style="141" customWidth="1"/>
    <col min="3594" max="3594" width="16.28515625" style="141" customWidth="1"/>
    <col min="3595" max="3839" width="10.28515625" style="141"/>
    <col min="3840" max="3840" width="6.42578125" style="141" customWidth="1"/>
    <col min="3841" max="3841" width="58.28515625" style="141" customWidth="1"/>
    <col min="3842" max="3842" width="10.28515625" style="141"/>
    <col min="3843" max="3843" width="11" style="141" customWidth="1"/>
    <col min="3844" max="3845" width="9.7109375" style="141" customWidth="1"/>
    <col min="3846" max="3846" width="10.7109375" style="141" customWidth="1"/>
    <col min="3847" max="3848" width="11.28515625" style="141" customWidth="1"/>
    <col min="3849" max="3849" width="17" style="141" customWidth="1"/>
    <col min="3850" max="3850" width="16.28515625" style="141" customWidth="1"/>
    <col min="3851" max="4095" width="10.28515625" style="141"/>
    <col min="4096" max="4096" width="6.42578125" style="141" customWidth="1"/>
    <col min="4097" max="4097" width="58.28515625" style="141" customWidth="1"/>
    <col min="4098" max="4098" width="10.28515625" style="141"/>
    <col min="4099" max="4099" width="11" style="141" customWidth="1"/>
    <col min="4100" max="4101" width="9.7109375" style="141" customWidth="1"/>
    <col min="4102" max="4102" width="10.7109375" style="141" customWidth="1"/>
    <col min="4103" max="4104" width="11.28515625" style="141" customWidth="1"/>
    <col min="4105" max="4105" width="17" style="141" customWidth="1"/>
    <col min="4106" max="4106" width="16.28515625" style="141" customWidth="1"/>
    <col min="4107" max="4351" width="10.28515625" style="141"/>
    <col min="4352" max="4352" width="6.42578125" style="141" customWidth="1"/>
    <col min="4353" max="4353" width="58.28515625" style="141" customWidth="1"/>
    <col min="4354" max="4354" width="10.28515625" style="141"/>
    <col min="4355" max="4355" width="11" style="141" customWidth="1"/>
    <col min="4356" max="4357" width="9.7109375" style="141" customWidth="1"/>
    <col min="4358" max="4358" width="10.7109375" style="141" customWidth="1"/>
    <col min="4359" max="4360" width="11.28515625" style="141" customWidth="1"/>
    <col min="4361" max="4361" width="17" style="141" customWidth="1"/>
    <col min="4362" max="4362" width="16.28515625" style="141" customWidth="1"/>
    <col min="4363" max="4607" width="10.28515625" style="141"/>
    <col min="4608" max="4608" width="6.42578125" style="141" customWidth="1"/>
    <col min="4609" max="4609" width="58.28515625" style="141" customWidth="1"/>
    <col min="4610" max="4610" width="10.28515625" style="141"/>
    <col min="4611" max="4611" width="11" style="141" customWidth="1"/>
    <col min="4612" max="4613" width="9.7109375" style="141" customWidth="1"/>
    <col min="4614" max="4614" width="10.7109375" style="141" customWidth="1"/>
    <col min="4615" max="4616" width="11.28515625" style="141" customWidth="1"/>
    <col min="4617" max="4617" width="17" style="141" customWidth="1"/>
    <col min="4618" max="4618" width="16.28515625" style="141" customWidth="1"/>
    <col min="4619" max="4863" width="10.28515625" style="141"/>
    <col min="4864" max="4864" width="6.42578125" style="141" customWidth="1"/>
    <col min="4865" max="4865" width="58.28515625" style="141" customWidth="1"/>
    <col min="4866" max="4866" width="10.28515625" style="141"/>
    <col min="4867" max="4867" width="11" style="141" customWidth="1"/>
    <col min="4868" max="4869" width="9.7109375" style="141" customWidth="1"/>
    <col min="4870" max="4870" width="10.7109375" style="141" customWidth="1"/>
    <col min="4871" max="4872" width="11.28515625" style="141" customWidth="1"/>
    <col min="4873" max="4873" width="17" style="141" customWidth="1"/>
    <col min="4874" max="4874" width="16.28515625" style="141" customWidth="1"/>
    <col min="4875" max="5119" width="10.28515625" style="141"/>
    <col min="5120" max="5120" width="6.42578125" style="141" customWidth="1"/>
    <col min="5121" max="5121" width="58.28515625" style="141" customWidth="1"/>
    <col min="5122" max="5122" width="10.28515625" style="141"/>
    <col min="5123" max="5123" width="11" style="141" customWidth="1"/>
    <col min="5124" max="5125" width="9.7109375" style="141" customWidth="1"/>
    <col min="5126" max="5126" width="10.7109375" style="141" customWidth="1"/>
    <col min="5127" max="5128" width="11.28515625" style="141" customWidth="1"/>
    <col min="5129" max="5129" width="17" style="141" customWidth="1"/>
    <col min="5130" max="5130" width="16.28515625" style="141" customWidth="1"/>
    <col min="5131" max="5375" width="10.28515625" style="141"/>
    <col min="5376" max="5376" width="6.42578125" style="141" customWidth="1"/>
    <col min="5377" max="5377" width="58.28515625" style="141" customWidth="1"/>
    <col min="5378" max="5378" width="10.28515625" style="141"/>
    <col min="5379" max="5379" width="11" style="141" customWidth="1"/>
    <col min="5380" max="5381" width="9.7109375" style="141" customWidth="1"/>
    <col min="5382" max="5382" width="10.7109375" style="141" customWidth="1"/>
    <col min="5383" max="5384" width="11.28515625" style="141" customWidth="1"/>
    <col min="5385" max="5385" width="17" style="141" customWidth="1"/>
    <col min="5386" max="5386" width="16.28515625" style="141" customWidth="1"/>
    <col min="5387" max="5631" width="10.28515625" style="141"/>
    <col min="5632" max="5632" width="6.42578125" style="141" customWidth="1"/>
    <col min="5633" max="5633" width="58.28515625" style="141" customWidth="1"/>
    <col min="5634" max="5634" width="10.28515625" style="141"/>
    <col min="5635" max="5635" width="11" style="141" customWidth="1"/>
    <col min="5636" max="5637" width="9.7109375" style="141" customWidth="1"/>
    <col min="5638" max="5638" width="10.7109375" style="141" customWidth="1"/>
    <col min="5639" max="5640" width="11.28515625" style="141" customWidth="1"/>
    <col min="5641" max="5641" width="17" style="141" customWidth="1"/>
    <col min="5642" max="5642" width="16.28515625" style="141" customWidth="1"/>
    <col min="5643" max="5887" width="10.28515625" style="141"/>
    <col min="5888" max="5888" width="6.42578125" style="141" customWidth="1"/>
    <col min="5889" max="5889" width="58.28515625" style="141" customWidth="1"/>
    <col min="5890" max="5890" width="10.28515625" style="141"/>
    <col min="5891" max="5891" width="11" style="141" customWidth="1"/>
    <col min="5892" max="5893" width="9.7109375" style="141" customWidth="1"/>
    <col min="5894" max="5894" width="10.7109375" style="141" customWidth="1"/>
    <col min="5895" max="5896" width="11.28515625" style="141" customWidth="1"/>
    <col min="5897" max="5897" width="17" style="141" customWidth="1"/>
    <col min="5898" max="5898" width="16.28515625" style="141" customWidth="1"/>
    <col min="5899" max="6143" width="10.28515625" style="141"/>
    <col min="6144" max="6144" width="6.42578125" style="141" customWidth="1"/>
    <col min="6145" max="6145" width="58.28515625" style="141" customWidth="1"/>
    <col min="6146" max="6146" width="10.28515625" style="141"/>
    <col min="6147" max="6147" width="11" style="141" customWidth="1"/>
    <col min="6148" max="6149" width="9.7109375" style="141" customWidth="1"/>
    <col min="6150" max="6150" width="10.7109375" style="141" customWidth="1"/>
    <col min="6151" max="6152" width="11.28515625" style="141" customWidth="1"/>
    <col min="6153" max="6153" width="17" style="141" customWidth="1"/>
    <col min="6154" max="6154" width="16.28515625" style="141" customWidth="1"/>
    <col min="6155" max="6399" width="10.28515625" style="141"/>
    <col min="6400" max="6400" width="6.42578125" style="141" customWidth="1"/>
    <col min="6401" max="6401" width="58.28515625" style="141" customWidth="1"/>
    <col min="6402" max="6402" width="10.28515625" style="141"/>
    <col min="6403" max="6403" width="11" style="141" customWidth="1"/>
    <col min="6404" max="6405" width="9.7109375" style="141" customWidth="1"/>
    <col min="6406" max="6406" width="10.7109375" style="141" customWidth="1"/>
    <col min="6407" max="6408" width="11.28515625" style="141" customWidth="1"/>
    <col min="6409" max="6409" width="17" style="141" customWidth="1"/>
    <col min="6410" max="6410" width="16.28515625" style="141" customWidth="1"/>
    <col min="6411" max="6655" width="10.28515625" style="141"/>
    <col min="6656" max="6656" width="6.42578125" style="141" customWidth="1"/>
    <col min="6657" max="6657" width="58.28515625" style="141" customWidth="1"/>
    <col min="6658" max="6658" width="10.28515625" style="141"/>
    <col min="6659" max="6659" width="11" style="141" customWidth="1"/>
    <col min="6660" max="6661" width="9.7109375" style="141" customWidth="1"/>
    <col min="6662" max="6662" width="10.7109375" style="141" customWidth="1"/>
    <col min="6663" max="6664" width="11.28515625" style="141" customWidth="1"/>
    <col min="6665" max="6665" width="17" style="141" customWidth="1"/>
    <col min="6666" max="6666" width="16.28515625" style="141" customWidth="1"/>
    <col min="6667" max="6911" width="10.28515625" style="141"/>
    <col min="6912" max="6912" width="6.42578125" style="141" customWidth="1"/>
    <col min="6913" max="6913" width="58.28515625" style="141" customWidth="1"/>
    <col min="6914" max="6914" width="10.28515625" style="141"/>
    <col min="6915" max="6915" width="11" style="141" customWidth="1"/>
    <col min="6916" max="6917" width="9.7109375" style="141" customWidth="1"/>
    <col min="6918" max="6918" width="10.7109375" style="141" customWidth="1"/>
    <col min="6919" max="6920" width="11.28515625" style="141" customWidth="1"/>
    <col min="6921" max="6921" width="17" style="141" customWidth="1"/>
    <col min="6922" max="6922" width="16.28515625" style="141" customWidth="1"/>
    <col min="6923" max="7167" width="10.28515625" style="141"/>
    <col min="7168" max="7168" width="6.42578125" style="141" customWidth="1"/>
    <col min="7169" max="7169" width="58.28515625" style="141" customWidth="1"/>
    <col min="7170" max="7170" width="10.28515625" style="141"/>
    <col min="7171" max="7171" width="11" style="141" customWidth="1"/>
    <col min="7172" max="7173" width="9.7109375" style="141" customWidth="1"/>
    <col min="7174" max="7174" width="10.7109375" style="141" customWidth="1"/>
    <col min="7175" max="7176" width="11.28515625" style="141" customWidth="1"/>
    <col min="7177" max="7177" width="17" style="141" customWidth="1"/>
    <col min="7178" max="7178" width="16.28515625" style="141" customWidth="1"/>
    <col min="7179" max="7423" width="10.28515625" style="141"/>
    <col min="7424" max="7424" width="6.42578125" style="141" customWidth="1"/>
    <col min="7425" max="7425" width="58.28515625" style="141" customWidth="1"/>
    <col min="7426" max="7426" width="10.28515625" style="141"/>
    <col min="7427" max="7427" width="11" style="141" customWidth="1"/>
    <col min="7428" max="7429" width="9.7109375" style="141" customWidth="1"/>
    <col min="7430" max="7430" width="10.7109375" style="141" customWidth="1"/>
    <col min="7431" max="7432" width="11.28515625" style="141" customWidth="1"/>
    <col min="7433" max="7433" width="17" style="141" customWidth="1"/>
    <col min="7434" max="7434" width="16.28515625" style="141" customWidth="1"/>
    <col min="7435" max="7679" width="10.28515625" style="141"/>
    <col min="7680" max="7680" width="6.42578125" style="141" customWidth="1"/>
    <col min="7681" max="7681" width="58.28515625" style="141" customWidth="1"/>
    <col min="7682" max="7682" width="10.28515625" style="141"/>
    <col min="7683" max="7683" width="11" style="141" customWidth="1"/>
    <col min="7684" max="7685" width="9.7109375" style="141" customWidth="1"/>
    <col min="7686" max="7686" width="10.7109375" style="141" customWidth="1"/>
    <col min="7687" max="7688" width="11.28515625" style="141" customWidth="1"/>
    <col min="7689" max="7689" width="17" style="141" customWidth="1"/>
    <col min="7690" max="7690" width="16.28515625" style="141" customWidth="1"/>
    <col min="7691" max="7935" width="10.28515625" style="141"/>
    <col min="7936" max="7936" width="6.42578125" style="141" customWidth="1"/>
    <col min="7937" max="7937" width="58.28515625" style="141" customWidth="1"/>
    <col min="7938" max="7938" width="10.28515625" style="141"/>
    <col min="7939" max="7939" width="11" style="141" customWidth="1"/>
    <col min="7940" max="7941" width="9.7109375" style="141" customWidth="1"/>
    <col min="7942" max="7942" width="10.7109375" style="141" customWidth="1"/>
    <col min="7943" max="7944" width="11.28515625" style="141" customWidth="1"/>
    <col min="7945" max="7945" width="17" style="141" customWidth="1"/>
    <col min="7946" max="7946" width="16.28515625" style="141" customWidth="1"/>
    <col min="7947" max="8191" width="10.28515625" style="141"/>
    <col min="8192" max="8192" width="6.42578125" style="141" customWidth="1"/>
    <col min="8193" max="8193" width="58.28515625" style="141" customWidth="1"/>
    <col min="8194" max="8194" width="10.28515625" style="141"/>
    <col min="8195" max="8195" width="11" style="141" customWidth="1"/>
    <col min="8196" max="8197" width="9.7109375" style="141" customWidth="1"/>
    <col min="8198" max="8198" width="10.7109375" style="141" customWidth="1"/>
    <col min="8199" max="8200" width="11.28515625" style="141" customWidth="1"/>
    <col min="8201" max="8201" width="17" style="141" customWidth="1"/>
    <col min="8202" max="8202" width="16.28515625" style="141" customWidth="1"/>
    <col min="8203" max="8447" width="10.28515625" style="141"/>
    <col min="8448" max="8448" width="6.42578125" style="141" customWidth="1"/>
    <col min="8449" max="8449" width="58.28515625" style="141" customWidth="1"/>
    <col min="8450" max="8450" width="10.28515625" style="141"/>
    <col min="8451" max="8451" width="11" style="141" customWidth="1"/>
    <col min="8452" max="8453" width="9.7109375" style="141" customWidth="1"/>
    <col min="8454" max="8454" width="10.7109375" style="141" customWidth="1"/>
    <col min="8455" max="8456" width="11.28515625" style="141" customWidth="1"/>
    <col min="8457" max="8457" width="17" style="141" customWidth="1"/>
    <col min="8458" max="8458" width="16.28515625" style="141" customWidth="1"/>
    <col min="8459" max="8703" width="10.28515625" style="141"/>
    <col min="8704" max="8704" width="6.42578125" style="141" customWidth="1"/>
    <col min="8705" max="8705" width="58.28515625" style="141" customWidth="1"/>
    <col min="8706" max="8706" width="10.28515625" style="141"/>
    <col min="8707" max="8707" width="11" style="141" customWidth="1"/>
    <col min="8708" max="8709" width="9.7109375" style="141" customWidth="1"/>
    <col min="8710" max="8710" width="10.7109375" style="141" customWidth="1"/>
    <col min="8711" max="8712" width="11.28515625" style="141" customWidth="1"/>
    <col min="8713" max="8713" width="17" style="141" customWidth="1"/>
    <col min="8714" max="8714" width="16.28515625" style="141" customWidth="1"/>
    <col min="8715" max="8959" width="10.28515625" style="141"/>
    <col min="8960" max="8960" width="6.42578125" style="141" customWidth="1"/>
    <col min="8961" max="8961" width="58.28515625" style="141" customWidth="1"/>
    <col min="8962" max="8962" width="10.28515625" style="141"/>
    <col min="8963" max="8963" width="11" style="141" customWidth="1"/>
    <col min="8964" max="8965" width="9.7109375" style="141" customWidth="1"/>
    <col min="8966" max="8966" width="10.7109375" style="141" customWidth="1"/>
    <col min="8967" max="8968" width="11.28515625" style="141" customWidth="1"/>
    <col min="8969" max="8969" width="17" style="141" customWidth="1"/>
    <col min="8970" max="8970" width="16.28515625" style="141" customWidth="1"/>
    <col min="8971" max="9215" width="10.28515625" style="141"/>
    <col min="9216" max="9216" width="6.42578125" style="141" customWidth="1"/>
    <col min="9217" max="9217" width="58.28515625" style="141" customWidth="1"/>
    <col min="9218" max="9218" width="10.28515625" style="141"/>
    <col min="9219" max="9219" width="11" style="141" customWidth="1"/>
    <col min="9220" max="9221" width="9.7109375" style="141" customWidth="1"/>
    <col min="9222" max="9222" width="10.7109375" style="141" customWidth="1"/>
    <col min="9223" max="9224" width="11.28515625" style="141" customWidth="1"/>
    <col min="9225" max="9225" width="17" style="141" customWidth="1"/>
    <col min="9226" max="9226" width="16.28515625" style="141" customWidth="1"/>
    <col min="9227" max="9471" width="10.28515625" style="141"/>
    <col min="9472" max="9472" width="6.42578125" style="141" customWidth="1"/>
    <col min="9473" max="9473" width="58.28515625" style="141" customWidth="1"/>
    <col min="9474" max="9474" width="10.28515625" style="141"/>
    <col min="9475" max="9475" width="11" style="141" customWidth="1"/>
    <col min="9476" max="9477" width="9.7109375" style="141" customWidth="1"/>
    <col min="9478" max="9478" width="10.7109375" style="141" customWidth="1"/>
    <col min="9479" max="9480" width="11.28515625" style="141" customWidth="1"/>
    <col min="9481" max="9481" width="17" style="141" customWidth="1"/>
    <col min="9482" max="9482" width="16.28515625" style="141" customWidth="1"/>
    <col min="9483" max="9727" width="10.28515625" style="141"/>
    <col min="9728" max="9728" width="6.42578125" style="141" customWidth="1"/>
    <col min="9729" max="9729" width="58.28515625" style="141" customWidth="1"/>
    <col min="9730" max="9730" width="10.28515625" style="141"/>
    <col min="9731" max="9731" width="11" style="141" customWidth="1"/>
    <col min="9732" max="9733" width="9.7109375" style="141" customWidth="1"/>
    <col min="9734" max="9734" width="10.7109375" style="141" customWidth="1"/>
    <col min="9735" max="9736" width="11.28515625" style="141" customWidth="1"/>
    <col min="9737" max="9737" width="17" style="141" customWidth="1"/>
    <col min="9738" max="9738" width="16.28515625" style="141" customWidth="1"/>
    <col min="9739" max="9983" width="10.28515625" style="141"/>
    <col min="9984" max="9984" width="6.42578125" style="141" customWidth="1"/>
    <col min="9985" max="9985" width="58.28515625" style="141" customWidth="1"/>
    <col min="9986" max="9986" width="10.28515625" style="141"/>
    <col min="9987" max="9987" width="11" style="141" customWidth="1"/>
    <col min="9988" max="9989" width="9.7109375" style="141" customWidth="1"/>
    <col min="9990" max="9990" width="10.7109375" style="141" customWidth="1"/>
    <col min="9991" max="9992" width="11.28515625" style="141" customWidth="1"/>
    <col min="9993" max="9993" width="17" style="141" customWidth="1"/>
    <col min="9994" max="9994" width="16.28515625" style="141" customWidth="1"/>
    <col min="9995" max="10239" width="10.28515625" style="141"/>
    <col min="10240" max="10240" width="6.42578125" style="141" customWidth="1"/>
    <col min="10241" max="10241" width="58.28515625" style="141" customWidth="1"/>
    <col min="10242" max="10242" width="10.28515625" style="141"/>
    <col min="10243" max="10243" width="11" style="141" customWidth="1"/>
    <col min="10244" max="10245" width="9.7109375" style="141" customWidth="1"/>
    <col min="10246" max="10246" width="10.7109375" style="141" customWidth="1"/>
    <col min="10247" max="10248" width="11.28515625" style="141" customWidth="1"/>
    <col min="10249" max="10249" width="17" style="141" customWidth="1"/>
    <col min="10250" max="10250" width="16.28515625" style="141" customWidth="1"/>
    <col min="10251" max="10495" width="10.28515625" style="141"/>
    <col min="10496" max="10496" width="6.42578125" style="141" customWidth="1"/>
    <col min="10497" max="10497" width="58.28515625" style="141" customWidth="1"/>
    <col min="10498" max="10498" width="10.28515625" style="141"/>
    <col min="10499" max="10499" width="11" style="141" customWidth="1"/>
    <col min="10500" max="10501" width="9.7109375" style="141" customWidth="1"/>
    <col min="10502" max="10502" width="10.7109375" style="141" customWidth="1"/>
    <col min="10503" max="10504" width="11.28515625" style="141" customWidth="1"/>
    <col min="10505" max="10505" width="17" style="141" customWidth="1"/>
    <col min="10506" max="10506" width="16.28515625" style="141" customWidth="1"/>
    <col min="10507" max="10751" width="10.28515625" style="141"/>
    <col min="10752" max="10752" width="6.42578125" style="141" customWidth="1"/>
    <col min="10753" max="10753" width="58.28515625" style="141" customWidth="1"/>
    <col min="10754" max="10754" width="10.28515625" style="141"/>
    <col min="10755" max="10755" width="11" style="141" customWidth="1"/>
    <col min="10756" max="10757" width="9.7109375" style="141" customWidth="1"/>
    <col min="10758" max="10758" width="10.7109375" style="141" customWidth="1"/>
    <col min="10759" max="10760" width="11.28515625" style="141" customWidth="1"/>
    <col min="10761" max="10761" width="17" style="141" customWidth="1"/>
    <col min="10762" max="10762" width="16.28515625" style="141" customWidth="1"/>
    <col min="10763" max="11007" width="10.28515625" style="141"/>
    <col min="11008" max="11008" width="6.42578125" style="141" customWidth="1"/>
    <col min="11009" max="11009" width="58.28515625" style="141" customWidth="1"/>
    <col min="11010" max="11010" width="10.28515625" style="141"/>
    <col min="11011" max="11011" width="11" style="141" customWidth="1"/>
    <col min="11012" max="11013" width="9.7109375" style="141" customWidth="1"/>
    <col min="11014" max="11014" width="10.7109375" style="141" customWidth="1"/>
    <col min="11015" max="11016" width="11.28515625" style="141" customWidth="1"/>
    <col min="11017" max="11017" width="17" style="141" customWidth="1"/>
    <col min="11018" max="11018" width="16.28515625" style="141" customWidth="1"/>
    <col min="11019" max="11263" width="10.28515625" style="141"/>
    <col min="11264" max="11264" width="6.42578125" style="141" customWidth="1"/>
    <col min="11265" max="11265" width="58.28515625" style="141" customWidth="1"/>
    <col min="11266" max="11266" width="10.28515625" style="141"/>
    <col min="11267" max="11267" width="11" style="141" customWidth="1"/>
    <col min="11268" max="11269" width="9.7109375" style="141" customWidth="1"/>
    <col min="11270" max="11270" width="10.7109375" style="141" customWidth="1"/>
    <col min="11271" max="11272" width="11.28515625" style="141" customWidth="1"/>
    <col min="11273" max="11273" width="17" style="141" customWidth="1"/>
    <col min="11274" max="11274" width="16.28515625" style="141" customWidth="1"/>
    <col min="11275" max="11519" width="10.28515625" style="141"/>
    <col min="11520" max="11520" width="6.42578125" style="141" customWidth="1"/>
    <col min="11521" max="11521" width="58.28515625" style="141" customWidth="1"/>
    <col min="11522" max="11522" width="10.28515625" style="141"/>
    <col min="11523" max="11523" width="11" style="141" customWidth="1"/>
    <col min="11524" max="11525" width="9.7109375" style="141" customWidth="1"/>
    <col min="11526" max="11526" width="10.7109375" style="141" customWidth="1"/>
    <col min="11527" max="11528" width="11.28515625" style="141" customWidth="1"/>
    <col min="11529" max="11529" width="17" style="141" customWidth="1"/>
    <col min="11530" max="11530" width="16.28515625" style="141" customWidth="1"/>
    <col min="11531" max="11775" width="10.28515625" style="141"/>
    <col min="11776" max="11776" width="6.42578125" style="141" customWidth="1"/>
    <col min="11777" max="11777" width="58.28515625" style="141" customWidth="1"/>
    <col min="11778" max="11778" width="10.28515625" style="141"/>
    <col min="11779" max="11779" width="11" style="141" customWidth="1"/>
    <col min="11780" max="11781" width="9.7109375" style="141" customWidth="1"/>
    <col min="11782" max="11782" width="10.7109375" style="141" customWidth="1"/>
    <col min="11783" max="11784" width="11.28515625" style="141" customWidth="1"/>
    <col min="11785" max="11785" width="17" style="141" customWidth="1"/>
    <col min="11786" max="11786" width="16.28515625" style="141" customWidth="1"/>
    <col min="11787" max="12031" width="10.28515625" style="141"/>
    <col min="12032" max="12032" width="6.42578125" style="141" customWidth="1"/>
    <col min="12033" max="12033" width="58.28515625" style="141" customWidth="1"/>
    <col min="12034" max="12034" width="10.28515625" style="141"/>
    <col min="12035" max="12035" width="11" style="141" customWidth="1"/>
    <col min="12036" max="12037" width="9.7109375" style="141" customWidth="1"/>
    <col min="12038" max="12038" width="10.7109375" style="141" customWidth="1"/>
    <col min="12039" max="12040" width="11.28515625" style="141" customWidth="1"/>
    <col min="12041" max="12041" width="17" style="141" customWidth="1"/>
    <col min="12042" max="12042" width="16.28515625" style="141" customWidth="1"/>
    <col min="12043" max="12287" width="10.28515625" style="141"/>
    <col min="12288" max="12288" width="6.42578125" style="141" customWidth="1"/>
    <col min="12289" max="12289" width="58.28515625" style="141" customWidth="1"/>
    <col min="12290" max="12290" width="10.28515625" style="141"/>
    <col min="12291" max="12291" width="11" style="141" customWidth="1"/>
    <col min="12292" max="12293" width="9.7109375" style="141" customWidth="1"/>
    <col min="12294" max="12294" width="10.7109375" style="141" customWidth="1"/>
    <col min="12295" max="12296" width="11.28515625" style="141" customWidth="1"/>
    <col min="12297" max="12297" width="17" style="141" customWidth="1"/>
    <col min="12298" max="12298" width="16.28515625" style="141" customWidth="1"/>
    <col min="12299" max="12543" width="10.28515625" style="141"/>
    <col min="12544" max="12544" width="6.42578125" style="141" customWidth="1"/>
    <col min="12545" max="12545" width="58.28515625" style="141" customWidth="1"/>
    <col min="12546" max="12546" width="10.28515625" style="141"/>
    <col min="12547" max="12547" width="11" style="141" customWidth="1"/>
    <col min="12548" max="12549" width="9.7109375" style="141" customWidth="1"/>
    <col min="12550" max="12550" width="10.7109375" style="141" customWidth="1"/>
    <col min="12551" max="12552" width="11.28515625" style="141" customWidth="1"/>
    <col min="12553" max="12553" width="17" style="141" customWidth="1"/>
    <col min="12554" max="12554" width="16.28515625" style="141" customWidth="1"/>
    <col min="12555" max="12799" width="10.28515625" style="141"/>
    <col min="12800" max="12800" width="6.42578125" style="141" customWidth="1"/>
    <col min="12801" max="12801" width="58.28515625" style="141" customWidth="1"/>
    <col min="12802" max="12802" width="10.28515625" style="141"/>
    <col min="12803" max="12803" width="11" style="141" customWidth="1"/>
    <col min="12804" max="12805" width="9.7109375" style="141" customWidth="1"/>
    <col min="12806" max="12806" width="10.7109375" style="141" customWidth="1"/>
    <col min="12807" max="12808" width="11.28515625" style="141" customWidth="1"/>
    <col min="12809" max="12809" width="17" style="141" customWidth="1"/>
    <col min="12810" max="12810" width="16.28515625" style="141" customWidth="1"/>
    <col min="12811" max="13055" width="10.28515625" style="141"/>
    <col min="13056" max="13056" width="6.42578125" style="141" customWidth="1"/>
    <col min="13057" max="13057" width="58.28515625" style="141" customWidth="1"/>
    <col min="13058" max="13058" width="10.28515625" style="141"/>
    <col min="13059" max="13059" width="11" style="141" customWidth="1"/>
    <col min="13060" max="13061" width="9.7109375" style="141" customWidth="1"/>
    <col min="13062" max="13062" width="10.7109375" style="141" customWidth="1"/>
    <col min="13063" max="13064" width="11.28515625" style="141" customWidth="1"/>
    <col min="13065" max="13065" width="17" style="141" customWidth="1"/>
    <col min="13066" max="13066" width="16.28515625" style="141" customWidth="1"/>
    <col min="13067" max="13311" width="10.28515625" style="141"/>
    <col min="13312" max="13312" width="6.42578125" style="141" customWidth="1"/>
    <col min="13313" max="13313" width="58.28515625" style="141" customWidth="1"/>
    <col min="13314" max="13314" width="10.28515625" style="141"/>
    <col min="13315" max="13315" width="11" style="141" customWidth="1"/>
    <col min="13316" max="13317" width="9.7109375" style="141" customWidth="1"/>
    <col min="13318" max="13318" width="10.7109375" style="141" customWidth="1"/>
    <col min="13319" max="13320" width="11.28515625" style="141" customWidth="1"/>
    <col min="13321" max="13321" width="17" style="141" customWidth="1"/>
    <col min="13322" max="13322" width="16.28515625" style="141" customWidth="1"/>
    <col min="13323" max="13567" width="10.28515625" style="141"/>
    <col min="13568" max="13568" width="6.42578125" style="141" customWidth="1"/>
    <col min="13569" max="13569" width="58.28515625" style="141" customWidth="1"/>
    <col min="13570" max="13570" width="10.28515625" style="141"/>
    <col min="13571" max="13571" width="11" style="141" customWidth="1"/>
    <col min="13572" max="13573" width="9.7109375" style="141" customWidth="1"/>
    <col min="13574" max="13574" width="10.7109375" style="141" customWidth="1"/>
    <col min="13575" max="13576" width="11.28515625" style="141" customWidth="1"/>
    <col min="13577" max="13577" width="17" style="141" customWidth="1"/>
    <col min="13578" max="13578" width="16.28515625" style="141" customWidth="1"/>
    <col min="13579" max="13823" width="10.28515625" style="141"/>
    <col min="13824" max="13824" width="6.42578125" style="141" customWidth="1"/>
    <col min="13825" max="13825" width="58.28515625" style="141" customWidth="1"/>
    <col min="13826" max="13826" width="10.28515625" style="141"/>
    <col min="13827" max="13827" width="11" style="141" customWidth="1"/>
    <col min="13828" max="13829" width="9.7109375" style="141" customWidth="1"/>
    <col min="13830" max="13830" width="10.7109375" style="141" customWidth="1"/>
    <col min="13831" max="13832" width="11.28515625" style="141" customWidth="1"/>
    <col min="13833" max="13833" width="17" style="141" customWidth="1"/>
    <col min="13834" max="13834" width="16.28515625" style="141" customWidth="1"/>
    <col min="13835" max="14079" width="10.28515625" style="141"/>
    <col min="14080" max="14080" width="6.42578125" style="141" customWidth="1"/>
    <col min="14081" max="14081" width="58.28515625" style="141" customWidth="1"/>
    <col min="14082" max="14082" width="10.28515625" style="141"/>
    <col min="14083" max="14083" width="11" style="141" customWidth="1"/>
    <col min="14084" max="14085" width="9.7109375" style="141" customWidth="1"/>
    <col min="14086" max="14086" width="10.7109375" style="141" customWidth="1"/>
    <col min="14087" max="14088" width="11.28515625" style="141" customWidth="1"/>
    <col min="14089" max="14089" width="17" style="141" customWidth="1"/>
    <col min="14090" max="14090" width="16.28515625" style="141" customWidth="1"/>
    <col min="14091" max="14335" width="10.28515625" style="141"/>
    <col min="14336" max="14336" width="6.42578125" style="141" customWidth="1"/>
    <col min="14337" max="14337" width="58.28515625" style="141" customWidth="1"/>
    <col min="14338" max="14338" width="10.28515625" style="141"/>
    <col min="14339" max="14339" width="11" style="141" customWidth="1"/>
    <col min="14340" max="14341" width="9.7109375" style="141" customWidth="1"/>
    <col min="14342" max="14342" width="10.7109375" style="141" customWidth="1"/>
    <col min="14343" max="14344" width="11.28515625" style="141" customWidth="1"/>
    <col min="14345" max="14345" width="17" style="141" customWidth="1"/>
    <col min="14346" max="14346" width="16.28515625" style="141" customWidth="1"/>
    <col min="14347" max="14591" width="10.28515625" style="141"/>
    <col min="14592" max="14592" width="6.42578125" style="141" customWidth="1"/>
    <col min="14593" max="14593" width="58.28515625" style="141" customWidth="1"/>
    <col min="14594" max="14594" width="10.28515625" style="141"/>
    <col min="14595" max="14595" width="11" style="141" customWidth="1"/>
    <col min="14596" max="14597" width="9.7109375" style="141" customWidth="1"/>
    <col min="14598" max="14598" width="10.7109375" style="141" customWidth="1"/>
    <col min="14599" max="14600" width="11.28515625" style="141" customWidth="1"/>
    <col min="14601" max="14601" width="17" style="141" customWidth="1"/>
    <col min="14602" max="14602" width="16.28515625" style="141" customWidth="1"/>
    <col min="14603" max="14847" width="10.28515625" style="141"/>
    <col min="14848" max="14848" width="6.42578125" style="141" customWidth="1"/>
    <col min="14849" max="14849" width="58.28515625" style="141" customWidth="1"/>
    <col min="14850" max="14850" width="10.28515625" style="141"/>
    <col min="14851" max="14851" width="11" style="141" customWidth="1"/>
    <col min="14852" max="14853" width="9.7109375" style="141" customWidth="1"/>
    <col min="14854" max="14854" width="10.7109375" style="141" customWidth="1"/>
    <col min="14855" max="14856" width="11.28515625" style="141" customWidth="1"/>
    <col min="14857" max="14857" width="17" style="141" customWidth="1"/>
    <col min="14858" max="14858" width="16.28515625" style="141" customWidth="1"/>
    <col min="14859" max="15103" width="10.28515625" style="141"/>
    <col min="15104" max="15104" width="6.42578125" style="141" customWidth="1"/>
    <col min="15105" max="15105" width="58.28515625" style="141" customWidth="1"/>
    <col min="15106" max="15106" width="10.28515625" style="141"/>
    <col min="15107" max="15107" width="11" style="141" customWidth="1"/>
    <col min="15108" max="15109" width="9.7109375" style="141" customWidth="1"/>
    <col min="15110" max="15110" width="10.7109375" style="141" customWidth="1"/>
    <col min="15111" max="15112" width="11.28515625" style="141" customWidth="1"/>
    <col min="15113" max="15113" width="17" style="141" customWidth="1"/>
    <col min="15114" max="15114" width="16.28515625" style="141" customWidth="1"/>
    <col min="15115" max="15359" width="10.28515625" style="141"/>
    <col min="15360" max="15360" width="6.42578125" style="141" customWidth="1"/>
    <col min="15361" max="15361" width="58.28515625" style="141" customWidth="1"/>
    <col min="15362" max="15362" width="10.28515625" style="141"/>
    <col min="15363" max="15363" width="11" style="141" customWidth="1"/>
    <col min="15364" max="15365" width="9.7109375" style="141" customWidth="1"/>
    <col min="15366" max="15366" width="10.7109375" style="141" customWidth="1"/>
    <col min="15367" max="15368" width="11.28515625" style="141" customWidth="1"/>
    <col min="15369" max="15369" width="17" style="141" customWidth="1"/>
    <col min="15370" max="15370" width="16.28515625" style="141" customWidth="1"/>
    <col min="15371" max="15615" width="10.28515625" style="141"/>
    <col min="15616" max="15616" width="6.42578125" style="141" customWidth="1"/>
    <col min="15617" max="15617" width="58.28515625" style="141" customWidth="1"/>
    <col min="15618" max="15618" width="10.28515625" style="141"/>
    <col min="15619" max="15619" width="11" style="141" customWidth="1"/>
    <col min="15620" max="15621" width="9.7109375" style="141" customWidth="1"/>
    <col min="15622" max="15622" width="10.7109375" style="141" customWidth="1"/>
    <col min="15623" max="15624" width="11.28515625" style="141" customWidth="1"/>
    <col min="15625" max="15625" width="17" style="141" customWidth="1"/>
    <col min="15626" max="15626" width="16.28515625" style="141" customWidth="1"/>
    <col min="15627" max="15871" width="10.28515625" style="141"/>
    <col min="15872" max="15872" width="6.42578125" style="141" customWidth="1"/>
    <col min="15873" max="15873" width="58.28515625" style="141" customWidth="1"/>
    <col min="15874" max="15874" width="10.28515625" style="141"/>
    <col min="15875" max="15875" width="11" style="141" customWidth="1"/>
    <col min="15876" max="15877" width="9.7109375" style="141" customWidth="1"/>
    <col min="15878" max="15878" width="10.7109375" style="141" customWidth="1"/>
    <col min="15879" max="15880" width="11.28515625" style="141" customWidth="1"/>
    <col min="15881" max="15881" width="17" style="141" customWidth="1"/>
    <col min="15882" max="15882" width="16.28515625" style="141" customWidth="1"/>
    <col min="15883" max="16127" width="10.28515625" style="141"/>
    <col min="16128" max="16128" width="6.42578125" style="141" customWidth="1"/>
    <col min="16129" max="16129" width="58.28515625" style="141" customWidth="1"/>
    <col min="16130" max="16130" width="10.28515625" style="141"/>
    <col min="16131" max="16131" width="11" style="141" customWidth="1"/>
    <col min="16132" max="16133" width="9.7109375" style="141" customWidth="1"/>
    <col min="16134" max="16134" width="10.7109375" style="141" customWidth="1"/>
    <col min="16135" max="16136" width="11.28515625" style="141" customWidth="1"/>
    <col min="16137" max="16137" width="17" style="141" customWidth="1"/>
    <col min="16138" max="16138" width="16.28515625" style="141" customWidth="1"/>
    <col min="16139" max="16384" width="10.28515625" style="141"/>
  </cols>
  <sheetData>
    <row r="1" spans="1:11" ht="12" customHeight="1" x14ac:dyDescent="0.2">
      <c r="A1" s="447"/>
      <c r="C1" s="142"/>
      <c r="D1" s="142"/>
      <c r="E1" s="142"/>
      <c r="F1" s="142"/>
      <c r="G1" s="143" t="s">
        <v>196</v>
      </c>
      <c r="H1" s="143"/>
    </row>
    <row r="2" spans="1:11" ht="12" customHeight="1" x14ac:dyDescent="0.2">
      <c r="C2" s="142"/>
      <c r="D2" s="142"/>
      <c r="E2" s="142"/>
      <c r="F2" s="142"/>
      <c r="G2" s="3" t="s">
        <v>194</v>
      </c>
      <c r="H2" s="144"/>
    </row>
    <row r="3" spans="1:11" ht="12" customHeight="1" x14ac:dyDescent="0.2">
      <c r="C3" s="142"/>
      <c r="D3" s="142"/>
      <c r="E3" s="142"/>
      <c r="F3" s="142"/>
      <c r="G3" s="1" t="s">
        <v>1</v>
      </c>
      <c r="H3" s="142"/>
    </row>
    <row r="4" spans="1:11" ht="12" customHeight="1" x14ac:dyDescent="0.2">
      <c r="B4" s="142"/>
      <c r="C4" s="144"/>
      <c r="D4" s="142"/>
      <c r="E4" s="144"/>
      <c r="F4" s="142"/>
      <c r="G4" s="3" t="s">
        <v>195</v>
      </c>
      <c r="H4" s="144"/>
    </row>
    <row r="5" spans="1:11" ht="12" customHeight="1" x14ac:dyDescent="0.2">
      <c r="B5" s="142"/>
      <c r="C5" s="144"/>
      <c r="D5" s="142"/>
      <c r="E5" s="144"/>
      <c r="F5" s="142"/>
      <c r="G5" s="142"/>
      <c r="H5" s="142"/>
    </row>
    <row r="6" spans="1:11" ht="33.75" customHeight="1" x14ac:dyDescent="0.2">
      <c r="A6" s="145" t="s">
        <v>197</v>
      </c>
      <c r="B6" s="145"/>
      <c r="C6" s="145"/>
      <c r="D6" s="145"/>
      <c r="E6" s="145"/>
      <c r="F6" s="145"/>
      <c r="G6" s="145"/>
      <c r="H6" s="145"/>
      <c r="I6" s="145"/>
    </row>
    <row r="7" spans="1:11" ht="32.25" customHeight="1" x14ac:dyDescent="0.2">
      <c r="I7" s="141" t="s">
        <v>3</v>
      </c>
    </row>
    <row r="8" spans="1:11" ht="11.25" customHeight="1" x14ac:dyDescent="0.2">
      <c r="A8" s="146"/>
      <c r="B8" s="146"/>
      <c r="C8" s="147" t="s">
        <v>198</v>
      </c>
      <c r="D8" s="148" t="s">
        <v>199</v>
      </c>
      <c r="E8" s="149" t="s">
        <v>200</v>
      </c>
      <c r="F8" s="150"/>
      <c r="G8" s="149" t="s">
        <v>201</v>
      </c>
      <c r="H8" s="151"/>
      <c r="I8" s="150"/>
    </row>
    <row r="9" spans="1:11" ht="11.25" customHeight="1" x14ac:dyDescent="0.2">
      <c r="A9" s="152"/>
      <c r="B9" s="152"/>
      <c r="C9" s="153"/>
      <c r="D9" s="154" t="s">
        <v>202</v>
      </c>
      <c r="E9" s="147"/>
      <c r="F9" s="147"/>
      <c r="G9" s="149" t="s">
        <v>203</v>
      </c>
      <c r="H9" s="151"/>
      <c r="I9" s="150"/>
    </row>
    <row r="10" spans="1:11" ht="11.25" customHeight="1" x14ac:dyDescent="0.2">
      <c r="A10" s="152"/>
      <c r="B10" s="152"/>
      <c r="C10" s="153" t="s">
        <v>204</v>
      </c>
      <c r="D10" s="154" t="s">
        <v>205</v>
      </c>
      <c r="E10" s="153"/>
      <c r="F10" s="153"/>
      <c r="G10" s="147"/>
      <c r="H10" s="147"/>
      <c r="I10" s="147"/>
    </row>
    <row r="11" spans="1:11" ht="14.25" customHeight="1" x14ac:dyDescent="0.2">
      <c r="A11" s="152" t="s">
        <v>206</v>
      </c>
      <c r="B11" s="152" t="s">
        <v>207</v>
      </c>
      <c r="C11" s="153" t="s">
        <v>208</v>
      </c>
      <c r="D11" s="154" t="s">
        <v>209</v>
      </c>
      <c r="E11" s="153"/>
      <c r="F11" s="153"/>
      <c r="G11" s="153"/>
      <c r="H11" s="153"/>
      <c r="I11" s="153"/>
    </row>
    <row r="12" spans="1:11" ht="32.25" customHeight="1" x14ac:dyDescent="0.2">
      <c r="A12" s="152"/>
      <c r="B12" s="152"/>
      <c r="C12" s="153" t="s">
        <v>210</v>
      </c>
      <c r="D12" s="154" t="s">
        <v>211</v>
      </c>
      <c r="E12" s="153" t="s">
        <v>212</v>
      </c>
      <c r="F12" s="153" t="s">
        <v>213</v>
      </c>
      <c r="G12" s="153" t="s">
        <v>214</v>
      </c>
      <c r="H12" s="153" t="s">
        <v>212</v>
      </c>
      <c r="I12" s="153" t="s">
        <v>213</v>
      </c>
    </row>
    <row r="13" spans="1:11" ht="18.75" customHeight="1" x14ac:dyDescent="0.2">
      <c r="A13" s="155"/>
      <c r="B13" s="155"/>
      <c r="D13" s="156" t="s">
        <v>215</v>
      </c>
      <c r="E13" s="157"/>
      <c r="F13" s="157"/>
      <c r="G13" s="157"/>
      <c r="H13" s="157"/>
      <c r="I13" s="157"/>
    </row>
    <row r="14" spans="1:11" ht="11.25" customHeight="1" x14ac:dyDescent="0.2">
      <c r="A14" s="158">
        <v>1</v>
      </c>
      <c r="B14" s="158">
        <v>2</v>
      </c>
      <c r="C14" s="158">
        <v>3</v>
      </c>
      <c r="D14" s="158">
        <v>4</v>
      </c>
      <c r="E14" s="158">
        <v>5</v>
      </c>
      <c r="F14" s="158">
        <v>6</v>
      </c>
      <c r="G14" s="159">
        <v>7</v>
      </c>
      <c r="H14" s="158">
        <v>8</v>
      </c>
      <c r="I14" s="158">
        <v>9</v>
      </c>
    </row>
    <row r="15" spans="1:11" s="165" customFormat="1" ht="21.75" customHeight="1" x14ac:dyDescent="0.2">
      <c r="A15" s="160"/>
      <c r="B15" s="161" t="s">
        <v>216</v>
      </c>
      <c r="C15" s="162"/>
      <c r="D15" s="163">
        <v>125273820.36000001</v>
      </c>
      <c r="E15" s="163">
        <v>36070239.189999998</v>
      </c>
      <c r="F15" s="163">
        <v>89203581.169999987</v>
      </c>
      <c r="G15" s="163">
        <v>49975001.320000008</v>
      </c>
      <c r="H15" s="163">
        <v>8068974.370000001</v>
      </c>
      <c r="I15" s="163">
        <v>41906026.949999996</v>
      </c>
      <c r="J15" s="164"/>
    </row>
    <row r="16" spans="1:11" s="165" customFormat="1" ht="12" customHeight="1" x14ac:dyDescent="0.2">
      <c r="A16" s="166"/>
      <c r="B16" s="448" t="s">
        <v>217</v>
      </c>
      <c r="C16" s="449"/>
      <c r="D16" s="450">
        <v>9286608.2899999991</v>
      </c>
      <c r="E16" s="450">
        <v>1466155.1900000002</v>
      </c>
      <c r="F16" s="450">
        <v>7820453.0999999996</v>
      </c>
      <c r="G16" s="450">
        <v>3144036.92</v>
      </c>
      <c r="H16" s="450">
        <v>526252.48</v>
      </c>
      <c r="I16" s="450">
        <v>2617784.44</v>
      </c>
      <c r="J16" s="167"/>
      <c r="K16" s="168"/>
    </row>
    <row r="17" spans="1:10" s="165" customFormat="1" ht="12" customHeight="1" x14ac:dyDescent="0.2">
      <c r="A17" s="166"/>
      <c r="B17" s="451" t="s">
        <v>218</v>
      </c>
      <c r="C17" s="452"/>
      <c r="D17" s="453">
        <v>115987212.07000001</v>
      </c>
      <c r="E17" s="453">
        <v>34604084</v>
      </c>
      <c r="F17" s="453">
        <v>81383128.069999993</v>
      </c>
      <c r="G17" s="453">
        <v>46830964.400000006</v>
      </c>
      <c r="H17" s="453">
        <v>7542721.8900000006</v>
      </c>
      <c r="I17" s="453">
        <v>39288242.509999998</v>
      </c>
      <c r="J17" s="168"/>
    </row>
    <row r="18" spans="1:10" ht="27" customHeight="1" thickBot="1" x14ac:dyDescent="0.25">
      <c r="A18" s="169" t="s">
        <v>219</v>
      </c>
      <c r="B18" s="170" t="s">
        <v>220</v>
      </c>
      <c r="C18" s="171"/>
      <c r="D18" s="172">
        <v>80386972.079999998</v>
      </c>
      <c r="E18" s="172">
        <v>26015698.77</v>
      </c>
      <c r="F18" s="172">
        <v>54371273.31000001</v>
      </c>
      <c r="G18" s="172">
        <v>28306480.099999998</v>
      </c>
      <c r="H18" s="172">
        <v>4358040.9300000006</v>
      </c>
      <c r="I18" s="172">
        <v>23948439.169999998</v>
      </c>
    </row>
    <row r="19" spans="1:10" ht="23.25" customHeight="1" x14ac:dyDescent="0.2">
      <c r="A19" s="173" t="s">
        <v>221</v>
      </c>
      <c r="B19" s="174" t="s">
        <v>222</v>
      </c>
      <c r="C19" s="454"/>
      <c r="D19" s="454"/>
      <c r="E19" s="454"/>
      <c r="F19" s="455"/>
      <c r="G19" s="454"/>
      <c r="H19" s="454"/>
      <c r="I19" s="455"/>
    </row>
    <row r="20" spans="1:10" ht="11.1" customHeight="1" x14ac:dyDescent="0.25">
      <c r="A20" s="175"/>
      <c r="B20" s="176" t="s">
        <v>223</v>
      </c>
      <c r="C20" s="456"/>
      <c r="D20" s="456"/>
      <c r="E20" s="456"/>
      <c r="F20" s="457"/>
      <c r="G20" s="456"/>
      <c r="H20" s="456"/>
      <c r="I20" s="457"/>
    </row>
    <row r="21" spans="1:10" ht="11.1" customHeight="1" x14ac:dyDescent="0.2">
      <c r="A21" s="177"/>
      <c r="B21" s="458" t="s">
        <v>217</v>
      </c>
      <c r="C21" s="178" t="s">
        <v>224</v>
      </c>
      <c r="D21" s="179">
        <f>SUM(E21,F21)</f>
        <v>16000</v>
      </c>
      <c r="E21" s="179">
        <f>15000+1000</f>
        <v>16000</v>
      </c>
      <c r="F21" s="179"/>
      <c r="G21" s="180">
        <f>SUM(H21,I21)</f>
        <v>16000</v>
      </c>
      <c r="H21" s="179">
        <f>15000+1000</f>
        <v>16000</v>
      </c>
      <c r="I21" s="179"/>
    </row>
    <row r="22" spans="1:10" ht="11.1" customHeight="1" x14ac:dyDescent="0.2">
      <c r="A22" s="181"/>
      <c r="B22" s="459" t="s">
        <v>218</v>
      </c>
      <c r="C22" s="182" t="s">
        <v>225</v>
      </c>
      <c r="D22" s="183">
        <f>SUM(E22:F22)</f>
        <v>24750000</v>
      </c>
      <c r="E22" s="183">
        <f>3886204.52+550000</f>
        <v>4436204.5199999996</v>
      </c>
      <c r="F22" s="183">
        <v>20313795.48</v>
      </c>
      <c r="G22" s="184">
        <f>SUM(H22,I22)</f>
        <v>6524645.7200000007</v>
      </c>
      <c r="H22" s="185">
        <f>896196.85+550000</f>
        <v>1446196.85</v>
      </c>
      <c r="I22" s="185">
        <v>5078448.87</v>
      </c>
    </row>
    <row r="23" spans="1:10" ht="15.75" customHeight="1" x14ac:dyDescent="0.2">
      <c r="A23" s="460" t="s">
        <v>226</v>
      </c>
      <c r="D23" s="167"/>
      <c r="E23" s="167"/>
      <c r="F23" s="167"/>
      <c r="G23" s="167"/>
      <c r="H23" s="167"/>
      <c r="I23" s="167"/>
    </row>
    <row r="24" spans="1:10" ht="11.1" customHeight="1" x14ac:dyDescent="0.2">
      <c r="A24" s="186"/>
      <c r="D24" s="167"/>
      <c r="E24" s="167"/>
      <c r="F24" s="167"/>
      <c r="G24" s="167"/>
      <c r="H24" s="167"/>
      <c r="I24" s="167"/>
    </row>
    <row r="25" spans="1:10" ht="11.1" customHeight="1" x14ac:dyDescent="0.2">
      <c r="A25" s="186"/>
      <c r="D25" s="167"/>
      <c r="E25" s="167"/>
      <c r="F25" s="167"/>
      <c r="G25" s="167"/>
      <c r="H25" s="167"/>
      <c r="I25" s="167"/>
    </row>
    <row r="26" spans="1:10" ht="11.1" customHeight="1" x14ac:dyDescent="0.2">
      <c r="A26" s="186"/>
      <c r="D26" s="167"/>
      <c r="E26" s="167"/>
      <c r="F26" s="167"/>
      <c r="G26" s="167"/>
      <c r="H26" s="167"/>
      <c r="I26" s="167"/>
    </row>
    <row r="27" spans="1:10" ht="11.1" customHeight="1" x14ac:dyDescent="0.2">
      <c r="A27" s="186"/>
      <c r="D27" s="167"/>
      <c r="E27" s="167"/>
      <c r="F27" s="167"/>
      <c r="G27" s="167"/>
      <c r="H27" s="167"/>
      <c r="I27" s="167"/>
    </row>
    <row r="28" spans="1:10" ht="11.1" customHeight="1" x14ac:dyDescent="0.2">
      <c r="A28" s="186"/>
      <c r="D28" s="167"/>
      <c r="E28" s="167"/>
      <c r="F28" s="167"/>
      <c r="G28" s="167"/>
      <c r="H28" s="167"/>
      <c r="I28" s="167"/>
    </row>
    <row r="29" spans="1:10" ht="11.1" customHeight="1" x14ac:dyDescent="0.2">
      <c r="A29" s="186"/>
      <c r="D29" s="167"/>
      <c r="E29" s="167"/>
      <c r="F29" s="167"/>
      <c r="G29" s="167"/>
      <c r="H29" s="167"/>
      <c r="I29" s="167"/>
    </row>
    <row r="30" spans="1:10" ht="11.1" customHeight="1" x14ac:dyDescent="0.2">
      <c r="A30" s="186"/>
      <c r="D30" s="167"/>
      <c r="E30" s="167"/>
      <c r="F30" s="167"/>
      <c r="G30" s="167"/>
      <c r="H30" s="167"/>
      <c r="I30" s="167"/>
    </row>
    <row r="31" spans="1:10" ht="11.1" customHeight="1" x14ac:dyDescent="0.2">
      <c r="A31" s="186"/>
      <c r="D31" s="167"/>
      <c r="E31" s="167"/>
      <c r="F31" s="167"/>
      <c r="G31" s="167"/>
      <c r="H31" s="167"/>
      <c r="I31" s="167"/>
    </row>
    <row r="32" spans="1:10" ht="11.1" customHeight="1" x14ac:dyDescent="0.2">
      <c r="A32" s="186"/>
      <c r="D32" s="167"/>
      <c r="E32" s="167"/>
      <c r="F32" s="167"/>
      <c r="G32" s="167"/>
      <c r="H32" s="167"/>
      <c r="I32" s="167"/>
    </row>
    <row r="33" spans="1:9" ht="11.1" customHeight="1" x14ac:dyDescent="0.2">
      <c r="A33" s="186"/>
      <c r="D33" s="167"/>
      <c r="E33" s="167"/>
      <c r="F33" s="167"/>
      <c r="G33" s="167"/>
      <c r="H33" s="167"/>
      <c r="I33" s="167"/>
    </row>
    <row r="34" spans="1:9" ht="11.1" customHeight="1" x14ac:dyDescent="0.2">
      <c r="A34" s="186"/>
      <c r="D34" s="167"/>
      <c r="E34" s="167"/>
      <c r="F34" s="167"/>
      <c r="G34" s="167"/>
      <c r="H34" s="167"/>
      <c r="I34" s="167"/>
    </row>
    <row r="35" spans="1:9" ht="11.1" customHeight="1" x14ac:dyDescent="0.2">
      <c r="A35" s="186"/>
      <c r="D35" s="167"/>
      <c r="E35" s="167"/>
      <c r="F35" s="167"/>
      <c r="G35" s="167"/>
      <c r="H35" s="167"/>
      <c r="I35" s="167"/>
    </row>
    <row r="36" spans="1:9" ht="11.1" customHeight="1" x14ac:dyDescent="0.2">
      <c r="A36" s="186"/>
      <c r="D36" s="167"/>
      <c r="E36" s="167"/>
      <c r="F36" s="167"/>
      <c r="G36" s="167"/>
      <c r="H36" s="167"/>
      <c r="I36" s="167"/>
    </row>
    <row r="37" spans="1:9" ht="11.1" customHeight="1" x14ac:dyDescent="0.2">
      <c r="A37" s="186"/>
      <c r="D37" s="167"/>
      <c r="E37" s="167"/>
      <c r="F37" s="167"/>
      <c r="G37" s="167"/>
      <c r="H37" s="167"/>
      <c r="I37" s="167"/>
    </row>
    <row r="38" spans="1:9" ht="11.1" customHeight="1" x14ac:dyDescent="0.2">
      <c r="A38" s="186"/>
      <c r="D38" s="167"/>
      <c r="E38" s="167"/>
      <c r="F38" s="167"/>
      <c r="G38" s="167"/>
      <c r="H38" s="167"/>
      <c r="I38" s="167"/>
    </row>
    <row r="39" spans="1:9" ht="12.75" customHeight="1" x14ac:dyDescent="0.2">
      <c r="D39" s="187"/>
      <c r="E39" s="187"/>
      <c r="F39" s="187"/>
      <c r="G39" s="187"/>
      <c r="H39" s="187"/>
      <c r="I39" s="187"/>
    </row>
    <row r="40" spans="1:9" ht="12.75" customHeight="1" x14ac:dyDescent="0.2"/>
  </sheetData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3082A-C2FC-43D0-A2A5-743B9185DD9C}">
  <sheetPr>
    <tabColor rgb="FFFF66FF"/>
  </sheetPr>
  <dimension ref="A1:H165"/>
  <sheetViews>
    <sheetView zoomScale="120" zoomScaleNormal="120" workbookViewId="0"/>
  </sheetViews>
  <sheetFormatPr defaultRowHeight="12" x14ac:dyDescent="0.2"/>
  <cols>
    <col min="1" max="1" width="4.42578125" style="188" customWidth="1"/>
    <col min="2" max="2" width="5.7109375" style="188" customWidth="1"/>
    <col min="3" max="3" width="8.42578125" style="188" customWidth="1"/>
    <col min="4" max="4" width="6.5703125" style="189" customWidth="1"/>
    <col min="5" max="5" width="47.42578125" style="188" customWidth="1"/>
    <col min="6" max="6" width="18.85546875" style="188" customWidth="1"/>
    <col min="7" max="7" width="9.140625" style="188" customWidth="1"/>
    <col min="8" max="8" width="12.28515625" style="188" customWidth="1"/>
    <col min="9" max="256" width="9.140625" style="188"/>
    <col min="257" max="257" width="4.42578125" style="188" customWidth="1"/>
    <col min="258" max="258" width="5.7109375" style="188" customWidth="1"/>
    <col min="259" max="259" width="8.42578125" style="188" customWidth="1"/>
    <col min="260" max="260" width="6.5703125" style="188" customWidth="1"/>
    <col min="261" max="261" width="47.42578125" style="188" customWidth="1"/>
    <col min="262" max="262" width="21.42578125" style="188" customWidth="1"/>
    <col min="263" max="263" width="9.140625" style="188"/>
    <col min="264" max="264" width="12.28515625" style="188" customWidth="1"/>
    <col min="265" max="512" width="9.140625" style="188"/>
    <col min="513" max="513" width="4.42578125" style="188" customWidth="1"/>
    <col min="514" max="514" width="5.7109375" style="188" customWidth="1"/>
    <col min="515" max="515" width="8.42578125" style="188" customWidth="1"/>
    <col min="516" max="516" width="6.5703125" style="188" customWidth="1"/>
    <col min="517" max="517" width="47.42578125" style="188" customWidth="1"/>
    <col min="518" max="518" width="21.42578125" style="188" customWidth="1"/>
    <col min="519" max="519" width="9.140625" style="188"/>
    <col min="520" max="520" width="12.28515625" style="188" customWidth="1"/>
    <col min="521" max="768" width="9.140625" style="188"/>
    <col min="769" max="769" width="4.42578125" style="188" customWidth="1"/>
    <col min="770" max="770" width="5.7109375" style="188" customWidth="1"/>
    <col min="771" max="771" width="8.42578125" style="188" customWidth="1"/>
    <col min="772" max="772" width="6.5703125" style="188" customWidth="1"/>
    <col min="773" max="773" width="47.42578125" style="188" customWidth="1"/>
    <col min="774" max="774" width="21.42578125" style="188" customWidth="1"/>
    <col min="775" max="775" width="9.140625" style="188"/>
    <col min="776" max="776" width="12.28515625" style="188" customWidth="1"/>
    <col min="777" max="1024" width="9.140625" style="188"/>
    <col min="1025" max="1025" width="4.42578125" style="188" customWidth="1"/>
    <col min="1026" max="1026" width="5.7109375" style="188" customWidth="1"/>
    <col min="1027" max="1027" width="8.42578125" style="188" customWidth="1"/>
    <col min="1028" max="1028" width="6.5703125" style="188" customWidth="1"/>
    <col min="1029" max="1029" width="47.42578125" style="188" customWidth="1"/>
    <col min="1030" max="1030" width="21.42578125" style="188" customWidth="1"/>
    <col min="1031" max="1031" width="9.140625" style="188"/>
    <col min="1032" max="1032" width="12.28515625" style="188" customWidth="1"/>
    <col min="1033" max="1280" width="9.140625" style="188"/>
    <col min="1281" max="1281" width="4.42578125" style="188" customWidth="1"/>
    <col min="1282" max="1282" width="5.7109375" style="188" customWidth="1"/>
    <col min="1283" max="1283" width="8.42578125" style="188" customWidth="1"/>
    <col min="1284" max="1284" width="6.5703125" style="188" customWidth="1"/>
    <col min="1285" max="1285" width="47.42578125" style="188" customWidth="1"/>
    <col min="1286" max="1286" width="21.42578125" style="188" customWidth="1"/>
    <col min="1287" max="1287" width="9.140625" style="188"/>
    <col min="1288" max="1288" width="12.28515625" style="188" customWidth="1"/>
    <col min="1289" max="1536" width="9.140625" style="188"/>
    <col min="1537" max="1537" width="4.42578125" style="188" customWidth="1"/>
    <col min="1538" max="1538" width="5.7109375" style="188" customWidth="1"/>
    <col min="1539" max="1539" width="8.42578125" style="188" customWidth="1"/>
    <col min="1540" max="1540" width="6.5703125" style="188" customWidth="1"/>
    <col min="1541" max="1541" width="47.42578125" style="188" customWidth="1"/>
    <col min="1542" max="1542" width="21.42578125" style="188" customWidth="1"/>
    <col min="1543" max="1543" width="9.140625" style="188"/>
    <col min="1544" max="1544" width="12.28515625" style="188" customWidth="1"/>
    <col min="1545" max="1792" width="9.140625" style="188"/>
    <col min="1793" max="1793" width="4.42578125" style="188" customWidth="1"/>
    <col min="1794" max="1794" width="5.7109375" style="188" customWidth="1"/>
    <col min="1795" max="1795" width="8.42578125" style="188" customWidth="1"/>
    <col min="1796" max="1796" width="6.5703125" style="188" customWidth="1"/>
    <col min="1797" max="1797" width="47.42578125" style="188" customWidth="1"/>
    <col min="1798" max="1798" width="21.42578125" style="188" customWidth="1"/>
    <col min="1799" max="1799" width="9.140625" style="188"/>
    <col min="1800" max="1800" width="12.28515625" style="188" customWidth="1"/>
    <col min="1801" max="2048" width="9.140625" style="188"/>
    <col min="2049" max="2049" width="4.42578125" style="188" customWidth="1"/>
    <col min="2050" max="2050" width="5.7109375" style="188" customWidth="1"/>
    <col min="2051" max="2051" width="8.42578125" style="188" customWidth="1"/>
    <col min="2052" max="2052" width="6.5703125" style="188" customWidth="1"/>
    <col min="2053" max="2053" width="47.42578125" style="188" customWidth="1"/>
    <col min="2054" max="2054" width="21.42578125" style="188" customWidth="1"/>
    <col min="2055" max="2055" width="9.140625" style="188"/>
    <col min="2056" max="2056" width="12.28515625" style="188" customWidth="1"/>
    <col min="2057" max="2304" width="9.140625" style="188"/>
    <col min="2305" max="2305" width="4.42578125" style="188" customWidth="1"/>
    <col min="2306" max="2306" width="5.7109375" style="188" customWidth="1"/>
    <col min="2307" max="2307" width="8.42578125" style="188" customWidth="1"/>
    <col min="2308" max="2308" width="6.5703125" style="188" customWidth="1"/>
    <col min="2309" max="2309" width="47.42578125" style="188" customWidth="1"/>
    <col min="2310" max="2310" width="21.42578125" style="188" customWidth="1"/>
    <col min="2311" max="2311" width="9.140625" style="188"/>
    <col min="2312" max="2312" width="12.28515625" style="188" customWidth="1"/>
    <col min="2313" max="2560" width="9.140625" style="188"/>
    <col min="2561" max="2561" width="4.42578125" style="188" customWidth="1"/>
    <col min="2562" max="2562" width="5.7109375" style="188" customWidth="1"/>
    <col min="2563" max="2563" width="8.42578125" style="188" customWidth="1"/>
    <col min="2564" max="2564" width="6.5703125" style="188" customWidth="1"/>
    <col min="2565" max="2565" width="47.42578125" style="188" customWidth="1"/>
    <col min="2566" max="2566" width="21.42578125" style="188" customWidth="1"/>
    <col min="2567" max="2567" width="9.140625" style="188"/>
    <col min="2568" max="2568" width="12.28515625" style="188" customWidth="1"/>
    <col min="2569" max="2816" width="9.140625" style="188"/>
    <col min="2817" max="2817" width="4.42578125" style="188" customWidth="1"/>
    <col min="2818" max="2818" width="5.7109375" style="188" customWidth="1"/>
    <col min="2819" max="2819" width="8.42578125" style="188" customWidth="1"/>
    <col min="2820" max="2820" width="6.5703125" style="188" customWidth="1"/>
    <col min="2821" max="2821" width="47.42578125" style="188" customWidth="1"/>
    <col min="2822" max="2822" width="21.42578125" style="188" customWidth="1"/>
    <col min="2823" max="2823" width="9.140625" style="188"/>
    <col min="2824" max="2824" width="12.28515625" style="188" customWidth="1"/>
    <col min="2825" max="3072" width="9.140625" style="188"/>
    <col min="3073" max="3073" width="4.42578125" style="188" customWidth="1"/>
    <col min="3074" max="3074" width="5.7109375" style="188" customWidth="1"/>
    <col min="3075" max="3075" width="8.42578125" style="188" customWidth="1"/>
    <col min="3076" max="3076" width="6.5703125" style="188" customWidth="1"/>
    <col min="3077" max="3077" width="47.42578125" style="188" customWidth="1"/>
    <col min="3078" max="3078" width="21.42578125" style="188" customWidth="1"/>
    <col min="3079" max="3079" width="9.140625" style="188"/>
    <col min="3080" max="3080" width="12.28515625" style="188" customWidth="1"/>
    <col min="3081" max="3328" width="9.140625" style="188"/>
    <col min="3329" max="3329" width="4.42578125" style="188" customWidth="1"/>
    <col min="3330" max="3330" width="5.7109375" style="188" customWidth="1"/>
    <col min="3331" max="3331" width="8.42578125" style="188" customWidth="1"/>
    <col min="3332" max="3332" width="6.5703125" style="188" customWidth="1"/>
    <col min="3333" max="3333" width="47.42578125" style="188" customWidth="1"/>
    <col min="3334" max="3334" width="21.42578125" style="188" customWidth="1"/>
    <col min="3335" max="3335" width="9.140625" style="188"/>
    <col min="3336" max="3336" width="12.28515625" style="188" customWidth="1"/>
    <col min="3337" max="3584" width="9.140625" style="188"/>
    <col min="3585" max="3585" width="4.42578125" style="188" customWidth="1"/>
    <col min="3586" max="3586" width="5.7109375" style="188" customWidth="1"/>
    <col min="3587" max="3587" width="8.42578125" style="188" customWidth="1"/>
    <col min="3588" max="3588" width="6.5703125" style="188" customWidth="1"/>
    <col min="3589" max="3589" width="47.42578125" style="188" customWidth="1"/>
    <col min="3590" max="3590" width="21.42578125" style="188" customWidth="1"/>
    <col min="3591" max="3591" width="9.140625" style="188"/>
    <col min="3592" max="3592" width="12.28515625" style="188" customWidth="1"/>
    <col min="3593" max="3840" width="9.140625" style="188"/>
    <col min="3841" max="3841" width="4.42578125" style="188" customWidth="1"/>
    <col min="3842" max="3842" width="5.7109375" style="188" customWidth="1"/>
    <col min="3843" max="3843" width="8.42578125" style="188" customWidth="1"/>
    <col min="3844" max="3844" width="6.5703125" style="188" customWidth="1"/>
    <col min="3845" max="3845" width="47.42578125" style="188" customWidth="1"/>
    <col min="3846" max="3846" width="21.42578125" style="188" customWidth="1"/>
    <col min="3847" max="3847" width="9.140625" style="188"/>
    <col min="3848" max="3848" width="12.28515625" style="188" customWidth="1"/>
    <col min="3849" max="4096" width="9.140625" style="188"/>
    <col min="4097" max="4097" width="4.42578125" style="188" customWidth="1"/>
    <col min="4098" max="4098" width="5.7109375" style="188" customWidth="1"/>
    <col min="4099" max="4099" width="8.42578125" style="188" customWidth="1"/>
    <col min="4100" max="4100" width="6.5703125" style="188" customWidth="1"/>
    <col min="4101" max="4101" width="47.42578125" style="188" customWidth="1"/>
    <col min="4102" max="4102" width="21.42578125" style="188" customWidth="1"/>
    <col min="4103" max="4103" width="9.140625" style="188"/>
    <col min="4104" max="4104" width="12.28515625" style="188" customWidth="1"/>
    <col min="4105" max="4352" width="9.140625" style="188"/>
    <col min="4353" max="4353" width="4.42578125" style="188" customWidth="1"/>
    <col min="4354" max="4354" width="5.7109375" style="188" customWidth="1"/>
    <col min="4355" max="4355" width="8.42578125" style="188" customWidth="1"/>
    <col min="4356" max="4356" width="6.5703125" style="188" customWidth="1"/>
    <col min="4357" max="4357" width="47.42578125" style="188" customWidth="1"/>
    <col min="4358" max="4358" width="21.42578125" style="188" customWidth="1"/>
    <col min="4359" max="4359" width="9.140625" style="188"/>
    <col min="4360" max="4360" width="12.28515625" style="188" customWidth="1"/>
    <col min="4361" max="4608" width="9.140625" style="188"/>
    <col min="4609" max="4609" width="4.42578125" style="188" customWidth="1"/>
    <col min="4610" max="4610" width="5.7109375" style="188" customWidth="1"/>
    <col min="4611" max="4611" width="8.42578125" style="188" customWidth="1"/>
    <col min="4612" max="4612" width="6.5703125" style="188" customWidth="1"/>
    <col min="4613" max="4613" width="47.42578125" style="188" customWidth="1"/>
    <col min="4614" max="4614" width="21.42578125" style="188" customWidth="1"/>
    <col min="4615" max="4615" width="9.140625" style="188"/>
    <col min="4616" max="4616" width="12.28515625" style="188" customWidth="1"/>
    <col min="4617" max="4864" width="9.140625" style="188"/>
    <col min="4865" max="4865" width="4.42578125" style="188" customWidth="1"/>
    <col min="4866" max="4866" width="5.7109375" style="188" customWidth="1"/>
    <col min="4867" max="4867" width="8.42578125" style="188" customWidth="1"/>
    <col min="4868" max="4868" width="6.5703125" style="188" customWidth="1"/>
    <col min="4869" max="4869" width="47.42578125" style="188" customWidth="1"/>
    <col min="4870" max="4870" width="21.42578125" style="188" customWidth="1"/>
    <col min="4871" max="4871" width="9.140625" style="188"/>
    <col min="4872" max="4872" width="12.28515625" style="188" customWidth="1"/>
    <col min="4873" max="5120" width="9.140625" style="188"/>
    <col min="5121" max="5121" width="4.42578125" style="188" customWidth="1"/>
    <col min="5122" max="5122" width="5.7109375" style="188" customWidth="1"/>
    <col min="5123" max="5123" width="8.42578125" style="188" customWidth="1"/>
    <col min="5124" max="5124" width="6.5703125" style="188" customWidth="1"/>
    <col min="5125" max="5125" width="47.42578125" style="188" customWidth="1"/>
    <col min="5126" max="5126" width="21.42578125" style="188" customWidth="1"/>
    <col min="5127" max="5127" width="9.140625" style="188"/>
    <col min="5128" max="5128" width="12.28515625" style="188" customWidth="1"/>
    <col min="5129" max="5376" width="9.140625" style="188"/>
    <col min="5377" max="5377" width="4.42578125" style="188" customWidth="1"/>
    <col min="5378" max="5378" width="5.7109375" style="188" customWidth="1"/>
    <col min="5379" max="5379" width="8.42578125" style="188" customWidth="1"/>
    <col min="5380" max="5380" width="6.5703125" style="188" customWidth="1"/>
    <col min="5381" max="5381" width="47.42578125" style="188" customWidth="1"/>
    <col min="5382" max="5382" width="21.42578125" style="188" customWidth="1"/>
    <col min="5383" max="5383" width="9.140625" style="188"/>
    <col min="5384" max="5384" width="12.28515625" style="188" customWidth="1"/>
    <col min="5385" max="5632" width="9.140625" style="188"/>
    <col min="5633" max="5633" width="4.42578125" style="188" customWidth="1"/>
    <col min="5634" max="5634" width="5.7109375" style="188" customWidth="1"/>
    <col min="5635" max="5635" width="8.42578125" style="188" customWidth="1"/>
    <col min="5636" max="5636" width="6.5703125" style="188" customWidth="1"/>
    <col min="5637" max="5637" width="47.42578125" style="188" customWidth="1"/>
    <col min="5638" max="5638" width="21.42578125" style="188" customWidth="1"/>
    <col min="5639" max="5639" width="9.140625" style="188"/>
    <col min="5640" max="5640" width="12.28515625" style="188" customWidth="1"/>
    <col min="5641" max="5888" width="9.140625" style="188"/>
    <col min="5889" max="5889" width="4.42578125" style="188" customWidth="1"/>
    <col min="5890" max="5890" width="5.7109375" style="188" customWidth="1"/>
    <col min="5891" max="5891" width="8.42578125" style="188" customWidth="1"/>
    <col min="5892" max="5892" width="6.5703125" style="188" customWidth="1"/>
    <col min="5893" max="5893" width="47.42578125" style="188" customWidth="1"/>
    <col min="5894" max="5894" width="21.42578125" style="188" customWidth="1"/>
    <col min="5895" max="5895" width="9.140625" style="188"/>
    <col min="5896" max="5896" width="12.28515625" style="188" customWidth="1"/>
    <col min="5897" max="6144" width="9.140625" style="188"/>
    <col min="6145" max="6145" width="4.42578125" style="188" customWidth="1"/>
    <col min="6146" max="6146" width="5.7109375" style="188" customWidth="1"/>
    <col min="6147" max="6147" width="8.42578125" style="188" customWidth="1"/>
    <col min="6148" max="6148" width="6.5703125" style="188" customWidth="1"/>
    <col min="6149" max="6149" width="47.42578125" style="188" customWidth="1"/>
    <col min="6150" max="6150" width="21.42578125" style="188" customWidth="1"/>
    <col min="6151" max="6151" width="9.140625" style="188"/>
    <col min="6152" max="6152" width="12.28515625" style="188" customWidth="1"/>
    <col min="6153" max="6400" width="9.140625" style="188"/>
    <col min="6401" max="6401" width="4.42578125" style="188" customWidth="1"/>
    <col min="6402" max="6402" width="5.7109375" style="188" customWidth="1"/>
    <col min="6403" max="6403" width="8.42578125" style="188" customWidth="1"/>
    <col min="6404" max="6404" width="6.5703125" style="188" customWidth="1"/>
    <col min="6405" max="6405" width="47.42578125" style="188" customWidth="1"/>
    <col min="6406" max="6406" width="21.42578125" style="188" customWidth="1"/>
    <col min="6407" max="6407" width="9.140625" style="188"/>
    <col min="6408" max="6408" width="12.28515625" style="188" customWidth="1"/>
    <col min="6409" max="6656" width="9.140625" style="188"/>
    <col min="6657" max="6657" width="4.42578125" style="188" customWidth="1"/>
    <col min="6658" max="6658" width="5.7109375" style="188" customWidth="1"/>
    <col min="6659" max="6659" width="8.42578125" style="188" customWidth="1"/>
    <col min="6660" max="6660" width="6.5703125" style="188" customWidth="1"/>
    <col min="6661" max="6661" width="47.42578125" style="188" customWidth="1"/>
    <col min="6662" max="6662" width="21.42578125" style="188" customWidth="1"/>
    <col min="6663" max="6663" width="9.140625" style="188"/>
    <col min="6664" max="6664" width="12.28515625" style="188" customWidth="1"/>
    <col min="6665" max="6912" width="9.140625" style="188"/>
    <col min="6913" max="6913" width="4.42578125" style="188" customWidth="1"/>
    <col min="6914" max="6914" width="5.7109375" style="188" customWidth="1"/>
    <col min="6915" max="6915" width="8.42578125" style="188" customWidth="1"/>
    <col min="6916" max="6916" width="6.5703125" style="188" customWidth="1"/>
    <col min="6917" max="6917" width="47.42578125" style="188" customWidth="1"/>
    <col min="6918" max="6918" width="21.42578125" style="188" customWidth="1"/>
    <col min="6919" max="6919" width="9.140625" style="188"/>
    <col min="6920" max="6920" width="12.28515625" style="188" customWidth="1"/>
    <col min="6921" max="7168" width="9.140625" style="188"/>
    <col min="7169" max="7169" width="4.42578125" style="188" customWidth="1"/>
    <col min="7170" max="7170" width="5.7109375" style="188" customWidth="1"/>
    <col min="7171" max="7171" width="8.42578125" style="188" customWidth="1"/>
    <col min="7172" max="7172" width="6.5703125" style="188" customWidth="1"/>
    <col min="7173" max="7173" width="47.42578125" style="188" customWidth="1"/>
    <col min="7174" max="7174" width="21.42578125" style="188" customWidth="1"/>
    <col min="7175" max="7175" width="9.140625" style="188"/>
    <col min="7176" max="7176" width="12.28515625" style="188" customWidth="1"/>
    <col min="7177" max="7424" width="9.140625" style="188"/>
    <col min="7425" max="7425" width="4.42578125" style="188" customWidth="1"/>
    <col min="7426" max="7426" width="5.7109375" style="188" customWidth="1"/>
    <col min="7427" max="7427" width="8.42578125" style="188" customWidth="1"/>
    <col min="7428" max="7428" width="6.5703125" style="188" customWidth="1"/>
    <col min="7429" max="7429" width="47.42578125" style="188" customWidth="1"/>
    <col min="7430" max="7430" width="21.42578125" style="188" customWidth="1"/>
    <col min="7431" max="7431" width="9.140625" style="188"/>
    <col min="7432" max="7432" width="12.28515625" style="188" customWidth="1"/>
    <col min="7433" max="7680" width="9.140625" style="188"/>
    <col min="7681" max="7681" width="4.42578125" style="188" customWidth="1"/>
    <col min="7682" max="7682" width="5.7109375" style="188" customWidth="1"/>
    <col min="7683" max="7683" width="8.42578125" style="188" customWidth="1"/>
    <col min="7684" max="7684" width="6.5703125" style="188" customWidth="1"/>
    <col min="7685" max="7685" width="47.42578125" style="188" customWidth="1"/>
    <col min="7686" max="7686" width="21.42578125" style="188" customWidth="1"/>
    <col min="7687" max="7687" width="9.140625" style="188"/>
    <col min="7688" max="7688" width="12.28515625" style="188" customWidth="1"/>
    <col min="7689" max="7936" width="9.140625" style="188"/>
    <col min="7937" max="7937" width="4.42578125" style="188" customWidth="1"/>
    <col min="7938" max="7938" width="5.7109375" style="188" customWidth="1"/>
    <col min="7939" max="7939" width="8.42578125" style="188" customWidth="1"/>
    <col min="7940" max="7940" width="6.5703125" style="188" customWidth="1"/>
    <col min="7941" max="7941" width="47.42578125" style="188" customWidth="1"/>
    <col min="7942" max="7942" width="21.42578125" style="188" customWidth="1"/>
    <col min="7943" max="7943" width="9.140625" style="188"/>
    <col min="7944" max="7944" width="12.28515625" style="188" customWidth="1"/>
    <col min="7945" max="8192" width="9.140625" style="188"/>
    <col min="8193" max="8193" width="4.42578125" style="188" customWidth="1"/>
    <col min="8194" max="8194" width="5.7109375" style="188" customWidth="1"/>
    <col min="8195" max="8195" width="8.42578125" style="188" customWidth="1"/>
    <col min="8196" max="8196" width="6.5703125" style="188" customWidth="1"/>
    <col min="8197" max="8197" width="47.42578125" style="188" customWidth="1"/>
    <col min="8198" max="8198" width="21.42578125" style="188" customWidth="1"/>
    <col min="8199" max="8199" width="9.140625" style="188"/>
    <col min="8200" max="8200" width="12.28515625" style="188" customWidth="1"/>
    <col min="8201" max="8448" width="9.140625" style="188"/>
    <col min="8449" max="8449" width="4.42578125" style="188" customWidth="1"/>
    <col min="8450" max="8450" width="5.7109375" style="188" customWidth="1"/>
    <col min="8451" max="8451" width="8.42578125" style="188" customWidth="1"/>
    <col min="8452" max="8452" width="6.5703125" style="188" customWidth="1"/>
    <col min="8453" max="8453" width="47.42578125" style="188" customWidth="1"/>
    <col min="8454" max="8454" width="21.42578125" style="188" customWidth="1"/>
    <col min="8455" max="8455" width="9.140625" style="188"/>
    <col min="8456" max="8456" width="12.28515625" style="188" customWidth="1"/>
    <col min="8457" max="8704" width="9.140625" style="188"/>
    <col min="8705" max="8705" width="4.42578125" style="188" customWidth="1"/>
    <col min="8706" max="8706" width="5.7109375" style="188" customWidth="1"/>
    <col min="8707" max="8707" width="8.42578125" style="188" customWidth="1"/>
    <col min="8708" max="8708" width="6.5703125" style="188" customWidth="1"/>
    <col min="8709" max="8709" width="47.42578125" style="188" customWidth="1"/>
    <col min="8710" max="8710" width="21.42578125" style="188" customWidth="1"/>
    <col min="8711" max="8711" width="9.140625" style="188"/>
    <col min="8712" max="8712" width="12.28515625" style="188" customWidth="1"/>
    <col min="8713" max="8960" width="9.140625" style="188"/>
    <col min="8961" max="8961" width="4.42578125" style="188" customWidth="1"/>
    <col min="8962" max="8962" width="5.7109375" style="188" customWidth="1"/>
    <col min="8963" max="8963" width="8.42578125" style="188" customWidth="1"/>
    <col min="8964" max="8964" width="6.5703125" style="188" customWidth="1"/>
    <col min="8965" max="8965" width="47.42578125" style="188" customWidth="1"/>
    <col min="8966" max="8966" width="21.42578125" style="188" customWidth="1"/>
    <col min="8967" max="8967" width="9.140625" style="188"/>
    <col min="8968" max="8968" width="12.28515625" style="188" customWidth="1"/>
    <col min="8969" max="9216" width="9.140625" style="188"/>
    <col min="9217" max="9217" width="4.42578125" style="188" customWidth="1"/>
    <col min="9218" max="9218" width="5.7109375" style="188" customWidth="1"/>
    <col min="9219" max="9219" width="8.42578125" style="188" customWidth="1"/>
    <col min="9220" max="9220" width="6.5703125" style="188" customWidth="1"/>
    <col min="9221" max="9221" width="47.42578125" style="188" customWidth="1"/>
    <col min="9222" max="9222" width="21.42578125" style="188" customWidth="1"/>
    <col min="9223" max="9223" width="9.140625" style="188"/>
    <col min="9224" max="9224" width="12.28515625" style="188" customWidth="1"/>
    <col min="9225" max="9472" width="9.140625" style="188"/>
    <col min="9473" max="9473" width="4.42578125" style="188" customWidth="1"/>
    <col min="9474" max="9474" width="5.7109375" style="188" customWidth="1"/>
    <col min="9475" max="9475" width="8.42578125" style="188" customWidth="1"/>
    <col min="9476" max="9476" width="6.5703125" style="188" customWidth="1"/>
    <col min="9477" max="9477" width="47.42578125" style="188" customWidth="1"/>
    <col min="9478" max="9478" width="21.42578125" style="188" customWidth="1"/>
    <col min="9479" max="9479" width="9.140625" style="188"/>
    <col min="9480" max="9480" width="12.28515625" style="188" customWidth="1"/>
    <col min="9481" max="9728" width="9.140625" style="188"/>
    <col min="9729" max="9729" width="4.42578125" style="188" customWidth="1"/>
    <col min="9730" max="9730" width="5.7109375" style="188" customWidth="1"/>
    <col min="9731" max="9731" width="8.42578125" style="188" customWidth="1"/>
    <col min="9732" max="9732" width="6.5703125" style="188" customWidth="1"/>
    <col min="9733" max="9733" width="47.42578125" style="188" customWidth="1"/>
    <col min="9734" max="9734" width="21.42578125" style="188" customWidth="1"/>
    <col min="9735" max="9735" width="9.140625" style="188"/>
    <col min="9736" max="9736" width="12.28515625" style="188" customWidth="1"/>
    <col min="9737" max="9984" width="9.140625" style="188"/>
    <col min="9985" max="9985" width="4.42578125" style="188" customWidth="1"/>
    <col min="9986" max="9986" width="5.7109375" style="188" customWidth="1"/>
    <col min="9987" max="9987" width="8.42578125" style="188" customWidth="1"/>
    <col min="9988" max="9988" width="6.5703125" style="188" customWidth="1"/>
    <col min="9989" max="9989" width="47.42578125" style="188" customWidth="1"/>
    <col min="9990" max="9990" width="21.42578125" style="188" customWidth="1"/>
    <col min="9991" max="9991" width="9.140625" style="188"/>
    <col min="9992" max="9992" width="12.28515625" style="188" customWidth="1"/>
    <col min="9993" max="10240" width="9.140625" style="188"/>
    <col min="10241" max="10241" width="4.42578125" style="188" customWidth="1"/>
    <col min="10242" max="10242" width="5.7109375" style="188" customWidth="1"/>
    <col min="10243" max="10243" width="8.42578125" style="188" customWidth="1"/>
    <col min="10244" max="10244" width="6.5703125" style="188" customWidth="1"/>
    <col min="10245" max="10245" width="47.42578125" style="188" customWidth="1"/>
    <col min="10246" max="10246" width="21.42578125" style="188" customWidth="1"/>
    <col min="10247" max="10247" width="9.140625" style="188"/>
    <col min="10248" max="10248" width="12.28515625" style="188" customWidth="1"/>
    <col min="10249" max="10496" width="9.140625" style="188"/>
    <col min="10497" max="10497" width="4.42578125" style="188" customWidth="1"/>
    <col min="10498" max="10498" width="5.7109375" style="188" customWidth="1"/>
    <col min="10499" max="10499" width="8.42578125" style="188" customWidth="1"/>
    <col min="10500" max="10500" width="6.5703125" style="188" customWidth="1"/>
    <col min="10501" max="10501" width="47.42578125" style="188" customWidth="1"/>
    <col min="10502" max="10502" width="21.42578125" style="188" customWidth="1"/>
    <col min="10503" max="10503" width="9.140625" style="188"/>
    <col min="10504" max="10504" width="12.28515625" style="188" customWidth="1"/>
    <col min="10505" max="10752" width="9.140625" style="188"/>
    <col min="10753" max="10753" width="4.42578125" style="188" customWidth="1"/>
    <col min="10754" max="10754" width="5.7109375" style="188" customWidth="1"/>
    <col min="10755" max="10755" width="8.42578125" style="188" customWidth="1"/>
    <col min="10756" max="10756" width="6.5703125" style="188" customWidth="1"/>
    <col min="10757" max="10757" width="47.42578125" style="188" customWidth="1"/>
    <col min="10758" max="10758" width="21.42578125" style="188" customWidth="1"/>
    <col min="10759" max="10759" width="9.140625" style="188"/>
    <col min="10760" max="10760" width="12.28515625" style="188" customWidth="1"/>
    <col min="10761" max="11008" width="9.140625" style="188"/>
    <col min="11009" max="11009" width="4.42578125" style="188" customWidth="1"/>
    <col min="11010" max="11010" width="5.7109375" style="188" customWidth="1"/>
    <col min="11011" max="11011" width="8.42578125" style="188" customWidth="1"/>
    <col min="11012" max="11012" width="6.5703125" style="188" customWidth="1"/>
    <col min="11013" max="11013" width="47.42578125" style="188" customWidth="1"/>
    <col min="11014" max="11014" width="21.42578125" style="188" customWidth="1"/>
    <col min="11015" max="11015" width="9.140625" style="188"/>
    <col min="11016" max="11016" width="12.28515625" style="188" customWidth="1"/>
    <col min="11017" max="11264" width="9.140625" style="188"/>
    <col min="11265" max="11265" width="4.42578125" style="188" customWidth="1"/>
    <col min="11266" max="11266" width="5.7109375" style="188" customWidth="1"/>
    <col min="11267" max="11267" width="8.42578125" style="188" customWidth="1"/>
    <col min="11268" max="11268" width="6.5703125" style="188" customWidth="1"/>
    <col min="11269" max="11269" width="47.42578125" style="188" customWidth="1"/>
    <col min="11270" max="11270" width="21.42578125" style="188" customWidth="1"/>
    <col min="11271" max="11271" width="9.140625" style="188"/>
    <col min="11272" max="11272" width="12.28515625" style="188" customWidth="1"/>
    <col min="11273" max="11520" width="9.140625" style="188"/>
    <col min="11521" max="11521" width="4.42578125" style="188" customWidth="1"/>
    <col min="11522" max="11522" width="5.7109375" style="188" customWidth="1"/>
    <col min="11523" max="11523" width="8.42578125" style="188" customWidth="1"/>
    <col min="11524" max="11524" width="6.5703125" style="188" customWidth="1"/>
    <col min="11525" max="11525" width="47.42578125" style="188" customWidth="1"/>
    <col min="11526" max="11526" width="21.42578125" style="188" customWidth="1"/>
    <col min="11527" max="11527" width="9.140625" style="188"/>
    <col min="11528" max="11528" width="12.28515625" style="188" customWidth="1"/>
    <col min="11529" max="11776" width="9.140625" style="188"/>
    <col min="11777" max="11777" width="4.42578125" style="188" customWidth="1"/>
    <col min="11778" max="11778" width="5.7109375" style="188" customWidth="1"/>
    <col min="11779" max="11779" width="8.42578125" style="188" customWidth="1"/>
    <col min="11780" max="11780" width="6.5703125" style="188" customWidth="1"/>
    <col min="11781" max="11781" width="47.42578125" style="188" customWidth="1"/>
    <col min="11782" max="11782" width="21.42578125" style="188" customWidth="1"/>
    <col min="11783" max="11783" width="9.140625" style="188"/>
    <col min="11784" max="11784" width="12.28515625" style="188" customWidth="1"/>
    <col min="11785" max="12032" width="9.140625" style="188"/>
    <col min="12033" max="12033" width="4.42578125" style="188" customWidth="1"/>
    <col min="12034" max="12034" width="5.7109375" style="188" customWidth="1"/>
    <col min="12035" max="12035" width="8.42578125" style="188" customWidth="1"/>
    <col min="12036" max="12036" width="6.5703125" style="188" customWidth="1"/>
    <col min="12037" max="12037" width="47.42578125" style="188" customWidth="1"/>
    <col min="12038" max="12038" width="21.42578125" style="188" customWidth="1"/>
    <col min="12039" max="12039" width="9.140625" style="188"/>
    <col min="12040" max="12040" width="12.28515625" style="188" customWidth="1"/>
    <col min="12041" max="12288" width="9.140625" style="188"/>
    <col min="12289" max="12289" width="4.42578125" style="188" customWidth="1"/>
    <col min="12290" max="12290" width="5.7109375" style="188" customWidth="1"/>
    <col min="12291" max="12291" width="8.42578125" style="188" customWidth="1"/>
    <col min="12292" max="12292" width="6.5703125" style="188" customWidth="1"/>
    <col min="12293" max="12293" width="47.42578125" style="188" customWidth="1"/>
    <col min="12294" max="12294" width="21.42578125" style="188" customWidth="1"/>
    <col min="12295" max="12295" width="9.140625" style="188"/>
    <col min="12296" max="12296" width="12.28515625" style="188" customWidth="1"/>
    <col min="12297" max="12544" width="9.140625" style="188"/>
    <col min="12545" max="12545" width="4.42578125" style="188" customWidth="1"/>
    <col min="12546" max="12546" width="5.7109375" style="188" customWidth="1"/>
    <col min="12547" max="12547" width="8.42578125" style="188" customWidth="1"/>
    <col min="12548" max="12548" width="6.5703125" style="188" customWidth="1"/>
    <col min="12549" max="12549" width="47.42578125" style="188" customWidth="1"/>
    <col min="12550" max="12550" width="21.42578125" style="188" customWidth="1"/>
    <col min="12551" max="12551" width="9.140625" style="188"/>
    <col min="12552" max="12552" width="12.28515625" style="188" customWidth="1"/>
    <col min="12553" max="12800" width="9.140625" style="188"/>
    <col min="12801" max="12801" width="4.42578125" style="188" customWidth="1"/>
    <col min="12802" max="12802" width="5.7109375" style="188" customWidth="1"/>
    <col min="12803" max="12803" width="8.42578125" style="188" customWidth="1"/>
    <col min="12804" max="12804" width="6.5703125" style="188" customWidth="1"/>
    <col min="12805" max="12805" width="47.42578125" style="188" customWidth="1"/>
    <col min="12806" max="12806" width="21.42578125" style="188" customWidth="1"/>
    <col min="12807" max="12807" width="9.140625" style="188"/>
    <col min="12808" max="12808" width="12.28515625" style="188" customWidth="1"/>
    <col min="12809" max="13056" width="9.140625" style="188"/>
    <col min="13057" max="13057" width="4.42578125" style="188" customWidth="1"/>
    <col min="13058" max="13058" width="5.7109375" style="188" customWidth="1"/>
    <col min="13059" max="13059" width="8.42578125" style="188" customWidth="1"/>
    <col min="13060" max="13060" width="6.5703125" style="188" customWidth="1"/>
    <col min="13061" max="13061" width="47.42578125" style="188" customWidth="1"/>
    <col min="13062" max="13062" width="21.42578125" style="188" customWidth="1"/>
    <col min="13063" max="13063" width="9.140625" style="188"/>
    <col min="13064" max="13064" width="12.28515625" style="188" customWidth="1"/>
    <col min="13065" max="13312" width="9.140625" style="188"/>
    <col min="13313" max="13313" width="4.42578125" style="188" customWidth="1"/>
    <col min="13314" max="13314" width="5.7109375" style="188" customWidth="1"/>
    <col min="13315" max="13315" width="8.42578125" style="188" customWidth="1"/>
    <col min="13316" max="13316" width="6.5703125" style="188" customWidth="1"/>
    <col min="13317" max="13317" width="47.42578125" style="188" customWidth="1"/>
    <col min="13318" max="13318" width="21.42578125" style="188" customWidth="1"/>
    <col min="13319" max="13319" width="9.140625" style="188"/>
    <col min="13320" max="13320" width="12.28515625" style="188" customWidth="1"/>
    <col min="13321" max="13568" width="9.140625" style="188"/>
    <col min="13569" max="13569" width="4.42578125" style="188" customWidth="1"/>
    <col min="13570" max="13570" width="5.7109375" style="188" customWidth="1"/>
    <col min="13571" max="13571" width="8.42578125" style="188" customWidth="1"/>
    <col min="13572" max="13572" width="6.5703125" style="188" customWidth="1"/>
    <col min="13573" max="13573" width="47.42578125" style="188" customWidth="1"/>
    <col min="13574" max="13574" width="21.42578125" style="188" customWidth="1"/>
    <col min="13575" max="13575" width="9.140625" style="188"/>
    <col min="13576" max="13576" width="12.28515625" style="188" customWidth="1"/>
    <col min="13577" max="13824" width="9.140625" style="188"/>
    <col min="13825" max="13825" width="4.42578125" style="188" customWidth="1"/>
    <col min="13826" max="13826" width="5.7109375" style="188" customWidth="1"/>
    <col min="13827" max="13827" width="8.42578125" style="188" customWidth="1"/>
    <col min="13828" max="13828" width="6.5703125" style="188" customWidth="1"/>
    <col min="13829" max="13829" width="47.42578125" style="188" customWidth="1"/>
    <col min="13830" max="13830" width="21.42578125" style="188" customWidth="1"/>
    <col min="13831" max="13831" width="9.140625" style="188"/>
    <col min="13832" max="13832" width="12.28515625" style="188" customWidth="1"/>
    <col min="13833" max="14080" width="9.140625" style="188"/>
    <col min="14081" max="14081" width="4.42578125" style="188" customWidth="1"/>
    <col min="14082" max="14082" width="5.7109375" style="188" customWidth="1"/>
    <col min="14083" max="14083" width="8.42578125" style="188" customWidth="1"/>
    <col min="14084" max="14084" width="6.5703125" style="188" customWidth="1"/>
    <col min="14085" max="14085" width="47.42578125" style="188" customWidth="1"/>
    <col min="14086" max="14086" width="21.42578125" style="188" customWidth="1"/>
    <col min="14087" max="14087" width="9.140625" style="188"/>
    <col min="14088" max="14088" width="12.28515625" style="188" customWidth="1"/>
    <col min="14089" max="14336" width="9.140625" style="188"/>
    <col min="14337" max="14337" width="4.42578125" style="188" customWidth="1"/>
    <col min="14338" max="14338" width="5.7109375" style="188" customWidth="1"/>
    <col min="14339" max="14339" width="8.42578125" style="188" customWidth="1"/>
    <col min="14340" max="14340" width="6.5703125" style="188" customWidth="1"/>
    <col min="14341" max="14341" width="47.42578125" style="188" customWidth="1"/>
    <col min="14342" max="14342" width="21.42578125" style="188" customWidth="1"/>
    <col min="14343" max="14343" width="9.140625" style="188"/>
    <col min="14344" max="14344" width="12.28515625" style="188" customWidth="1"/>
    <col min="14345" max="14592" width="9.140625" style="188"/>
    <col min="14593" max="14593" width="4.42578125" style="188" customWidth="1"/>
    <col min="14594" max="14594" width="5.7109375" style="188" customWidth="1"/>
    <col min="14595" max="14595" width="8.42578125" style="188" customWidth="1"/>
    <col min="14596" max="14596" width="6.5703125" style="188" customWidth="1"/>
    <col min="14597" max="14597" width="47.42578125" style="188" customWidth="1"/>
    <col min="14598" max="14598" width="21.42578125" style="188" customWidth="1"/>
    <col min="14599" max="14599" width="9.140625" style="188"/>
    <col min="14600" max="14600" width="12.28515625" style="188" customWidth="1"/>
    <col min="14601" max="14848" width="9.140625" style="188"/>
    <col min="14849" max="14849" width="4.42578125" style="188" customWidth="1"/>
    <col min="14850" max="14850" width="5.7109375" style="188" customWidth="1"/>
    <col min="14851" max="14851" width="8.42578125" style="188" customWidth="1"/>
    <col min="14852" max="14852" width="6.5703125" style="188" customWidth="1"/>
    <col min="14853" max="14853" width="47.42578125" style="188" customWidth="1"/>
    <col min="14854" max="14854" width="21.42578125" style="188" customWidth="1"/>
    <col min="14855" max="14855" width="9.140625" style="188"/>
    <col min="14856" max="14856" width="12.28515625" style="188" customWidth="1"/>
    <col min="14857" max="15104" width="9.140625" style="188"/>
    <col min="15105" max="15105" width="4.42578125" style="188" customWidth="1"/>
    <col min="15106" max="15106" width="5.7109375" style="188" customWidth="1"/>
    <col min="15107" max="15107" width="8.42578125" style="188" customWidth="1"/>
    <col min="15108" max="15108" width="6.5703125" style="188" customWidth="1"/>
    <col min="15109" max="15109" width="47.42578125" style="188" customWidth="1"/>
    <col min="15110" max="15110" width="21.42578125" style="188" customWidth="1"/>
    <col min="15111" max="15111" width="9.140625" style="188"/>
    <col min="15112" max="15112" width="12.28515625" style="188" customWidth="1"/>
    <col min="15113" max="15360" width="9.140625" style="188"/>
    <col min="15361" max="15361" width="4.42578125" style="188" customWidth="1"/>
    <col min="15362" max="15362" width="5.7109375" style="188" customWidth="1"/>
    <col min="15363" max="15363" width="8.42578125" style="188" customWidth="1"/>
    <col min="15364" max="15364" width="6.5703125" style="188" customWidth="1"/>
    <col min="15365" max="15365" width="47.42578125" style="188" customWidth="1"/>
    <col min="15366" max="15366" width="21.42578125" style="188" customWidth="1"/>
    <col min="15367" max="15367" width="9.140625" style="188"/>
    <col min="15368" max="15368" width="12.28515625" style="188" customWidth="1"/>
    <col min="15369" max="15616" width="9.140625" style="188"/>
    <col min="15617" max="15617" width="4.42578125" style="188" customWidth="1"/>
    <col min="15618" max="15618" width="5.7109375" style="188" customWidth="1"/>
    <col min="15619" max="15619" width="8.42578125" style="188" customWidth="1"/>
    <col min="15620" max="15620" width="6.5703125" style="188" customWidth="1"/>
    <col min="15621" max="15621" width="47.42578125" style="188" customWidth="1"/>
    <col min="15622" max="15622" width="21.42578125" style="188" customWidth="1"/>
    <col min="15623" max="15623" width="9.140625" style="188"/>
    <col min="15624" max="15624" width="12.28515625" style="188" customWidth="1"/>
    <col min="15625" max="15872" width="9.140625" style="188"/>
    <col min="15873" max="15873" width="4.42578125" style="188" customWidth="1"/>
    <col min="15874" max="15874" width="5.7109375" style="188" customWidth="1"/>
    <col min="15875" max="15875" width="8.42578125" style="188" customWidth="1"/>
    <col min="15876" max="15876" width="6.5703125" style="188" customWidth="1"/>
    <col min="15877" max="15877" width="47.42578125" style="188" customWidth="1"/>
    <col min="15878" max="15878" width="21.42578125" style="188" customWidth="1"/>
    <col min="15879" max="15879" width="9.140625" style="188"/>
    <col min="15880" max="15880" width="12.28515625" style="188" customWidth="1"/>
    <col min="15881" max="16128" width="9.140625" style="188"/>
    <col min="16129" max="16129" width="4.42578125" style="188" customWidth="1"/>
    <col min="16130" max="16130" width="5.7109375" style="188" customWidth="1"/>
    <col min="16131" max="16131" width="8.42578125" style="188" customWidth="1"/>
    <col min="16132" max="16132" width="6.5703125" style="188" customWidth="1"/>
    <col min="16133" max="16133" width="47.42578125" style="188" customWidth="1"/>
    <col min="16134" max="16134" width="21.42578125" style="188" customWidth="1"/>
    <col min="16135" max="16135" width="9.140625" style="188"/>
    <col min="16136" max="16136" width="12.28515625" style="188" customWidth="1"/>
    <col min="16137" max="16384" width="9.140625" style="188"/>
  </cols>
  <sheetData>
    <row r="1" spans="1:8" ht="18.75" customHeight="1" x14ac:dyDescent="0.2">
      <c r="E1" s="190" t="s">
        <v>227</v>
      </c>
      <c r="F1" s="191"/>
    </row>
    <row r="2" spans="1:8" x14ac:dyDescent="0.2">
      <c r="E2" s="191" t="s">
        <v>342</v>
      </c>
      <c r="F2" s="191"/>
    </row>
    <row r="3" spans="1:8" x14ac:dyDescent="0.2">
      <c r="E3" s="192" t="s">
        <v>228</v>
      </c>
      <c r="F3" s="191"/>
    </row>
    <row r="4" spans="1:8" x14ac:dyDescent="0.2">
      <c r="E4" s="191" t="s">
        <v>343</v>
      </c>
      <c r="F4" s="191"/>
    </row>
    <row r="5" spans="1:8" x14ac:dyDescent="0.2">
      <c r="E5" s="193"/>
    </row>
    <row r="6" spans="1:8" ht="22.5" customHeight="1" x14ac:dyDescent="0.2">
      <c r="A6" s="194" t="s">
        <v>229</v>
      </c>
      <c r="B6" s="194"/>
      <c r="C6" s="194"/>
      <c r="D6" s="195"/>
      <c r="E6" s="194"/>
      <c r="F6" s="194"/>
    </row>
    <row r="7" spans="1:8" ht="15.75" customHeight="1" x14ac:dyDescent="0.2">
      <c r="A7" s="194" t="s">
        <v>230</v>
      </c>
      <c r="B7" s="194"/>
      <c r="C7" s="194"/>
      <c r="D7" s="195"/>
      <c r="E7" s="194"/>
      <c r="F7" s="194"/>
    </row>
    <row r="8" spans="1:8" ht="11.25" customHeight="1" x14ac:dyDescent="0.2">
      <c r="F8" s="196"/>
    </row>
    <row r="9" spans="1:8" ht="19.5" customHeight="1" x14ac:dyDescent="0.2">
      <c r="A9" s="197"/>
      <c r="B9" s="197"/>
      <c r="C9" s="197"/>
      <c r="D9" s="198"/>
      <c r="E9" s="197"/>
      <c r="F9" s="199" t="s">
        <v>3</v>
      </c>
    </row>
    <row r="10" spans="1:8" ht="20.25" customHeight="1" x14ac:dyDescent="0.2">
      <c r="A10" s="200" t="s">
        <v>206</v>
      </c>
      <c r="B10" s="200" t="s">
        <v>231</v>
      </c>
      <c r="C10" s="200" t="s">
        <v>232</v>
      </c>
      <c r="D10" s="201" t="s">
        <v>233</v>
      </c>
      <c r="E10" s="202" t="s">
        <v>234</v>
      </c>
      <c r="F10" s="200" t="s">
        <v>235</v>
      </c>
    </row>
    <row r="11" spans="1:8" s="206" customFormat="1" ht="10.5" customHeight="1" x14ac:dyDescent="0.2">
      <c r="A11" s="203">
        <v>1</v>
      </c>
      <c r="B11" s="203">
        <v>2</v>
      </c>
      <c r="C11" s="203">
        <v>3</v>
      </c>
      <c r="D11" s="204">
        <v>4</v>
      </c>
      <c r="E11" s="205">
        <v>5</v>
      </c>
      <c r="F11" s="203">
        <v>6</v>
      </c>
    </row>
    <row r="12" spans="1:8" ht="17.25" customHeight="1" x14ac:dyDescent="0.2">
      <c r="A12" s="461" t="s">
        <v>236</v>
      </c>
      <c r="B12" s="462"/>
      <c r="C12" s="462"/>
      <c r="D12" s="207"/>
      <c r="E12" s="462"/>
      <c r="F12" s="463"/>
    </row>
    <row r="13" spans="1:8" ht="24.75" customHeight="1" x14ac:dyDescent="0.2">
      <c r="A13" s="208">
        <v>1</v>
      </c>
      <c r="B13" s="208">
        <v>600</v>
      </c>
      <c r="C13" s="208">
        <v>60095</v>
      </c>
      <c r="D13" s="209">
        <v>6230</v>
      </c>
      <c r="E13" s="210" t="s">
        <v>237</v>
      </c>
      <c r="F13" s="211">
        <v>200000</v>
      </c>
    </row>
    <row r="14" spans="1:8" ht="27" customHeight="1" x14ac:dyDescent="0.2">
      <c r="A14" s="212">
        <v>2</v>
      </c>
      <c r="B14" s="212">
        <v>700</v>
      </c>
      <c r="C14" s="212">
        <v>70095</v>
      </c>
      <c r="D14" s="213">
        <v>6230</v>
      </c>
      <c r="E14" s="214" t="s">
        <v>238</v>
      </c>
      <c r="F14" s="215">
        <v>1500000</v>
      </c>
      <c r="G14" s="216"/>
    </row>
    <row r="15" spans="1:8" ht="26.25" customHeight="1" x14ac:dyDescent="0.2">
      <c r="A15" s="212">
        <v>3</v>
      </c>
      <c r="B15" s="212">
        <v>750</v>
      </c>
      <c r="C15" s="212">
        <v>75095</v>
      </c>
      <c r="D15" s="217">
        <v>2360</v>
      </c>
      <c r="E15" s="218" t="s">
        <v>239</v>
      </c>
      <c r="F15" s="219">
        <f>120000-120000+160000</f>
        <v>160000</v>
      </c>
      <c r="H15" s="220"/>
    </row>
    <row r="16" spans="1:8" ht="15.75" customHeight="1" x14ac:dyDescent="0.2">
      <c r="A16" s="212">
        <v>4</v>
      </c>
      <c r="B16" s="212">
        <v>755</v>
      </c>
      <c r="C16" s="212">
        <v>75515</v>
      </c>
      <c r="D16" s="221">
        <v>2360</v>
      </c>
      <c r="E16" s="218" t="s">
        <v>240</v>
      </c>
      <c r="F16" s="222">
        <v>136490.64000000001</v>
      </c>
      <c r="H16" s="220"/>
    </row>
    <row r="17" spans="1:8" ht="15.75" customHeight="1" x14ac:dyDescent="0.2">
      <c r="A17" s="223">
        <v>5</v>
      </c>
      <c r="B17" s="223">
        <v>801</v>
      </c>
      <c r="C17" s="223">
        <v>80101</v>
      </c>
      <c r="D17" s="224">
        <v>2340</v>
      </c>
      <c r="E17" s="225" t="s">
        <v>104</v>
      </c>
      <c r="F17" s="226">
        <f>1285+2839+2649+2831+2740+2832</f>
        <v>15176</v>
      </c>
      <c r="H17" s="220"/>
    </row>
    <row r="18" spans="1:8" ht="15.75" customHeight="1" x14ac:dyDescent="0.2">
      <c r="A18" s="227"/>
      <c r="B18" s="228"/>
      <c r="C18" s="229"/>
      <c r="D18" s="230"/>
      <c r="E18" s="231" t="s">
        <v>241</v>
      </c>
      <c r="F18" s="232"/>
      <c r="H18" s="220"/>
    </row>
    <row r="19" spans="1:8" ht="15.75" customHeight="1" x14ac:dyDescent="0.2">
      <c r="A19" s="223">
        <v>6</v>
      </c>
      <c r="B19" s="223">
        <v>801</v>
      </c>
      <c r="C19" s="225">
        <v>80104</v>
      </c>
      <c r="D19" s="224">
        <v>2340</v>
      </c>
      <c r="E19" s="225" t="s">
        <v>123</v>
      </c>
      <c r="F19" s="226">
        <f>6130+6488+6427+6871+6648+6871</f>
        <v>39435</v>
      </c>
      <c r="H19" s="220"/>
    </row>
    <row r="20" spans="1:8" ht="15.75" customHeight="1" x14ac:dyDescent="0.2">
      <c r="A20" s="233"/>
      <c r="B20" s="234"/>
      <c r="C20" s="234"/>
      <c r="D20" s="235"/>
      <c r="E20" s="236" t="s">
        <v>242</v>
      </c>
      <c r="F20" s="237"/>
      <c r="H20" s="220"/>
    </row>
    <row r="21" spans="1:8" ht="15.75" customHeight="1" x14ac:dyDescent="0.2">
      <c r="A21" s="227"/>
      <c r="B21" s="228"/>
      <c r="C21" s="228"/>
      <c r="D21" s="238"/>
      <c r="E21" s="239" t="s">
        <v>243</v>
      </c>
      <c r="F21" s="240"/>
      <c r="H21" s="220"/>
    </row>
    <row r="22" spans="1:8" ht="15.75" customHeight="1" x14ac:dyDescent="0.2">
      <c r="A22" s="227"/>
      <c r="B22" s="228"/>
      <c r="C22" s="228"/>
      <c r="D22" s="238"/>
      <c r="E22" s="241" t="s">
        <v>244</v>
      </c>
      <c r="F22" s="240"/>
      <c r="H22" s="220"/>
    </row>
    <row r="23" spans="1:8" ht="15.75" customHeight="1" x14ac:dyDescent="0.2">
      <c r="A23" s="227"/>
      <c r="B23" s="228"/>
      <c r="C23" s="228"/>
      <c r="D23" s="238"/>
      <c r="E23" s="242" t="s">
        <v>245</v>
      </c>
      <c r="F23" s="240"/>
      <c r="H23" s="220"/>
    </row>
    <row r="24" spans="1:8" ht="15.75" customHeight="1" x14ac:dyDescent="0.2">
      <c r="A24" s="227"/>
      <c r="B24" s="228"/>
      <c r="C24" s="228"/>
      <c r="D24" s="238"/>
      <c r="E24" s="243" t="s">
        <v>246</v>
      </c>
      <c r="F24" s="240"/>
      <c r="H24" s="220"/>
    </row>
    <row r="25" spans="1:8" ht="15.75" customHeight="1" x14ac:dyDescent="0.2">
      <c r="A25" s="244"/>
      <c r="B25" s="245"/>
      <c r="C25" s="245"/>
      <c r="D25" s="246"/>
      <c r="E25" s="244" t="s">
        <v>247</v>
      </c>
      <c r="F25" s="247"/>
      <c r="H25" s="220"/>
    </row>
    <row r="26" spans="1:8" ht="15.75" customHeight="1" x14ac:dyDescent="0.2">
      <c r="A26" s="223">
        <v>7</v>
      </c>
      <c r="B26" s="223">
        <v>801</v>
      </c>
      <c r="C26" s="225">
        <v>80115</v>
      </c>
      <c r="D26" s="224">
        <v>2340</v>
      </c>
      <c r="E26" s="225" t="s">
        <v>127</v>
      </c>
      <c r="F26" s="226">
        <f>924+1215+1135+1214+1177+1218</f>
        <v>6883</v>
      </c>
      <c r="H26" s="220"/>
    </row>
    <row r="27" spans="1:8" ht="24" customHeight="1" x14ac:dyDescent="0.2">
      <c r="A27" s="248"/>
      <c r="B27" s="249"/>
      <c r="C27" s="250"/>
      <c r="D27" s="251"/>
      <c r="E27" s="231" t="s">
        <v>248</v>
      </c>
      <c r="F27" s="232"/>
      <c r="H27" s="220"/>
    </row>
    <row r="28" spans="1:8" ht="15.75" customHeight="1" x14ac:dyDescent="0.2">
      <c r="A28" s="223">
        <v>8</v>
      </c>
      <c r="B28" s="223">
        <v>801</v>
      </c>
      <c r="C28" s="225">
        <v>80117</v>
      </c>
      <c r="D28" s="224">
        <v>2340</v>
      </c>
      <c r="E28" s="225" t="s">
        <v>128</v>
      </c>
      <c r="F28" s="226">
        <f>2470+3297+3078+3295+3195+3306</f>
        <v>18641</v>
      </c>
      <c r="H28" s="220"/>
    </row>
    <row r="29" spans="1:8" ht="15" customHeight="1" x14ac:dyDescent="0.2">
      <c r="A29" s="233"/>
      <c r="B29" s="234"/>
      <c r="C29" s="234"/>
      <c r="D29" s="213"/>
      <c r="E29" s="252" t="s">
        <v>249</v>
      </c>
      <c r="F29" s="237"/>
      <c r="H29" s="220"/>
    </row>
    <row r="30" spans="1:8" ht="15.75" customHeight="1" x14ac:dyDescent="0.2">
      <c r="A30" s="223">
        <v>9</v>
      </c>
      <c r="B30" s="223">
        <v>801</v>
      </c>
      <c r="C30" s="225">
        <v>80120</v>
      </c>
      <c r="D30" s="224">
        <v>2340</v>
      </c>
      <c r="E30" s="225" t="s">
        <v>129</v>
      </c>
      <c r="F30" s="226">
        <f>4326+5679+5301+5672+5499+5688</f>
        <v>32165</v>
      </c>
      <c r="H30" s="220"/>
    </row>
    <row r="31" spans="1:8" ht="28.5" customHeight="1" x14ac:dyDescent="0.2">
      <c r="A31" s="227"/>
      <c r="B31" s="228"/>
      <c r="C31" s="234"/>
      <c r="D31" s="235"/>
      <c r="E31" s="253" t="s">
        <v>250</v>
      </c>
      <c r="F31" s="240"/>
      <c r="H31" s="220"/>
    </row>
    <row r="32" spans="1:8" ht="33" customHeight="1" x14ac:dyDescent="0.2">
      <c r="A32" s="244"/>
      <c r="B32" s="245"/>
      <c r="C32" s="245"/>
      <c r="D32" s="246"/>
      <c r="E32" s="254" t="s">
        <v>251</v>
      </c>
      <c r="F32" s="247"/>
      <c r="H32" s="220"/>
    </row>
    <row r="33" spans="1:8" ht="15" customHeight="1" x14ac:dyDescent="0.2">
      <c r="A33" s="255">
        <v>10</v>
      </c>
      <c r="B33" s="255">
        <v>851</v>
      </c>
      <c r="C33" s="255">
        <v>85153</v>
      </c>
      <c r="D33" s="256">
        <v>2360</v>
      </c>
      <c r="E33" s="257" t="s">
        <v>252</v>
      </c>
      <c r="F33" s="258">
        <v>70000</v>
      </c>
      <c r="H33" s="220"/>
    </row>
    <row r="34" spans="1:8" ht="36" customHeight="1" x14ac:dyDescent="0.2">
      <c r="A34" s="212">
        <v>11</v>
      </c>
      <c r="B34" s="212">
        <v>851</v>
      </c>
      <c r="C34" s="212">
        <v>85154</v>
      </c>
      <c r="D34" s="221">
        <v>2360</v>
      </c>
      <c r="E34" s="218" t="s">
        <v>253</v>
      </c>
      <c r="F34" s="215">
        <f>540000+287000</f>
        <v>827000</v>
      </c>
    </row>
    <row r="35" spans="1:8" ht="24.75" customHeight="1" x14ac:dyDescent="0.2">
      <c r="A35" s="259">
        <v>12</v>
      </c>
      <c r="B35" s="259">
        <v>851</v>
      </c>
      <c r="C35" s="260">
        <v>85195</v>
      </c>
      <c r="D35" s="261">
        <v>2360</v>
      </c>
      <c r="E35" s="262" t="s">
        <v>254</v>
      </c>
      <c r="F35" s="215">
        <v>67500</v>
      </c>
    </row>
    <row r="36" spans="1:8" ht="24.75" customHeight="1" x14ac:dyDescent="0.2">
      <c r="A36" s="259">
        <v>13</v>
      </c>
      <c r="B36" s="263">
        <v>852</v>
      </c>
      <c r="C36" s="264">
        <v>85228</v>
      </c>
      <c r="D36" s="261">
        <v>2360</v>
      </c>
      <c r="E36" s="265" t="s">
        <v>255</v>
      </c>
      <c r="F36" s="215">
        <f>F37+F38</f>
        <v>11516310.1</v>
      </c>
    </row>
    <row r="37" spans="1:8" s="272" customFormat="1" ht="13.5" customHeight="1" x14ac:dyDescent="0.2">
      <c r="A37" s="266" t="s">
        <v>256</v>
      </c>
      <c r="B37" s="267"/>
      <c r="C37" s="268"/>
      <c r="D37" s="269"/>
      <c r="E37" s="270" t="s">
        <v>257</v>
      </c>
      <c r="F37" s="271">
        <f>8147880+194310.1</f>
        <v>8342190.0999999996</v>
      </c>
    </row>
    <row r="38" spans="1:8" s="272" customFormat="1" ht="13.5" customHeight="1" x14ac:dyDescent="0.2">
      <c r="A38" s="266" t="s">
        <v>258</v>
      </c>
      <c r="B38" s="267"/>
      <c r="C38" s="268"/>
      <c r="D38" s="269"/>
      <c r="E38" s="270" t="s">
        <v>259</v>
      </c>
      <c r="F38" s="273">
        <f>2432000+209360+532760</f>
        <v>3174120</v>
      </c>
    </row>
    <row r="39" spans="1:8" ht="25.5" customHeight="1" x14ac:dyDescent="0.2">
      <c r="A39" s="212">
        <v>14</v>
      </c>
      <c r="B39" s="212">
        <v>852</v>
      </c>
      <c r="C39" s="212">
        <v>85295</v>
      </c>
      <c r="D39" s="221">
        <v>2360</v>
      </c>
      <c r="E39" s="218" t="s">
        <v>260</v>
      </c>
      <c r="F39" s="215">
        <v>2609549</v>
      </c>
    </row>
    <row r="40" spans="1:8" ht="26.25" customHeight="1" x14ac:dyDescent="0.2">
      <c r="A40" s="212">
        <v>15</v>
      </c>
      <c r="B40" s="212">
        <v>853</v>
      </c>
      <c r="C40" s="212">
        <v>85395</v>
      </c>
      <c r="D40" s="221">
        <v>2360</v>
      </c>
      <c r="E40" s="218" t="s">
        <v>261</v>
      </c>
      <c r="F40" s="215">
        <v>20000</v>
      </c>
    </row>
    <row r="41" spans="1:8" ht="36.75" customHeight="1" x14ac:dyDescent="0.2">
      <c r="A41" s="212">
        <v>16</v>
      </c>
      <c r="B41" s="212">
        <v>853</v>
      </c>
      <c r="C41" s="212">
        <v>85395</v>
      </c>
      <c r="D41" s="274" t="s">
        <v>262</v>
      </c>
      <c r="E41" s="275" t="s">
        <v>263</v>
      </c>
      <c r="F41" s="215">
        <f>90607.26+3763.63+21327.18</f>
        <v>115698.07</v>
      </c>
    </row>
    <row r="42" spans="1:8" ht="15.75" customHeight="1" x14ac:dyDescent="0.2">
      <c r="A42" s="276">
        <v>17</v>
      </c>
      <c r="B42" s="276">
        <v>855</v>
      </c>
      <c r="C42" s="276">
        <v>85510</v>
      </c>
      <c r="D42" s="277">
        <v>2360</v>
      </c>
      <c r="E42" s="265" t="s">
        <v>28</v>
      </c>
      <c r="F42" s="222">
        <f>3168000-122.15</f>
        <v>3167877.85</v>
      </c>
    </row>
    <row r="43" spans="1:8" ht="24.75" customHeight="1" x14ac:dyDescent="0.2">
      <c r="A43" s="212">
        <v>18</v>
      </c>
      <c r="B43" s="212">
        <v>900</v>
      </c>
      <c r="C43" s="212">
        <v>90001</v>
      </c>
      <c r="D43" s="221">
        <v>6230</v>
      </c>
      <c r="E43" s="278" t="s">
        <v>264</v>
      </c>
      <c r="F43" s="215">
        <v>250000</v>
      </c>
    </row>
    <row r="44" spans="1:8" ht="22.5" customHeight="1" x14ac:dyDescent="0.2">
      <c r="A44" s="212">
        <v>19</v>
      </c>
      <c r="B44" s="279">
        <v>900</v>
      </c>
      <c r="C44" s="279">
        <v>90005</v>
      </c>
      <c r="D44" s="217">
        <v>6230</v>
      </c>
      <c r="E44" s="262" t="s">
        <v>265</v>
      </c>
      <c r="F44" s="211">
        <f>F45+F46</f>
        <v>394215.39</v>
      </c>
    </row>
    <row r="45" spans="1:8" s="272" customFormat="1" ht="15" customHeight="1" x14ac:dyDescent="0.2">
      <c r="A45" s="280" t="s">
        <v>266</v>
      </c>
      <c r="B45" s="281"/>
      <c r="C45" s="281"/>
      <c r="D45" s="282"/>
      <c r="E45" s="283" t="s">
        <v>267</v>
      </c>
      <c r="F45" s="284">
        <f>200000+24215.39+4000</f>
        <v>228215.39</v>
      </c>
    </row>
    <row r="46" spans="1:8" s="272" customFormat="1" ht="13.5" customHeight="1" x14ac:dyDescent="0.2">
      <c r="A46" s="280" t="s">
        <v>268</v>
      </c>
      <c r="B46" s="281"/>
      <c r="C46" s="281"/>
      <c r="D46" s="282"/>
      <c r="E46" s="283" t="s">
        <v>269</v>
      </c>
      <c r="F46" s="284">
        <f>100000+70000-4000</f>
        <v>166000</v>
      </c>
    </row>
    <row r="47" spans="1:8" s="272" customFormat="1" ht="23.25" customHeight="1" x14ac:dyDescent="0.2">
      <c r="A47" s="285">
        <v>20</v>
      </c>
      <c r="B47" s="279">
        <v>900</v>
      </c>
      <c r="C47" s="279">
        <v>90005</v>
      </c>
      <c r="D47" s="217">
        <v>6230</v>
      </c>
      <c r="E47" s="286" t="s">
        <v>270</v>
      </c>
      <c r="F47" s="287">
        <f>1571700-671635</f>
        <v>900065</v>
      </c>
    </row>
    <row r="48" spans="1:8" s="272" customFormat="1" ht="25.5" customHeight="1" x14ac:dyDescent="0.2">
      <c r="A48" s="212">
        <v>21</v>
      </c>
      <c r="B48" s="212">
        <v>900</v>
      </c>
      <c r="C48" s="212">
        <v>90026</v>
      </c>
      <c r="D48" s="221">
        <v>6230</v>
      </c>
      <c r="E48" s="278" t="s">
        <v>271</v>
      </c>
      <c r="F48" s="215">
        <v>50000</v>
      </c>
    </row>
    <row r="49" spans="1:8" ht="15.75" customHeight="1" x14ac:dyDescent="0.2">
      <c r="A49" s="276">
        <v>22</v>
      </c>
      <c r="B49" s="276">
        <v>921</v>
      </c>
      <c r="C49" s="276">
        <v>92120</v>
      </c>
      <c r="D49" s="277">
        <v>2720</v>
      </c>
      <c r="E49" s="288" t="s">
        <v>272</v>
      </c>
      <c r="F49" s="222">
        <v>1000000</v>
      </c>
    </row>
    <row r="50" spans="1:8" ht="48" customHeight="1" x14ac:dyDescent="0.2">
      <c r="A50" s="212">
        <v>23</v>
      </c>
      <c r="B50" s="212">
        <v>921</v>
      </c>
      <c r="C50" s="212">
        <v>92120</v>
      </c>
      <c r="D50" s="221">
        <v>6570</v>
      </c>
      <c r="E50" s="262" t="s">
        <v>273</v>
      </c>
      <c r="F50" s="211">
        <v>3572000</v>
      </c>
    </row>
    <row r="51" spans="1:8" ht="39.75" customHeight="1" x14ac:dyDescent="0.2">
      <c r="A51" s="212">
        <v>24</v>
      </c>
      <c r="B51" s="212">
        <v>921</v>
      </c>
      <c r="C51" s="212">
        <v>92195</v>
      </c>
      <c r="D51" s="274">
        <v>2360</v>
      </c>
      <c r="E51" s="218" t="s">
        <v>274</v>
      </c>
      <c r="F51" s="289">
        <f>320000-20000-250-66000</f>
        <v>233750</v>
      </c>
    </row>
    <row r="52" spans="1:8" ht="15.6" customHeight="1" x14ac:dyDescent="0.2">
      <c r="A52" s="212">
        <v>25</v>
      </c>
      <c r="B52" s="212">
        <v>926</v>
      </c>
      <c r="C52" s="212">
        <v>92605</v>
      </c>
      <c r="D52" s="274">
        <v>2360</v>
      </c>
      <c r="E52" s="290" t="s">
        <v>275</v>
      </c>
      <c r="F52" s="215">
        <v>2436300</v>
      </c>
    </row>
    <row r="53" spans="1:8" ht="47.45" customHeight="1" x14ac:dyDescent="0.2">
      <c r="A53" s="291">
        <v>26</v>
      </c>
      <c r="B53" s="212">
        <v>926</v>
      </c>
      <c r="C53" s="212">
        <v>92605</v>
      </c>
      <c r="D53" s="274" t="s">
        <v>276</v>
      </c>
      <c r="E53" s="292" t="s">
        <v>277</v>
      </c>
      <c r="F53" s="215">
        <v>106845.42</v>
      </c>
    </row>
    <row r="54" spans="1:8" s="294" customFormat="1" ht="18" customHeight="1" x14ac:dyDescent="0.25">
      <c r="A54" s="464"/>
      <c r="B54" s="465"/>
      <c r="C54" s="465"/>
      <c r="D54" s="293"/>
      <c r="E54" s="465" t="s">
        <v>278</v>
      </c>
      <c r="F54" s="466">
        <f>F53+F52+F51+F50+F49+F47+F48+F44+F43+F42+F41+F40+F39+F36+F35+F34+F33+F30+F28+F26+F19+F17+F16+F15+F14+F13</f>
        <v>29445901.469999999</v>
      </c>
      <c r="H54" s="295"/>
    </row>
    <row r="55" spans="1:8" ht="17.25" customHeight="1" x14ac:dyDescent="0.2">
      <c r="A55" s="461" t="s">
        <v>279</v>
      </c>
      <c r="B55" s="462"/>
      <c r="C55" s="462"/>
      <c r="D55" s="207"/>
      <c r="E55" s="462"/>
      <c r="F55" s="463"/>
    </row>
    <row r="56" spans="1:8" ht="17.25" customHeight="1" x14ac:dyDescent="0.2">
      <c r="A56" s="200" t="s">
        <v>206</v>
      </c>
      <c r="B56" s="200" t="s">
        <v>231</v>
      </c>
      <c r="C56" s="200" t="s">
        <v>232</v>
      </c>
      <c r="D56" s="221"/>
      <c r="E56" s="202" t="s">
        <v>280</v>
      </c>
      <c r="F56" s="200" t="s">
        <v>235</v>
      </c>
    </row>
    <row r="57" spans="1:8" ht="24" customHeight="1" x14ac:dyDescent="0.2">
      <c r="A57" s="212">
        <v>1</v>
      </c>
      <c r="B57" s="212">
        <v>801</v>
      </c>
      <c r="C57" s="212">
        <v>80101</v>
      </c>
      <c r="D57" s="296" t="s">
        <v>281</v>
      </c>
      <c r="E57" s="291" t="s">
        <v>104</v>
      </c>
      <c r="F57" s="215">
        <v>9621098.7599999998</v>
      </c>
    </row>
    <row r="58" spans="1:8" ht="16.5" customHeight="1" x14ac:dyDescent="0.2">
      <c r="A58" s="297"/>
      <c r="B58" s="298"/>
      <c r="C58" s="299"/>
      <c r="D58" s="261"/>
      <c r="E58" s="300" t="s">
        <v>282</v>
      </c>
      <c r="F58" s="301"/>
    </row>
    <row r="59" spans="1:8" ht="15" customHeight="1" x14ac:dyDescent="0.2">
      <c r="A59" s="302"/>
      <c r="B59" s="303"/>
      <c r="C59" s="304"/>
      <c r="D59" s="305"/>
      <c r="E59" s="306" t="s">
        <v>283</v>
      </c>
      <c r="F59" s="307"/>
      <c r="G59" s="308"/>
    </row>
    <row r="60" spans="1:8" ht="26.25" customHeight="1" x14ac:dyDescent="0.2">
      <c r="A60" s="302"/>
      <c r="B60" s="303"/>
      <c r="C60" s="304"/>
      <c r="D60" s="309"/>
      <c r="E60" s="310" t="s">
        <v>284</v>
      </c>
      <c r="F60" s="311"/>
    </row>
    <row r="61" spans="1:8" ht="27" customHeight="1" x14ac:dyDescent="0.2">
      <c r="A61" s="302"/>
      <c r="B61" s="303"/>
      <c r="C61" s="304"/>
      <c r="D61" s="309"/>
      <c r="E61" s="312" t="s">
        <v>285</v>
      </c>
      <c r="F61" s="307"/>
    </row>
    <row r="62" spans="1:8" ht="14.25" customHeight="1" x14ac:dyDescent="0.2">
      <c r="A62" s="302"/>
      <c r="B62" s="303"/>
      <c r="C62" s="304"/>
      <c r="D62" s="309"/>
      <c r="E62" s="313" t="s">
        <v>286</v>
      </c>
      <c r="F62" s="307"/>
    </row>
    <row r="63" spans="1:8" ht="24" customHeight="1" x14ac:dyDescent="0.2">
      <c r="A63" s="314"/>
      <c r="B63" s="315"/>
      <c r="C63" s="316"/>
      <c r="D63" s="317"/>
      <c r="E63" s="318" t="s">
        <v>287</v>
      </c>
      <c r="F63" s="258"/>
    </row>
    <row r="64" spans="1:8" ht="13.9" customHeight="1" x14ac:dyDescent="0.2">
      <c r="A64" s="276">
        <v>2</v>
      </c>
      <c r="B64" s="276">
        <v>801</v>
      </c>
      <c r="C64" s="276">
        <v>80103</v>
      </c>
      <c r="D64" s="277">
        <v>2540</v>
      </c>
      <c r="E64" s="288" t="s">
        <v>122</v>
      </c>
      <c r="F64" s="222">
        <v>200474</v>
      </c>
    </row>
    <row r="65" spans="1:6" ht="27" customHeight="1" x14ac:dyDescent="0.2">
      <c r="A65" s="302"/>
      <c r="B65" s="303"/>
      <c r="C65" s="304"/>
      <c r="D65" s="309"/>
      <c r="E65" s="319" t="s">
        <v>284</v>
      </c>
      <c r="F65" s="301"/>
    </row>
    <row r="66" spans="1:6" ht="15" customHeight="1" x14ac:dyDescent="0.2">
      <c r="A66" s="314"/>
      <c r="B66" s="315"/>
      <c r="C66" s="316"/>
      <c r="D66" s="246"/>
      <c r="E66" s="315" t="s">
        <v>286</v>
      </c>
      <c r="F66" s="258"/>
    </row>
    <row r="67" spans="1:6" ht="26.25" customHeight="1" x14ac:dyDescent="0.2">
      <c r="A67" s="212">
        <v>3</v>
      </c>
      <c r="B67" s="212">
        <v>801</v>
      </c>
      <c r="C67" s="212">
        <v>80104</v>
      </c>
      <c r="D67" s="274" t="s">
        <v>281</v>
      </c>
      <c r="E67" s="291" t="s">
        <v>123</v>
      </c>
      <c r="F67" s="215">
        <f>9998488.4-50000</f>
        <v>9948488.4000000004</v>
      </c>
    </row>
    <row r="68" spans="1:6" ht="15.2" customHeight="1" x14ac:dyDescent="0.2">
      <c r="A68" s="297"/>
      <c r="B68" s="298"/>
      <c r="C68" s="299"/>
      <c r="D68" s="261"/>
      <c r="E68" s="300" t="s">
        <v>244</v>
      </c>
      <c r="F68" s="301"/>
    </row>
    <row r="69" spans="1:6" ht="15.2" customHeight="1" x14ac:dyDescent="0.2">
      <c r="A69" s="302"/>
      <c r="B69" s="303"/>
      <c r="C69" s="304"/>
      <c r="D69" s="309"/>
      <c r="E69" s="320" t="s">
        <v>242</v>
      </c>
      <c r="F69" s="307"/>
    </row>
    <row r="70" spans="1:6" ht="15.2" customHeight="1" x14ac:dyDescent="0.2">
      <c r="A70" s="302"/>
      <c r="B70" s="303"/>
      <c r="C70" s="304"/>
      <c r="D70" s="309"/>
      <c r="E70" s="320" t="s">
        <v>243</v>
      </c>
      <c r="F70" s="307"/>
    </row>
    <row r="71" spans="1:6" ht="15.2" customHeight="1" x14ac:dyDescent="0.2">
      <c r="A71" s="302"/>
      <c r="B71" s="303"/>
      <c r="C71" s="304"/>
      <c r="D71" s="309"/>
      <c r="E71" s="321" t="s">
        <v>245</v>
      </c>
      <c r="F71" s="307"/>
    </row>
    <row r="72" spans="1:6" ht="15.2" customHeight="1" x14ac:dyDescent="0.2">
      <c r="A72" s="302"/>
      <c r="B72" s="303"/>
      <c r="C72" s="304"/>
      <c r="D72" s="309"/>
      <c r="E72" s="312" t="s">
        <v>288</v>
      </c>
      <c r="F72" s="307"/>
    </row>
    <row r="73" spans="1:6" ht="15.2" customHeight="1" x14ac:dyDescent="0.2">
      <c r="A73" s="302"/>
      <c r="B73" s="303"/>
      <c r="C73" s="304"/>
      <c r="D73" s="309"/>
      <c r="E73" s="312" t="s">
        <v>289</v>
      </c>
      <c r="F73" s="307"/>
    </row>
    <row r="74" spans="1:6" ht="15.2" customHeight="1" x14ac:dyDescent="0.2">
      <c r="A74" s="302"/>
      <c r="B74" s="303"/>
      <c r="C74" s="304"/>
      <c r="D74" s="309"/>
      <c r="E74" s="321" t="s">
        <v>246</v>
      </c>
      <c r="F74" s="307"/>
    </row>
    <row r="75" spans="1:6" ht="24" customHeight="1" x14ac:dyDescent="0.2">
      <c r="A75" s="314"/>
      <c r="B75" s="315"/>
      <c r="C75" s="316"/>
      <c r="D75" s="317"/>
      <c r="E75" s="322" t="s">
        <v>290</v>
      </c>
      <c r="F75" s="323"/>
    </row>
    <row r="76" spans="1:6" ht="15.2" customHeight="1" x14ac:dyDescent="0.2">
      <c r="A76" s="302"/>
      <c r="B76" s="303"/>
      <c r="C76" s="304"/>
      <c r="D76" s="309"/>
      <c r="E76" s="310" t="s">
        <v>291</v>
      </c>
      <c r="F76" s="311"/>
    </row>
    <row r="77" spans="1:6" ht="15.2" customHeight="1" x14ac:dyDescent="0.2">
      <c r="A77" s="302"/>
      <c r="B77" s="303"/>
      <c r="C77" s="304"/>
      <c r="D77" s="309"/>
      <c r="E77" s="313" t="s">
        <v>292</v>
      </c>
      <c r="F77" s="307"/>
    </row>
    <row r="78" spans="1:6" ht="15.2" customHeight="1" x14ac:dyDescent="0.2">
      <c r="A78" s="302"/>
      <c r="B78" s="303"/>
      <c r="C78" s="304"/>
      <c r="D78" s="309"/>
      <c r="E78" s="313" t="s">
        <v>247</v>
      </c>
      <c r="F78" s="307"/>
    </row>
    <row r="79" spans="1:6" ht="15.2" customHeight="1" x14ac:dyDescent="0.2">
      <c r="A79" s="302"/>
      <c r="B79" s="303"/>
      <c r="C79" s="304"/>
      <c r="D79" s="309"/>
      <c r="E79" s="313" t="s">
        <v>293</v>
      </c>
      <c r="F79" s="307"/>
    </row>
    <row r="80" spans="1:6" ht="15.2" customHeight="1" x14ac:dyDescent="0.2">
      <c r="A80" s="302"/>
      <c r="B80" s="303"/>
      <c r="C80" s="304"/>
      <c r="D80" s="309"/>
      <c r="E80" s="313" t="s">
        <v>294</v>
      </c>
      <c r="F80" s="307"/>
    </row>
    <row r="81" spans="1:6" ht="15.2" customHeight="1" x14ac:dyDescent="0.2">
      <c r="A81" s="302"/>
      <c r="B81" s="303"/>
      <c r="C81" s="304"/>
      <c r="D81" s="309"/>
      <c r="E81" s="313" t="s">
        <v>295</v>
      </c>
      <c r="F81" s="307"/>
    </row>
    <row r="82" spans="1:6" ht="15.2" customHeight="1" x14ac:dyDescent="0.2">
      <c r="A82" s="314"/>
      <c r="B82" s="315"/>
      <c r="C82" s="316"/>
      <c r="D82" s="317"/>
      <c r="E82" s="324" t="s">
        <v>296</v>
      </c>
      <c r="F82" s="258"/>
    </row>
    <row r="83" spans="1:6" ht="17.25" customHeight="1" x14ac:dyDescent="0.2">
      <c r="A83" s="212">
        <v>4</v>
      </c>
      <c r="B83" s="212">
        <v>801</v>
      </c>
      <c r="C83" s="212">
        <v>80106</v>
      </c>
      <c r="D83" s="221">
        <v>2540</v>
      </c>
      <c r="E83" s="218" t="s">
        <v>297</v>
      </c>
      <c r="F83" s="215">
        <f>106966+130971-74217</f>
        <v>163720</v>
      </c>
    </row>
    <row r="84" spans="1:6" ht="16.5" customHeight="1" x14ac:dyDescent="0.2">
      <c r="A84" s="302"/>
      <c r="B84" s="303"/>
      <c r="C84" s="304"/>
      <c r="D84" s="235"/>
      <c r="E84" s="325" t="s">
        <v>298</v>
      </c>
      <c r="F84" s="326"/>
    </row>
    <row r="85" spans="1:6" ht="13.5" customHeight="1" x14ac:dyDescent="0.2">
      <c r="A85" s="276">
        <v>5</v>
      </c>
      <c r="B85" s="276">
        <v>801</v>
      </c>
      <c r="C85" s="276">
        <v>80115</v>
      </c>
      <c r="D85" s="327">
        <v>2540</v>
      </c>
      <c r="E85" s="328" t="s">
        <v>127</v>
      </c>
      <c r="F85" s="222">
        <v>3080790</v>
      </c>
    </row>
    <row r="86" spans="1:6" ht="28.5" customHeight="1" x14ac:dyDescent="0.2">
      <c r="A86" s="288"/>
      <c r="B86" s="328"/>
      <c r="C86" s="329"/>
      <c r="D86" s="213"/>
      <c r="E86" s="330" t="s">
        <v>299</v>
      </c>
      <c r="F86" s="222"/>
    </row>
    <row r="87" spans="1:6" ht="13.5" customHeight="1" x14ac:dyDescent="0.2">
      <c r="A87" s="276">
        <v>6</v>
      </c>
      <c r="B87" s="276">
        <v>801</v>
      </c>
      <c r="C87" s="276">
        <v>80116</v>
      </c>
      <c r="D87" s="327">
        <v>2540</v>
      </c>
      <c r="E87" s="328" t="s">
        <v>300</v>
      </c>
      <c r="F87" s="222">
        <v>5554772.25</v>
      </c>
    </row>
    <row r="88" spans="1:6" ht="15" customHeight="1" x14ac:dyDescent="0.2">
      <c r="A88" s="297"/>
      <c r="B88" s="298"/>
      <c r="C88" s="299"/>
      <c r="D88" s="261"/>
      <c r="E88" s="331" t="s">
        <v>301</v>
      </c>
      <c r="F88" s="301"/>
    </row>
    <row r="89" spans="1:6" ht="25.5" customHeight="1" x14ac:dyDescent="0.2">
      <c r="A89" s="302"/>
      <c r="B89" s="303"/>
      <c r="C89" s="304"/>
      <c r="D89" s="309"/>
      <c r="E89" s="306" t="s">
        <v>302</v>
      </c>
      <c r="F89" s="307"/>
    </row>
    <row r="90" spans="1:6" ht="13.5" customHeight="1" x14ac:dyDescent="0.2">
      <c r="A90" s="302"/>
      <c r="B90" s="303"/>
      <c r="C90" s="304"/>
      <c r="D90" s="309"/>
      <c r="E90" s="313" t="s">
        <v>303</v>
      </c>
      <c r="F90" s="307"/>
    </row>
    <row r="91" spans="1:6" ht="25.5" customHeight="1" x14ac:dyDescent="0.2">
      <c r="A91" s="302"/>
      <c r="B91" s="303"/>
      <c r="C91" s="304"/>
      <c r="D91" s="309"/>
      <c r="E91" s="306" t="s">
        <v>304</v>
      </c>
      <c r="F91" s="307"/>
    </row>
    <row r="92" spans="1:6" ht="27.75" customHeight="1" x14ac:dyDescent="0.2">
      <c r="A92" s="302"/>
      <c r="B92" s="303"/>
      <c r="C92" s="304"/>
      <c r="D92" s="309"/>
      <c r="E92" s="252" t="s">
        <v>305</v>
      </c>
      <c r="F92" s="311"/>
    </row>
    <row r="93" spans="1:6" ht="13.9" customHeight="1" x14ac:dyDescent="0.2">
      <c r="A93" s="302"/>
      <c r="B93" s="303"/>
      <c r="C93" s="304"/>
      <c r="D93" s="309"/>
      <c r="E93" s="313" t="s">
        <v>306</v>
      </c>
      <c r="F93" s="307"/>
    </row>
    <row r="94" spans="1:6" ht="15.75" customHeight="1" x14ac:dyDescent="0.2">
      <c r="A94" s="302"/>
      <c r="B94" s="303"/>
      <c r="C94" s="304"/>
      <c r="D94" s="309"/>
      <c r="E94" s="332" t="s">
        <v>307</v>
      </c>
      <c r="F94" s="307"/>
    </row>
    <row r="95" spans="1:6" ht="15" customHeight="1" x14ac:dyDescent="0.2">
      <c r="A95" s="302"/>
      <c r="B95" s="303"/>
      <c r="C95" s="304"/>
      <c r="D95" s="333"/>
      <c r="E95" s="334" t="s">
        <v>308</v>
      </c>
      <c r="F95" s="311"/>
    </row>
    <row r="96" spans="1:6" ht="15" customHeight="1" x14ac:dyDescent="0.2">
      <c r="A96" s="302"/>
      <c r="B96" s="303"/>
      <c r="C96" s="304"/>
      <c r="D96" s="333"/>
      <c r="E96" s="335" t="s">
        <v>309</v>
      </c>
      <c r="F96" s="307"/>
    </row>
    <row r="97" spans="1:6" ht="15.75" customHeight="1" x14ac:dyDescent="0.2">
      <c r="A97" s="302"/>
      <c r="B97" s="303"/>
      <c r="C97" s="304"/>
      <c r="D97" s="336"/>
      <c r="E97" s="337" t="s">
        <v>310</v>
      </c>
      <c r="F97" s="311"/>
    </row>
    <row r="98" spans="1:6" ht="27" customHeight="1" x14ac:dyDescent="0.2">
      <c r="A98" s="314"/>
      <c r="B98" s="315"/>
      <c r="C98" s="316"/>
      <c r="D98" s="317"/>
      <c r="E98" s="318" t="s">
        <v>311</v>
      </c>
      <c r="F98" s="258"/>
    </row>
    <row r="99" spans="1:6" ht="24.75" customHeight="1" x14ac:dyDescent="0.2">
      <c r="A99" s="212">
        <v>7</v>
      </c>
      <c r="B99" s="212">
        <v>801</v>
      </c>
      <c r="C99" s="212">
        <v>80117</v>
      </c>
      <c r="D99" s="274" t="s">
        <v>281</v>
      </c>
      <c r="E99" s="291" t="s">
        <v>128</v>
      </c>
      <c r="F99" s="215">
        <v>2829208</v>
      </c>
    </row>
    <row r="100" spans="1:6" ht="15.6" customHeight="1" x14ac:dyDescent="0.2">
      <c r="A100" s="302"/>
      <c r="B100" s="303"/>
      <c r="C100" s="304"/>
      <c r="D100" s="309"/>
      <c r="E100" s="252" t="s">
        <v>249</v>
      </c>
      <c r="F100" s="311"/>
    </row>
    <row r="101" spans="1:6" ht="25.5" customHeight="1" x14ac:dyDescent="0.2">
      <c r="A101" s="302"/>
      <c r="B101" s="303"/>
      <c r="C101" s="304"/>
      <c r="D101" s="309"/>
      <c r="E101" s="318" t="s">
        <v>312</v>
      </c>
      <c r="F101" s="326"/>
    </row>
    <row r="102" spans="1:6" ht="27" customHeight="1" x14ac:dyDescent="0.2">
      <c r="A102" s="212">
        <v>8</v>
      </c>
      <c r="B102" s="212">
        <v>801</v>
      </c>
      <c r="C102" s="212">
        <v>80120</v>
      </c>
      <c r="D102" s="274" t="s">
        <v>281</v>
      </c>
      <c r="E102" s="291" t="s">
        <v>129</v>
      </c>
      <c r="F102" s="215">
        <v>7217788.7800000003</v>
      </c>
    </row>
    <row r="103" spans="1:6" ht="16.5" customHeight="1" x14ac:dyDescent="0.2">
      <c r="A103" s="302"/>
      <c r="B103" s="303"/>
      <c r="C103" s="304"/>
      <c r="D103" s="309"/>
      <c r="E103" s="306" t="s">
        <v>313</v>
      </c>
      <c r="F103" s="307"/>
    </row>
    <row r="104" spans="1:6" ht="24.75" customHeight="1" x14ac:dyDescent="0.2">
      <c r="A104" s="302"/>
      <c r="B104" s="303"/>
      <c r="C104" s="304"/>
      <c r="D104" s="333"/>
      <c r="E104" s="306" t="s">
        <v>314</v>
      </c>
      <c r="F104" s="307"/>
    </row>
    <row r="105" spans="1:6" ht="24" customHeight="1" x14ac:dyDescent="0.2">
      <c r="A105" s="302"/>
      <c r="B105" s="303"/>
      <c r="C105" s="304"/>
      <c r="D105" s="333"/>
      <c r="E105" s="338" t="s">
        <v>315</v>
      </c>
      <c r="F105" s="307"/>
    </row>
    <row r="106" spans="1:6" ht="21.75" customHeight="1" x14ac:dyDescent="0.2">
      <c r="A106" s="302"/>
      <c r="B106" s="303"/>
      <c r="C106" s="304"/>
      <c r="D106" s="309"/>
      <c r="E106" s="306" t="s">
        <v>316</v>
      </c>
      <c r="F106" s="307"/>
    </row>
    <row r="107" spans="1:6" ht="17.45" customHeight="1" x14ac:dyDescent="0.2">
      <c r="A107" s="302"/>
      <c r="B107" s="303"/>
      <c r="C107" s="304"/>
      <c r="D107" s="309"/>
      <c r="E107" s="321" t="s">
        <v>317</v>
      </c>
      <c r="F107" s="307"/>
    </row>
    <row r="108" spans="1:6" ht="25.5" customHeight="1" x14ac:dyDescent="0.2">
      <c r="A108" s="302"/>
      <c r="B108" s="303"/>
      <c r="C108" s="304"/>
      <c r="D108" s="309"/>
      <c r="E108" s="312" t="s">
        <v>318</v>
      </c>
      <c r="F108" s="307"/>
    </row>
    <row r="109" spans="1:6" ht="26.25" customHeight="1" x14ac:dyDescent="0.2">
      <c r="A109" s="302"/>
      <c r="B109" s="303"/>
      <c r="C109" s="304"/>
      <c r="D109" s="309"/>
      <c r="E109" s="312" t="s">
        <v>319</v>
      </c>
      <c r="F109" s="307"/>
    </row>
    <row r="110" spans="1:6" ht="15" customHeight="1" x14ac:dyDescent="0.2">
      <c r="A110" s="302"/>
      <c r="B110" s="303"/>
      <c r="C110" s="304"/>
      <c r="D110" s="309"/>
      <c r="E110" s="313" t="s">
        <v>320</v>
      </c>
      <c r="F110" s="307"/>
    </row>
    <row r="111" spans="1:6" ht="15" customHeight="1" x14ac:dyDescent="0.2">
      <c r="A111" s="302"/>
      <c r="B111" s="303"/>
      <c r="C111" s="304"/>
      <c r="D111" s="309"/>
      <c r="E111" s="313" t="s">
        <v>321</v>
      </c>
      <c r="F111" s="307"/>
    </row>
    <row r="112" spans="1:6" ht="15.75" customHeight="1" x14ac:dyDescent="0.2">
      <c r="A112" s="314"/>
      <c r="B112" s="315"/>
      <c r="C112" s="316"/>
      <c r="D112" s="317"/>
      <c r="E112" s="324" t="s">
        <v>322</v>
      </c>
      <c r="F112" s="258"/>
    </row>
    <row r="113" spans="1:6" ht="48" customHeight="1" x14ac:dyDescent="0.2">
      <c r="A113" s="212">
        <v>9</v>
      </c>
      <c r="B113" s="212">
        <v>801</v>
      </c>
      <c r="C113" s="212">
        <v>80149</v>
      </c>
      <c r="D113" s="274" t="s">
        <v>281</v>
      </c>
      <c r="E113" s="218" t="s">
        <v>323</v>
      </c>
      <c r="F113" s="215">
        <v>2979637.56</v>
      </c>
    </row>
    <row r="114" spans="1:6" ht="15.2" customHeight="1" x14ac:dyDescent="0.2">
      <c r="A114" s="302"/>
      <c r="B114" s="303"/>
      <c r="C114" s="304"/>
      <c r="D114" s="309"/>
      <c r="E114" s="312" t="s">
        <v>292</v>
      </c>
      <c r="F114" s="307"/>
    </row>
    <row r="115" spans="1:6" ht="15.2" customHeight="1" x14ac:dyDescent="0.2">
      <c r="A115" s="302"/>
      <c r="B115" s="303"/>
      <c r="C115" s="304"/>
      <c r="D115" s="309"/>
      <c r="E115" s="312" t="s">
        <v>324</v>
      </c>
      <c r="F115" s="307"/>
    </row>
    <row r="116" spans="1:6" ht="15.2" customHeight="1" x14ac:dyDescent="0.2">
      <c r="A116" s="302"/>
      <c r="B116" s="303"/>
      <c r="C116" s="304"/>
      <c r="D116" s="309"/>
      <c r="E116" s="339" t="s">
        <v>244</v>
      </c>
      <c r="F116" s="311"/>
    </row>
    <row r="117" spans="1:6" ht="15.2" customHeight="1" x14ac:dyDescent="0.2">
      <c r="A117" s="302"/>
      <c r="B117" s="303"/>
      <c r="C117" s="304"/>
      <c r="D117" s="309"/>
      <c r="E117" s="321" t="s">
        <v>243</v>
      </c>
      <c r="F117" s="307"/>
    </row>
    <row r="118" spans="1:6" ht="15.2" customHeight="1" x14ac:dyDescent="0.2">
      <c r="A118" s="302"/>
      <c r="B118" s="303"/>
      <c r="C118" s="304"/>
      <c r="D118" s="309"/>
      <c r="E118" s="312" t="s">
        <v>325</v>
      </c>
      <c r="F118" s="307"/>
    </row>
    <row r="119" spans="1:6" ht="15.2" customHeight="1" x14ac:dyDescent="0.2">
      <c r="A119" s="302"/>
      <c r="B119" s="303"/>
      <c r="C119" s="304"/>
      <c r="D119" s="309"/>
      <c r="E119" s="312" t="s">
        <v>326</v>
      </c>
      <c r="F119" s="307"/>
    </row>
    <row r="120" spans="1:6" ht="15.2" customHeight="1" x14ac:dyDescent="0.2">
      <c r="A120" s="302"/>
      <c r="B120" s="303"/>
      <c r="C120" s="304"/>
      <c r="D120" s="309"/>
      <c r="E120" s="312" t="s">
        <v>289</v>
      </c>
      <c r="F120" s="307"/>
    </row>
    <row r="121" spans="1:6" ht="15.2" customHeight="1" x14ac:dyDescent="0.2">
      <c r="A121" s="302"/>
      <c r="B121" s="303"/>
      <c r="C121" s="304"/>
      <c r="D121" s="340"/>
      <c r="E121" s="321" t="s">
        <v>246</v>
      </c>
      <c r="F121" s="307"/>
    </row>
    <row r="122" spans="1:6" ht="15.2" customHeight="1" x14ac:dyDescent="0.2">
      <c r="A122" s="302"/>
      <c r="B122" s="303"/>
      <c r="C122" s="304"/>
      <c r="D122" s="305"/>
      <c r="E122" s="321" t="s">
        <v>242</v>
      </c>
      <c r="F122" s="307"/>
    </row>
    <row r="123" spans="1:6" ht="15.2" customHeight="1" x14ac:dyDescent="0.2">
      <c r="A123" s="302"/>
      <c r="B123" s="303"/>
      <c r="C123" s="304"/>
      <c r="D123" s="309"/>
      <c r="E123" s="321" t="s">
        <v>327</v>
      </c>
      <c r="F123" s="307"/>
    </row>
    <row r="124" spans="1:6" ht="15.2" customHeight="1" x14ac:dyDescent="0.2">
      <c r="A124" s="302"/>
      <c r="B124" s="303"/>
      <c r="C124" s="304"/>
      <c r="D124" s="309"/>
      <c r="E124" s="310" t="s">
        <v>296</v>
      </c>
      <c r="F124" s="311"/>
    </row>
    <row r="125" spans="1:6" ht="15.2" customHeight="1" x14ac:dyDescent="0.2">
      <c r="A125" s="314"/>
      <c r="B125" s="315"/>
      <c r="C125" s="316"/>
      <c r="D125" s="317"/>
      <c r="E125" s="341" t="s">
        <v>293</v>
      </c>
      <c r="F125" s="258"/>
    </row>
    <row r="126" spans="1:6" ht="36" customHeight="1" x14ac:dyDescent="0.2">
      <c r="A126" s="212">
        <v>10</v>
      </c>
      <c r="B126" s="212">
        <v>801</v>
      </c>
      <c r="C126" s="212">
        <v>80150</v>
      </c>
      <c r="D126" s="274" t="s">
        <v>281</v>
      </c>
      <c r="E126" s="218" t="s">
        <v>328</v>
      </c>
      <c r="F126" s="215">
        <v>901145.68</v>
      </c>
    </row>
    <row r="127" spans="1:6" ht="25.5" customHeight="1" x14ac:dyDescent="0.2">
      <c r="A127" s="302"/>
      <c r="B127" s="303"/>
      <c r="C127" s="304"/>
      <c r="D127" s="309"/>
      <c r="E127" s="306" t="s">
        <v>329</v>
      </c>
      <c r="F127" s="307"/>
    </row>
    <row r="128" spans="1:6" ht="14.25" customHeight="1" x14ac:dyDescent="0.2">
      <c r="A128" s="314"/>
      <c r="B128" s="315"/>
      <c r="C128" s="316"/>
      <c r="D128" s="342"/>
      <c r="E128" s="343" t="s">
        <v>286</v>
      </c>
      <c r="F128" s="323"/>
    </row>
    <row r="129" spans="1:7" ht="25.9" customHeight="1" x14ac:dyDescent="0.2">
      <c r="A129" s="302"/>
      <c r="B129" s="303"/>
      <c r="C129" s="304"/>
      <c r="D129" s="344"/>
      <c r="E129" s="310" t="s">
        <v>285</v>
      </c>
      <c r="F129" s="311"/>
    </row>
    <row r="130" spans="1:7" ht="15" customHeight="1" x14ac:dyDescent="0.2">
      <c r="A130" s="302"/>
      <c r="B130" s="303"/>
      <c r="C130" s="304"/>
      <c r="D130" s="309"/>
      <c r="E130" s="312" t="s">
        <v>282</v>
      </c>
      <c r="F130" s="307"/>
    </row>
    <row r="131" spans="1:7" ht="13.9" customHeight="1" x14ac:dyDescent="0.2">
      <c r="A131" s="314"/>
      <c r="B131" s="315"/>
      <c r="C131" s="316"/>
      <c r="D131" s="317"/>
      <c r="E131" s="318" t="s">
        <v>283</v>
      </c>
      <c r="F131" s="258"/>
      <c r="G131" s="308"/>
    </row>
    <row r="132" spans="1:7" ht="13.5" customHeight="1" x14ac:dyDescent="0.2">
      <c r="A132" s="276">
        <v>11</v>
      </c>
      <c r="B132" s="276">
        <v>801</v>
      </c>
      <c r="C132" s="276">
        <v>80151</v>
      </c>
      <c r="D132" s="207">
        <v>2540</v>
      </c>
      <c r="E132" s="328" t="s">
        <v>330</v>
      </c>
      <c r="F132" s="222">
        <v>50409.599999999999</v>
      </c>
    </row>
    <row r="133" spans="1:7" ht="15.2" customHeight="1" x14ac:dyDescent="0.2">
      <c r="A133" s="297"/>
      <c r="B133" s="298"/>
      <c r="C133" s="299"/>
      <c r="D133" s="345"/>
      <c r="E133" s="346" t="s">
        <v>331</v>
      </c>
      <c r="F133" s="301"/>
    </row>
    <row r="134" spans="1:7" ht="15.2" customHeight="1" x14ac:dyDescent="0.2">
      <c r="A134" s="314"/>
      <c r="B134" s="315"/>
      <c r="C134" s="316"/>
      <c r="D134" s="347"/>
      <c r="E134" s="324" t="s">
        <v>307</v>
      </c>
      <c r="F134" s="258"/>
    </row>
    <row r="135" spans="1:7" ht="102" customHeight="1" x14ac:dyDescent="0.2">
      <c r="A135" s="212">
        <v>12</v>
      </c>
      <c r="B135" s="212">
        <v>801</v>
      </c>
      <c r="C135" s="212">
        <v>80152</v>
      </c>
      <c r="D135" s="274" t="s">
        <v>281</v>
      </c>
      <c r="E135" s="218" t="s">
        <v>332</v>
      </c>
      <c r="F135" s="215">
        <f>1017020.64+150000-150000</f>
        <v>1017020.6400000001</v>
      </c>
    </row>
    <row r="136" spans="1:7" ht="14.45" customHeight="1" x14ac:dyDescent="0.2">
      <c r="A136" s="302"/>
      <c r="B136" s="303"/>
      <c r="C136" s="304"/>
      <c r="D136" s="309"/>
      <c r="E136" s="252" t="s">
        <v>249</v>
      </c>
      <c r="F136" s="311"/>
    </row>
    <row r="137" spans="1:7" ht="15" customHeight="1" x14ac:dyDescent="0.2">
      <c r="A137" s="302"/>
      <c r="B137" s="303"/>
      <c r="C137" s="304"/>
      <c r="D137" s="309"/>
      <c r="E137" s="321" t="s">
        <v>322</v>
      </c>
      <c r="F137" s="307"/>
    </row>
    <row r="138" spans="1:7" ht="22.9" customHeight="1" x14ac:dyDescent="0.2">
      <c r="A138" s="302"/>
      <c r="B138" s="303"/>
      <c r="C138" s="304"/>
      <c r="D138" s="305"/>
      <c r="E138" s="348" t="s">
        <v>299</v>
      </c>
      <c r="F138" s="307"/>
    </row>
    <row r="139" spans="1:7" ht="24.75" customHeight="1" x14ac:dyDescent="0.2">
      <c r="A139" s="302"/>
      <c r="B139" s="303"/>
      <c r="C139" s="304"/>
      <c r="D139" s="309"/>
      <c r="E139" s="312" t="s">
        <v>319</v>
      </c>
      <c r="F139" s="307"/>
    </row>
    <row r="140" spans="1:7" ht="16.149999999999999" customHeight="1" x14ac:dyDescent="0.2">
      <c r="A140" s="302"/>
      <c r="B140" s="303"/>
      <c r="C140" s="304"/>
      <c r="D140" s="309"/>
      <c r="E140" s="321" t="s">
        <v>321</v>
      </c>
      <c r="F140" s="307"/>
    </row>
    <row r="141" spans="1:7" ht="24" customHeight="1" x14ac:dyDescent="0.2">
      <c r="A141" s="314"/>
      <c r="B141" s="315"/>
      <c r="C141" s="316"/>
      <c r="D141" s="317"/>
      <c r="E141" s="349" t="s">
        <v>312</v>
      </c>
      <c r="F141" s="258"/>
    </row>
    <row r="142" spans="1:7" ht="15.75" customHeight="1" x14ac:dyDescent="0.2">
      <c r="A142" s="350">
        <v>13</v>
      </c>
      <c r="B142" s="350">
        <v>853</v>
      </c>
      <c r="C142" s="350">
        <v>85311</v>
      </c>
      <c r="D142" s="327">
        <v>2580</v>
      </c>
      <c r="E142" s="315" t="s">
        <v>333</v>
      </c>
      <c r="F142" s="258">
        <f>260801+20000</f>
        <v>280801</v>
      </c>
    </row>
    <row r="143" spans="1:7" ht="18" customHeight="1" x14ac:dyDescent="0.2">
      <c r="A143" s="288"/>
      <c r="B143" s="328"/>
      <c r="C143" s="316"/>
      <c r="D143" s="246"/>
      <c r="E143" s="315" t="s">
        <v>334</v>
      </c>
      <c r="F143" s="258"/>
    </row>
    <row r="144" spans="1:7" ht="15.75" customHeight="1" x14ac:dyDescent="0.2">
      <c r="A144" s="276">
        <v>14</v>
      </c>
      <c r="B144" s="276">
        <v>854</v>
      </c>
      <c r="C144" s="351">
        <v>85402</v>
      </c>
      <c r="D144" s="327">
        <v>2540</v>
      </c>
      <c r="E144" s="352" t="s">
        <v>335</v>
      </c>
      <c r="F144" s="222">
        <v>1127337</v>
      </c>
    </row>
    <row r="145" spans="1:6" ht="22.5" customHeight="1" x14ac:dyDescent="0.2">
      <c r="A145" s="288"/>
      <c r="B145" s="328"/>
      <c r="C145" s="329"/>
      <c r="D145" s="213"/>
      <c r="E145" s="353" t="s">
        <v>336</v>
      </c>
      <c r="F145" s="222"/>
    </row>
    <row r="146" spans="1:6" ht="15.75" customHeight="1" x14ac:dyDescent="0.2">
      <c r="A146" s="276">
        <v>15</v>
      </c>
      <c r="B146" s="276">
        <v>854</v>
      </c>
      <c r="C146" s="276">
        <v>85404</v>
      </c>
      <c r="D146" s="251">
        <v>2540</v>
      </c>
      <c r="E146" s="328" t="s">
        <v>337</v>
      </c>
      <c r="F146" s="222">
        <v>657304.31999999995</v>
      </c>
    </row>
    <row r="147" spans="1:6" ht="15" customHeight="1" x14ac:dyDescent="0.2">
      <c r="A147" s="302"/>
      <c r="B147" s="303"/>
      <c r="C147" s="304"/>
      <c r="D147" s="309"/>
      <c r="E147" s="313" t="s">
        <v>293</v>
      </c>
      <c r="F147" s="311"/>
    </row>
    <row r="148" spans="1:6" ht="13.5" customHeight="1" x14ac:dyDescent="0.2">
      <c r="A148" s="314"/>
      <c r="B148" s="315"/>
      <c r="C148" s="316"/>
      <c r="D148" s="317"/>
      <c r="E148" s="354" t="s">
        <v>243</v>
      </c>
      <c r="F148" s="323"/>
    </row>
    <row r="149" spans="1:6" ht="13.5" customHeight="1" x14ac:dyDescent="0.2">
      <c r="A149" s="302"/>
      <c r="B149" s="303"/>
      <c r="C149" s="304"/>
      <c r="D149" s="309"/>
      <c r="E149" s="310" t="s">
        <v>324</v>
      </c>
      <c r="F149" s="311"/>
    </row>
    <row r="150" spans="1:6" ht="13.5" customHeight="1" x14ac:dyDescent="0.2">
      <c r="A150" s="302"/>
      <c r="B150" s="303"/>
      <c r="C150" s="304"/>
      <c r="D150" s="309"/>
      <c r="E150" s="321" t="s">
        <v>246</v>
      </c>
      <c r="F150" s="307"/>
    </row>
    <row r="151" spans="1:6" ht="13.5" customHeight="1" x14ac:dyDescent="0.2">
      <c r="A151" s="302"/>
      <c r="B151" s="303"/>
      <c r="C151" s="304"/>
      <c r="D151" s="309"/>
      <c r="E151" s="312" t="s">
        <v>325</v>
      </c>
      <c r="F151" s="307"/>
    </row>
    <row r="152" spans="1:6" ht="13.5" customHeight="1" x14ac:dyDescent="0.2">
      <c r="A152" s="302"/>
      <c r="B152" s="303"/>
      <c r="C152" s="304"/>
      <c r="D152" s="309"/>
      <c r="E152" s="312" t="s">
        <v>289</v>
      </c>
      <c r="F152" s="307"/>
    </row>
    <row r="153" spans="1:6" ht="13.5" customHeight="1" x14ac:dyDescent="0.2">
      <c r="A153" s="302"/>
      <c r="B153" s="303"/>
      <c r="C153" s="304"/>
      <c r="D153" s="309"/>
      <c r="E153" s="339" t="s">
        <v>244</v>
      </c>
      <c r="F153" s="311"/>
    </row>
    <row r="154" spans="1:6" ht="14.25" customHeight="1" x14ac:dyDescent="0.2">
      <c r="A154" s="302"/>
      <c r="B154" s="303"/>
      <c r="C154" s="304"/>
      <c r="D154" s="309"/>
      <c r="E154" s="312" t="s">
        <v>326</v>
      </c>
      <c r="F154" s="307"/>
    </row>
    <row r="155" spans="1:6" ht="14.25" customHeight="1" x14ac:dyDescent="0.2">
      <c r="A155" s="314"/>
      <c r="B155" s="315"/>
      <c r="C155" s="316"/>
      <c r="D155" s="238"/>
      <c r="E155" s="355" t="s">
        <v>242</v>
      </c>
      <c r="F155" s="258"/>
    </row>
    <row r="156" spans="1:6" ht="25.5" customHeight="1" x14ac:dyDescent="0.2">
      <c r="A156" s="255">
        <v>16</v>
      </c>
      <c r="B156" s="255">
        <v>854</v>
      </c>
      <c r="C156" s="255">
        <v>85406</v>
      </c>
      <c r="D156" s="213">
        <v>2540</v>
      </c>
      <c r="E156" s="356" t="s">
        <v>338</v>
      </c>
      <c r="F156" s="215">
        <v>98579.6</v>
      </c>
    </row>
    <row r="157" spans="1:6" ht="15.75" customHeight="1" x14ac:dyDescent="0.2">
      <c r="A157" s="297"/>
      <c r="B157" s="298"/>
      <c r="C157" s="299"/>
      <c r="D157" s="235"/>
      <c r="E157" s="357" t="s">
        <v>339</v>
      </c>
      <c r="F157" s="301"/>
    </row>
    <row r="158" spans="1:6" ht="16.5" customHeight="1" x14ac:dyDescent="0.2">
      <c r="A158" s="276">
        <v>17</v>
      </c>
      <c r="B158" s="276">
        <v>854</v>
      </c>
      <c r="C158" s="276">
        <v>85410</v>
      </c>
      <c r="D158" s="327">
        <v>2590</v>
      </c>
      <c r="E158" s="328" t="s">
        <v>163</v>
      </c>
      <c r="F158" s="222">
        <v>1201326</v>
      </c>
    </row>
    <row r="159" spans="1:6" ht="13.5" customHeight="1" x14ac:dyDescent="0.2">
      <c r="A159" s="288"/>
      <c r="B159" s="328"/>
      <c r="C159" s="329"/>
      <c r="D159" s="246"/>
      <c r="E159" s="315" t="s">
        <v>340</v>
      </c>
      <c r="F159" s="222"/>
    </row>
    <row r="160" spans="1:6" ht="14.25" customHeight="1" x14ac:dyDescent="0.2">
      <c r="A160" s="467"/>
      <c r="B160" s="468"/>
      <c r="C160" s="468"/>
      <c r="D160" s="207"/>
      <c r="E160" s="468" t="s">
        <v>278</v>
      </c>
      <c r="F160" s="469">
        <f>SUM(F57:F159)</f>
        <v>46929901.590000004</v>
      </c>
    </row>
    <row r="161" spans="1:6" ht="15.75" customHeight="1" x14ac:dyDescent="0.2">
      <c r="A161" s="358"/>
      <c r="B161" s="359"/>
      <c r="C161" s="359"/>
      <c r="D161" s="207"/>
      <c r="E161" s="359" t="s">
        <v>341</v>
      </c>
      <c r="F161" s="360">
        <f>F160+F54</f>
        <v>76375803.060000002</v>
      </c>
    </row>
    <row r="163" spans="1:6" ht="12.6" customHeight="1" x14ac:dyDescent="0.2">
      <c r="A163" s="470"/>
      <c r="F163" s="361"/>
    </row>
    <row r="165" spans="1:6" x14ac:dyDescent="0.2">
      <c r="F165" s="361"/>
    </row>
  </sheetData>
  <pageMargins left="0.51181102362204722" right="0.51181102362204722" top="0.70866141732283472" bottom="0.74803149606299213" header="0.31496062992125984" footer="0.31496062992125984"/>
  <pageSetup paperSize="9" orientation="portrait" useFirstPageNumber="1" r:id="rId1"/>
  <headerFooter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C2723-8AA5-493B-B0F9-D23B3FA9BBF5}">
  <dimension ref="A1:G35"/>
  <sheetViews>
    <sheetView zoomScale="120" zoomScaleNormal="120" workbookViewId="0"/>
  </sheetViews>
  <sheetFormatPr defaultRowHeight="15" x14ac:dyDescent="0.25"/>
  <cols>
    <col min="1" max="1" width="4.42578125" customWidth="1"/>
    <col min="2" max="2" width="7.5703125" customWidth="1"/>
    <col min="3" max="3" width="47.42578125" customWidth="1"/>
    <col min="4" max="4" width="14.85546875" customWidth="1"/>
    <col min="5" max="5" width="14" customWidth="1"/>
    <col min="6" max="6" width="14.140625" customWidth="1"/>
    <col min="7" max="7" width="14.7109375" customWidth="1"/>
    <col min="257" max="257" width="4.42578125" customWidth="1"/>
    <col min="258" max="258" width="7.5703125" customWidth="1"/>
    <col min="259" max="259" width="47.42578125" customWidth="1"/>
    <col min="260" max="260" width="14.85546875" customWidth="1"/>
    <col min="261" max="261" width="14" customWidth="1"/>
    <col min="262" max="262" width="14.140625" customWidth="1"/>
    <col min="263" max="263" width="14.7109375" customWidth="1"/>
    <col min="513" max="513" width="4.42578125" customWidth="1"/>
    <col min="514" max="514" width="7.5703125" customWidth="1"/>
    <col min="515" max="515" width="47.42578125" customWidth="1"/>
    <col min="516" max="516" width="14.85546875" customWidth="1"/>
    <col min="517" max="517" width="14" customWidth="1"/>
    <col min="518" max="518" width="14.140625" customWidth="1"/>
    <col min="519" max="519" width="14.7109375" customWidth="1"/>
    <col min="769" max="769" width="4.42578125" customWidth="1"/>
    <col min="770" max="770" width="7.5703125" customWidth="1"/>
    <col min="771" max="771" width="47.42578125" customWidth="1"/>
    <col min="772" max="772" width="14.85546875" customWidth="1"/>
    <col min="773" max="773" width="14" customWidth="1"/>
    <col min="774" max="774" width="14.140625" customWidth="1"/>
    <col min="775" max="775" width="14.7109375" customWidth="1"/>
    <col min="1025" max="1025" width="4.42578125" customWidth="1"/>
    <col min="1026" max="1026" width="7.5703125" customWidth="1"/>
    <col min="1027" max="1027" width="47.42578125" customWidth="1"/>
    <col min="1028" max="1028" width="14.85546875" customWidth="1"/>
    <col min="1029" max="1029" width="14" customWidth="1"/>
    <col min="1030" max="1030" width="14.140625" customWidth="1"/>
    <col min="1031" max="1031" width="14.7109375" customWidth="1"/>
    <col min="1281" max="1281" width="4.42578125" customWidth="1"/>
    <col min="1282" max="1282" width="7.5703125" customWidth="1"/>
    <col min="1283" max="1283" width="47.42578125" customWidth="1"/>
    <col min="1284" max="1284" width="14.85546875" customWidth="1"/>
    <col min="1285" max="1285" width="14" customWidth="1"/>
    <col min="1286" max="1286" width="14.140625" customWidth="1"/>
    <col min="1287" max="1287" width="14.7109375" customWidth="1"/>
    <col min="1537" max="1537" width="4.42578125" customWidth="1"/>
    <col min="1538" max="1538" width="7.5703125" customWidth="1"/>
    <col min="1539" max="1539" width="47.42578125" customWidth="1"/>
    <col min="1540" max="1540" width="14.85546875" customWidth="1"/>
    <col min="1541" max="1541" width="14" customWidth="1"/>
    <col min="1542" max="1542" width="14.140625" customWidth="1"/>
    <col min="1543" max="1543" width="14.7109375" customWidth="1"/>
    <col min="1793" max="1793" width="4.42578125" customWidth="1"/>
    <col min="1794" max="1794" width="7.5703125" customWidth="1"/>
    <col min="1795" max="1795" width="47.42578125" customWidth="1"/>
    <col min="1796" max="1796" width="14.85546875" customWidth="1"/>
    <col min="1797" max="1797" width="14" customWidth="1"/>
    <col min="1798" max="1798" width="14.140625" customWidth="1"/>
    <col min="1799" max="1799" width="14.7109375" customWidth="1"/>
    <col min="2049" max="2049" width="4.42578125" customWidth="1"/>
    <col min="2050" max="2050" width="7.5703125" customWidth="1"/>
    <col min="2051" max="2051" width="47.42578125" customWidth="1"/>
    <col min="2052" max="2052" width="14.85546875" customWidth="1"/>
    <col min="2053" max="2053" width="14" customWidth="1"/>
    <col min="2054" max="2054" width="14.140625" customWidth="1"/>
    <col min="2055" max="2055" width="14.7109375" customWidth="1"/>
    <col min="2305" max="2305" width="4.42578125" customWidth="1"/>
    <col min="2306" max="2306" width="7.5703125" customWidth="1"/>
    <col min="2307" max="2307" width="47.42578125" customWidth="1"/>
    <col min="2308" max="2308" width="14.85546875" customWidth="1"/>
    <col min="2309" max="2309" width="14" customWidth="1"/>
    <col min="2310" max="2310" width="14.140625" customWidth="1"/>
    <col min="2311" max="2311" width="14.7109375" customWidth="1"/>
    <col min="2561" max="2561" width="4.42578125" customWidth="1"/>
    <col min="2562" max="2562" width="7.5703125" customWidth="1"/>
    <col min="2563" max="2563" width="47.42578125" customWidth="1"/>
    <col min="2564" max="2564" width="14.85546875" customWidth="1"/>
    <col min="2565" max="2565" width="14" customWidth="1"/>
    <col min="2566" max="2566" width="14.140625" customWidth="1"/>
    <col min="2567" max="2567" width="14.7109375" customWidth="1"/>
    <col min="2817" max="2817" width="4.42578125" customWidth="1"/>
    <col min="2818" max="2818" width="7.5703125" customWidth="1"/>
    <col min="2819" max="2819" width="47.42578125" customWidth="1"/>
    <col min="2820" max="2820" width="14.85546875" customWidth="1"/>
    <col min="2821" max="2821" width="14" customWidth="1"/>
    <col min="2822" max="2822" width="14.140625" customWidth="1"/>
    <col min="2823" max="2823" width="14.7109375" customWidth="1"/>
    <col min="3073" max="3073" width="4.42578125" customWidth="1"/>
    <col min="3074" max="3074" width="7.5703125" customWidth="1"/>
    <col min="3075" max="3075" width="47.42578125" customWidth="1"/>
    <col min="3076" max="3076" width="14.85546875" customWidth="1"/>
    <col min="3077" max="3077" width="14" customWidth="1"/>
    <col min="3078" max="3078" width="14.140625" customWidth="1"/>
    <col min="3079" max="3079" width="14.7109375" customWidth="1"/>
    <col min="3329" max="3329" width="4.42578125" customWidth="1"/>
    <col min="3330" max="3330" width="7.5703125" customWidth="1"/>
    <col min="3331" max="3331" width="47.42578125" customWidth="1"/>
    <col min="3332" max="3332" width="14.85546875" customWidth="1"/>
    <col min="3333" max="3333" width="14" customWidth="1"/>
    <col min="3334" max="3334" width="14.140625" customWidth="1"/>
    <col min="3335" max="3335" width="14.7109375" customWidth="1"/>
    <col min="3585" max="3585" width="4.42578125" customWidth="1"/>
    <col min="3586" max="3586" width="7.5703125" customWidth="1"/>
    <col min="3587" max="3587" width="47.42578125" customWidth="1"/>
    <col min="3588" max="3588" width="14.85546875" customWidth="1"/>
    <col min="3589" max="3589" width="14" customWidth="1"/>
    <col min="3590" max="3590" width="14.140625" customWidth="1"/>
    <col min="3591" max="3591" width="14.7109375" customWidth="1"/>
    <col min="3841" max="3841" width="4.42578125" customWidth="1"/>
    <col min="3842" max="3842" width="7.5703125" customWidth="1"/>
    <col min="3843" max="3843" width="47.42578125" customWidth="1"/>
    <col min="3844" max="3844" width="14.85546875" customWidth="1"/>
    <col min="3845" max="3845" width="14" customWidth="1"/>
    <col min="3846" max="3846" width="14.140625" customWidth="1"/>
    <col min="3847" max="3847" width="14.7109375" customWidth="1"/>
    <col min="4097" max="4097" width="4.42578125" customWidth="1"/>
    <col min="4098" max="4098" width="7.5703125" customWidth="1"/>
    <col min="4099" max="4099" width="47.42578125" customWidth="1"/>
    <col min="4100" max="4100" width="14.85546875" customWidth="1"/>
    <col min="4101" max="4101" width="14" customWidth="1"/>
    <col min="4102" max="4102" width="14.140625" customWidth="1"/>
    <col min="4103" max="4103" width="14.7109375" customWidth="1"/>
    <col min="4353" max="4353" width="4.42578125" customWidth="1"/>
    <col min="4354" max="4354" width="7.5703125" customWidth="1"/>
    <col min="4355" max="4355" width="47.42578125" customWidth="1"/>
    <col min="4356" max="4356" width="14.85546875" customWidth="1"/>
    <col min="4357" max="4357" width="14" customWidth="1"/>
    <col min="4358" max="4358" width="14.140625" customWidth="1"/>
    <col min="4359" max="4359" width="14.7109375" customWidth="1"/>
    <col min="4609" max="4609" width="4.42578125" customWidth="1"/>
    <col min="4610" max="4610" width="7.5703125" customWidth="1"/>
    <col min="4611" max="4611" width="47.42578125" customWidth="1"/>
    <col min="4612" max="4612" width="14.85546875" customWidth="1"/>
    <col min="4613" max="4613" width="14" customWidth="1"/>
    <col min="4614" max="4614" width="14.140625" customWidth="1"/>
    <col min="4615" max="4615" width="14.7109375" customWidth="1"/>
    <col min="4865" max="4865" width="4.42578125" customWidth="1"/>
    <col min="4866" max="4866" width="7.5703125" customWidth="1"/>
    <col min="4867" max="4867" width="47.42578125" customWidth="1"/>
    <col min="4868" max="4868" width="14.85546875" customWidth="1"/>
    <col min="4869" max="4869" width="14" customWidth="1"/>
    <col min="4870" max="4870" width="14.140625" customWidth="1"/>
    <col min="4871" max="4871" width="14.7109375" customWidth="1"/>
    <col min="5121" max="5121" width="4.42578125" customWidth="1"/>
    <col min="5122" max="5122" width="7.5703125" customWidth="1"/>
    <col min="5123" max="5123" width="47.42578125" customWidth="1"/>
    <col min="5124" max="5124" width="14.85546875" customWidth="1"/>
    <col min="5125" max="5125" width="14" customWidth="1"/>
    <col min="5126" max="5126" width="14.140625" customWidth="1"/>
    <col min="5127" max="5127" width="14.7109375" customWidth="1"/>
    <col min="5377" max="5377" width="4.42578125" customWidth="1"/>
    <col min="5378" max="5378" width="7.5703125" customWidth="1"/>
    <col min="5379" max="5379" width="47.42578125" customWidth="1"/>
    <col min="5380" max="5380" width="14.85546875" customWidth="1"/>
    <col min="5381" max="5381" width="14" customWidth="1"/>
    <col min="5382" max="5382" width="14.140625" customWidth="1"/>
    <col min="5383" max="5383" width="14.7109375" customWidth="1"/>
    <col min="5633" max="5633" width="4.42578125" customWidth="1"/>
    <col min="5634" max="5634" width="7.5703125" customWidth="1"/>
    <col min="5635" max="5635" width="47.42578125" customWidth="1"/>
    <col min="5636" max="5636" width="14.85546875" customWidth="1"/>
    <col min="5637" max="5637" width="14" customWidth="1"/>
    <col min="5638" max="5638" width="14.140625" customWidth="1"/>
    <col min="5639" max="5639" width="14.7109375" customWidth="1"/>
    <col min="5889" max="5889" width="4.42578125" customWidth="1"/>
    <col min="5890" max="5890" width="7.5703125" customWidth="1"/>
    <col min="5891" max="5891" width="47.42578125" customWidth="1"/>
    <col min="5892" max="5892" width="14.85546875" customWidth="1"/>
    <col min="5893" max="5893" width="14" customWidth="1"/>
    <col min="5894" max="5894" width="14.140625" customWidth="1"/>
    <col min="5895" max="5895" width="14.7109375" customWidth="1"/>
    <col min="6145" max="6145" width="4.42578125" customWidth="1"/>
    <col min="6146" max="6146" width="7.5703125" customWidth="1"/>
    <col min="6147" max="6147" width="47.42578125" customWidth="1"/>
    <col min="6148" max="6148" width="14.85546875" customWidth="1"/>
    <col min="6149" max="6149" width="14" customWidth="1"/>
    <col min="6150" max="6150" width="14.140625" customWidth="1"/>
    <col min="6151" max="6151" width="14.7109375" customWidth="1"/>
    <col min="6401" max="6401" width="4.42578125" customWidth="1"/>
    <col min="6402" max="6402" width="7.5703125" customWidth="1"/>
    <col min="6403" max="6403" width="47.42578125" customWidth="1"/>
    <col min="6404" max="6404" width="14.85546875" customWidth="1"/>
    <col min="6405" max="6405" width="14" customWidth="1"/>
    <col min="6406" max="6406" width="14.140625" customWidth="1"/>
    <col min="6407" max="6407" width="14.7109375" customWidth="1"/>
    <col min="6657" max="6657" width="4.42578125" customWidth="1"/>
    <col min="6658" max="6658" width="7.5703125" customWidth="1"/>
    <col min="6659" max="6659" width="47.42578125" customWidth="1"/>
    <col min="6660" max="6660" width="14.85546875" customWidth="1"/>
    <col min="6661" max="6661" width="14" customWidth="1"/>
    <col min="6662" max="6662" width="14.140625" customWidth="1"/>
    <col min="6663" max="6663" width="14.7109375" customWidth="1"/>
    <col min="6913" max="6913" width="4.42578125" customWidth="1"/>
    <col min="6914" max="6914" width="7.5703125" customWidth="1"/>
    <col min="6915" max="6915" width="47.42578125" customWidth="1"/>
    <col min="6916" max="6916" width="14.85546875" customWidth="1"/>
    <col min="6917" max="6917" width="14" customWidth="1"/>
    <col min="6918" max="6918" width="14.140625" customWidth="1"/>
    <col min="6919" max="6919" width="14.7109375" customWidth="1"/>
    <col min="7169" max="7169" width="4.42578125" customWidth="1"/>
    <col min="7170" max="7170" width="7.5703125" customWidth="1"/>
    <col min="7171" max="7171" width="47.42578125" customWidth="1"/>
    <col min="7172" max="7172" width="14.85546875" customWidth="1"/>
    <col min="7173" max="7173" width="14" customWidth="1"/>
    <col min="7174" max="7174" width="14.140625" customWidth="1"/>
    <col min="7175" max="7175" width="14.7109375" customWidth="1"/>
    <col min="7425" max="7425" width="4.42578125" customWidth="1"/>
    <col min="7426" max="7426" width="7.5703125" customWidth="1"/>
    <col min="7427" max="7427" width="47.42578125" customWidth="1"/>
    <col min="7428" max="7428" width="14.85546875" customWidth="1"/>
    <col min="7429" max="7429" width="14" customWidth="1"/>
    <col min="7430" max="7430" width="14.140625" customWidth="1"/>
    <col min="7431" max="7431" width="14.7109375" customWidth="1"/>
    <col min="7681" max="7681" width="4.42578125" customWidth="1"/>
    <col min="7682" max="7682" width="7.5703125" customWidth="1"/>
    <col min="7683" max="7683" width="47.42578125" customWidth="1"/>
    <col min="7684" max="7684" width="14.85546875" customWidth="1"/>
    <col min="7685" max="7685" width="14" customWidth="1"/>
    <col min="7686" max="7686" width="14.140625" customWidth="1"/>
    <col min="7687" max="7687" width="14.7109375" customWidth="1"/>
    <col min="7937" max="7937" width="4.42578125" customWidth="1"/>
    <col min="7938" max="7938" width="7.5703125" customWidth="1"/>
    <col min="7939" max="7939" width="47.42578125" customWidth="1"/>
    <col min="7940" max="7940" width="14.85546875" customWidth="1"/>
    <col min="7941" max="7941" width="14" customWidth="1"/>
    <col min="7942" max="7942" width="14.140625" customWidth="1"/>
    <col min="7943" max="7943" width="14.7109375" customWidth="1"/>
    <col min="8193" max="8193" width="4.42578125" customWidth="1"/>
    <col min="8194" max="8194" width="7.5703125" customWidth="1"/>
    <col min="8195" max="8195" width="47.42578125" customWidth="1"/>
    <col min="8196" max="8196" width="14.85546875" customWidth="1"/>
    <col min="8197" max="8197" width="14" customWidth="1"/>
    <col min="8198" max="8198" width="14.140625" customWidth="1"/>
    <col min="8199" max="8199" width="14.7109375" customWidth="1"/>
    <col min="8449" max="8449" width="4.42578125" customWidth="1"/>
    <col min="8450" max="8450" width="7.5703125" customWidth="1"/>
    <col min="8451" max="8451" width="47.42578125" customWidth="1"/>
    <col min="8452" max="8452" width="14.85546875" customWidth="1"/>
    <col min="8453" max="8453" width="14" customWidth="1"/>
    <col min="8454" max="8454" width="14.140625" customWidth="1"/>
    <col min="8455" max="8455" width="14.7109375" customWidth="1"/>
    <col min="8705" max="8705" width="4.42578125" customWidth="1"/>
    <col min="8706" max="8706" width="7.5703125" customWidth="1"/>
    <col min="8707" max="8707" width="47.42578125" customWidth="1"/>
    <col min="8708" max="8708" width="14.85546875" customWidth="1"/>
    <col min="8709" max="8709" width="14" customWidth="1"/>
    <col min="8710" max="8710" width="14.140625" customWidth="1"/>
    <col min="8711" max="8711" width="14.7109375" customWidth="1"/>
    <col min="8961" max="8961" width="4.42578125" customWidth="1"/>
    <col min="8962" max="8962" width="7.5703125" customWidth="1"/>
    <col min="8963" max="8963" width="47.42578125" customWidth="1"/>
    <col min="8964" max="8964" width="14.85546875" customWidth="1"/>
    <col min="8965" max="8965" width="14" customWidth="1"/>
    <col min="8966" max="8966" width="14.140625" customWidth="1"/>
    <col min="8967" max="8967" width="14.7109375" customWidth="1"/>
    <col min="9217" max="9217" width="4.42578125" customWidth="1"/>
    <col min="9218" max="9218" width="7.5703125" customWidth="1"/>
    <col min="9219" max="9219" width="47.42578125" customWidth="1"/>
    <col min="9220" max="9220" width="14.85546875" customWidth="1"/>
    <col min="9221" max="9221" width="14" customWidth="1"/>
    <col min="9222" max="9222" width="14.140625" customWidth="1"/>
    <col min="9223" max="9223" width="14.7109375" customWidth="1"/>
    <col min="9473" max="9473" width="4.42578125" customWidth="1"/>
    <col min="9474" max="9474" width="7.5703125" customWidth="1"/>
    <col min="9475" max="9475" width="47.42578125" customWidth="1"/>
    <col min="9476" max="9476" width="14.85546875" customWidth="1"/>
    <col min="9477" max="9477" width="14" customWidth="1"/>
    <col min="9478" max="9478" width="14.140625" customWidth="1"/>
    <col min="9479" max="9479" width="14.7109375" customWidth="1"/>
    <col min="9729" max="9729" width="4.42578125" customWidth="1"/>
    <col min="9730" max="9730" width="7.5703125" customWidth="1"/>
    <col min="9731" max="9731" width="47.42578125" customWidth="1"/>
    <col min="9732" max="9732" width="14.85546875" customWidth="1"/>
    <col min="9733" max="9733" width="14" customWidth="1"/>
    <col min="9734" max="9734" width="14.140625" customWidth="1"/>
    <col min="9735" max="9735" width="14.7109375" customWidth="1"/>
    <col min="9985" max="9985" width="4.42578125" customWidth="1"/>
    <col min="9986" max="9986" width="7.5703125" customWidth="1"/>
    <col min="9987" max="9987" width="47.42578125" customWidth="1"/>
    <col min="9988" max="9988" width="14.85546875" customWidth="1"/>
    <col min="9989" max="9989" width="14" customWidth="1"/>
    <col min="9990" max="9990" width="14.140625" customWidth="1"/>
    <col min="9991" max="9991" width="14.7109375" customWidth="1"/>
    <col min="10241" max="10241" width="4.42578125" customWidth="1"/>
    <col min="10242" max="10242" width="7.5703125" customWidth="1"/>
    <col min="10243" max="10243" width="47.42578125" customWidth="1"/>
    <col min="10244" max="10244" width="14.85546875" customWidth="1"/>
    <col min="10245" max="10245" width="14" customWidth="1"/>
    <col min="10246" max="10246" width="14.140625" customWidth="1"/>
    <col min="10247" max="10247" width="14.7109375" customWidth="1"/>
    <col min="10497" max="10497" width="4.42578125" customWidth="1"/>
    <col min="10498" max="10498" width="7.5703125" customWidth="1"/>
    <col min="10499" max="10499" width="47.42578125" customWidth="1"/>
    <col min="10500" max="10500" width="14.85546875" customWidth="1"/>
    <col min="10501" max="10501" width="14" customWidth="1"/>
    <col min="10502" max="10502" width="14.140625" customWidth="1"/>
    <col min="10503" max="10503" width="14.7109375" customWidth="1"/>
    <col min="10753" max="10753" width="4.42578125" customWidth="1"/>
    <col min="10754" max="10754" width="7.5703125" customWidth="1"/>
    <col min="10755" max="10755" width="47.42578125" customWidth="1"/>
    <col min="10756" max="10756" width="14.85546875" customWidth="1"/>
    <col min="10757" max="10757" width="14" customWidth="1"/>
    <col min="10758" max="10758" width="14.140625" customWidth="1"/>
    <col min="10759" max="10759" width="14.7109375" customWidth="1"/>
    <col min="11009" max="11009" width="4.42578125" customWidth="1"/>
    <col min="11010" max="11010" width="7.5703125" customWidth="1"/>
    <col min="11011" max="11011" width="47.42578125" customWidth="1"/>
    <col min="11012" max="11012" width="14.85546875" customWidth="1"/>
    <col min="11013" max="11013" width="14" customWidth="1"/>
    <col min="11014" max="11014" width="14.140625" customWidth="1"/>
    <col min="11015" max="11015" width="14.7109375" customWidth="1"/>
    <col min="11265" max="11265" width="4.42578125" customWidth="1"/>
    <col min="11266" max="11266" width="7.5703125" customWidth="1"/>
    <col min="11267" max="11267" width="47.42578125" customWidth="1"/>
    <col min="11268" max="11268" width="14.85546875" customWidth="1"/>
    <col min="11269" max="11269" width="14" customWidth="1"/>
    <col min="11270" max="11270" width="14.140625" customWidth="1"/>
    <col min="11271" max="11271" width="14.7109375" customWidth="1"/>
    <col min="11521" max="11521" width="4.42578125" customWidth="1"/>
    <col min="11522" max="11522" width="7.5703125" customWidth="1"/>
    <col min="11523" max="11523" width="47.42578125" customWidth="1"/>
    <col min="11524" max="11524" width="14.85546875" customWidth="1"/>
    <col min="11525" max="11525" width="14" customWidth="1"/>
    <col min="11526" max="11526" width="14.140625" customWidth="1"/>
    <col min="11527" max="11527" width="14.7109375" customWidth="1"/>
    <col min="11777" max="11777" width="4.42578125" customWidth="1"/>
    <col min="11778" max="11778" width="7.5703125" customWidth="1"/>
    <col min="11779" max="11779" width="47.42578125" customWidth="1"/>
    <col min="11780" max="11780" width="14.85546875" customWidth="1"/>
    <col min="11781" max="11781" width="14" customWidth="1"/>
    <col min="11782" max="11782" width="14.140625" customWidth="1"/>
    <col min="11783" max="11783" width="14.7109375" customWidth="1"/>
    <col min="12033" max="12033" width="4.42578125" customWidth="1"/>
    <col min="12034" max="12034" width="7.5703125" customWidth="1"/>
    <col min="12035" max="12035" width="47.42578125" customWidth="1"/>
    <col min="12036" max="12036" width="14.85546875" customWidth="1"/>
    <col min="12037" max="12037" width="14" customWidth="1"/>
    <col min="12038" max="12038" width="14.140625" customWidth="1"/>
    <col min="12039" max="12039" width="14.7109375" customWidth="1"/>
    <col min="12289" max="12289" width="4.42578125" customWidth="1"/>
    <col min="12290" max="12290" width="7.5703125" customWidth="1"/>
    <col min="12291" max="12291" width="47.42578125" customWidth="1"/>
    <col min="12292" max="12292" width="14.85546875" customWidth="1"/>
    <col min="12293" max="12293" width="14" customWidth="1"/>
    <col min="12294" max="12294" width="14.140625" customWidth="1"/>
    <col min="12295" max="12295" width="14.7109375" customWidth="1"/>
    <col min="12545" max="12545" width="4.42578125" customWidth="1"/>
    <col min="12546" max="12546" width="7.5703125" customWidth="1"/>
    <col min="12547" max="12547" width="47.42578125" customWidth="1"/>
    <col min="12548" max="12548" width="14.85546875" customWidth="1"/>
    <col min="12549" max="12549" width="14" customWidth="1"/>
    <col min="12550" max="12550" width="14.140625" customWidth="1"/>
    <col min="12551" max="12551" width="14.7109375" customWidth="1"/>
    <col min="12801" max="12801" width="4.42578125" customWidth="1"/>
    <col min="12802" max="12802" width="7.5703125" customWidth="1"/>
    <col min="12803" max="12803" width="47.42578125" customWidth="1"/>
    <col min="12804" max="12804" width="14.85546875" customWidth="1"/>
    <col min="12805" max="12805" width="14" customWidth="1"/>
    <col min="12806" max="12806" width="14.140625" customWidth="1"/>
    <col min="12807" max="12807" width="14.7109375" customWidth="1"/>
    <col min="13057" max="13057" width="4.42578125" customWidth="1"/>
    <col min="13058" max="13058" width="7.5703125" customWidth="1"/>
    <col min="13059" max="13059" width="47.42578125" customWidth="1"/>
    <col min="13060" max="13060" width="14.85546875" customWidth="1"/>
    <col min="13061" max="13061" width="14" customWidth="1"/>
    <col min="13062" max="13062" width="14.140625" customWidth="1"/>
    <col min="13063" max="13063" width="14.7109375" customWidth="1"/>
    <col min="13313" max="13313" width="4.42578125" customWidth="1"/>
    <col min="13314" max="13314" width="7.5703125" customWidth="1"/>
    <col min="13315" max="13315" width="47.42578125" customWidth="1"/>
    <col min="13316" max="13316" width="14.85546875" customWidth="1"/>
    <col min="13317" max="13317" width="14" customWidth="1"/>
    <col min="13318" max="13318" width="14.140625" customWidth="1"/>
    <col min="13319" max="13319" width="14.7109375" customWidth="1"/>
    <col min="13569" max="13569" width="4.42578125" customWidth="1"/>
    <col min="13570" max="13570" width="7.5703125" customWidth="1"/>
    <col min="13571" max="13571" width="47.42578125" customWidth="1"/>
    <col min="13572" max="13572" width="14.85546875" customWidth="1"/>
    <col min="13573" max="13573" width="14" customWidth="1"/>
    <col min="13574" max="13574" width="14.140625" customWidth="1"/>
    <col min="13575" max="13575" width="14.7109375" customWidth="1"/>
    <col min="13825" max="13825" width="4.42578125" customWidth="1"/>
    <col min="13826" max="13826" width="7.5703125" customWidth="1"/>
    <col min="13827" max="13827" width="47.42578125" customWidth="1"/>
    <col min="13828" max="13828" width="14.85546875" customWidth="1"/>
    <col min="13829" max="13829" width="14" customWidth="1"/>
    <col min="13830" max="13830" width="14.140625" customWidth="1"/>
    <col min="13831" max="13831" width="14.7109375" customWidth="1"/>
    <col min="14081" max="14081" width="4.42578125" customWidth="1"/>
    <col min="14082" max="14082" width="7.5703125" customWidth="1"/>
    <col min="14083" max="14083" width="47.42578125" customWidth="1"/>
    <col min="14084" max="14084" width="14.85546875" customWidth="1"/>
    <col min="14085" max="14085" width="14" customWidth="1"/>
    <col min="14086" max="14086" width="14.140625" customWidth="1"/>
    <col min="14087" max="14087" width="14.7109375" customWidth="1"/>
    <col min="14337" max="14337" width="4.42578125" customWidth="1"/>
    <col min="14338" max="14338" width="7.5703125" customWidth="1"/>
    <col min="14339" max="14339" width="47.42578125" customWidth="1"/>
    <col min="14340" max="14340" width="14.85546875" customWidth="1"/>
    <col min="14341" max="14341" width="14" customWidth="1"/>
    <col min="14342" max="14342" width="14.140625" customWidth="1"/>
    <col min="14343" max="14343" width="14.7109375" customWidth="1"/>
    <col min="14593" max="14593" width="4.42578125" customWidth="1"/>
    <col min="14594" max="14594" width="7.5703125" customWidth="1"/>
    <col min="14595" max="14595" width="47.42578125" customWidth="1"/>
    <col min="14596" max="14596" width="14.85546875" customWidth="1"/>
    <col min="14597" max="14597" width="14" customWidth="1"/>
    <col min="14598" max="14598" width="14.140625" customWidth="1"/>
    <col min="14599" max="14599" width="14.7109375" customWidth="1"/>
    <col min="14849" max="14849" width="4.42578125" customWidth="1"/>
    <col min="14850" max="14850" width="7.5703125" customWidth="1"/>
    <col min="14851" max="14851" width="47.42578125" customWidth="1"/>
    <col min="14852" max="14852" width="14.85546875" customWidth="1"/>
    <col min="14853" max="14853" width="14" customWidth="1"/>
    <col min="14854" max="14854" width="14.140625" customWidth="1"/>
    <col min="14855" max="14855" width="14.7109375" customWidth="1"/>
    <col min="15105" max="15105" width="4.42578125" customWidth="1"/>
    <col min="15106" max="15106" width="7.5703125" customWidth="1"/>
    <col min="15107" max="15107" width="47.42578125" customWidth="1"/>
    <col min="15108" max="15108" width="14.85546875" customWidth="1"/>
    <col min="15109" max="15109" width="14" customWidth="1"/>
    <col min="15110" max="15110" width="14.140625" customWidth="1"/>
    <col min="15111" max="15111" width="14.7109375" customWidth="1"/>
    <col min="15361" max="15361" width="4.42578125" customWidth="1"/>
    <col min="15362" max="15362" width="7.5703125" customWidth="1"/>
    <col min="15363" max="15363" width="47.42578125" customWidth="1"/>
    <col min="15364" max="15364" width="14.85546875" customWidth="1"/>
    <col min="15365" max="15365" width="14" customWidth="1"/>
    <col min="15366" max="15366" width="14.140625" customWidth="1"/>
    <col min="15367" max="15367" width="14.7109375" customWidth="1"/>
    <col min="15617" max="15617" width="4.42578125" customWidth="1"/>
    <col min="15618" max="15618" width="7.5703125" customWidth="1"/>
    <col min="15619" max="15619" width="47.42578125" customWidth="1"/>
    <col min="15620" max="15620" width="14.85546875" customWidth="1"/>
    <col min="15621" max="15621" width="14" customWidth="1"/>
    <col min="15622" max="15622" width="14.140625" customWidth="1"/>
    <col min="15623" max="15623" width="14.7109375" customWidth="1"/>
    <col min="15873" max="15873" width="4.42578125" customWidth="1"/>
    <col min="15874" max="15874" width="7.5703125" customWidth="1"/>
    <col min="15875" max="15875" width="47.42578125" customWidth="1"/>
    <col min="15876" max="15876" width="14.85546875" customWidth="1"/>
    <col min="15877" max="15877" width="14" customWidth="1"/>
    <col min="15878" max="15878" width="14.140625" customWidth="1"/>
    <col min="15879" max="15879" width="14.7109375" customWidth="1"/>
    <col min="16129" max="16129" width="4.42578125" customWidth="1"/>
    <col min="16130" max="16130" width="7.5703125" customWidth="1"/>
    <col min="16131" max="16131" width="47.42578125" customWidth="1"/>
    <col min="16132" max="16132" width="14.85546875" customWidth="1"/>
    <col min="16133" max="16133" width="14" customWidth="1"/>
    <col min="16134" max="16134" width="14.140625" customWidth="1"/>
    <col min="16135" max="16135" width="14.7109375" customWidth="1"/>
  </cols>
  <sheetData>
    <row r="1" spans="1:7" x14ac:dyDescent="0.25">
      <c r="F1" s="3" t="s">
        <v>344</v>
      </c>
    </row>
    <row r="2" spans="1:7" x14ac:dyDescent="0.25">
      <c r="F2" s="3" t="s">
        <v>194</v>
      </c>
    </row>
    <row r="3" spans="1:7" x14ac:dyDescent="0.25">
      <c r="F3" s="1" t="s">
        <v>1</v>
      </c>
    </row>
    <row r="4" spans="1:7" x14ac:dyDescent="0.25">
      <c r="F4" s="3" t="s">
        <v>195</v>
      </c>
    </row>
    <row r="6" spans="1:7" s="362" customFormat="1" ht="12.75" x14ac:dyDescent="0.2">
      <c r="A6" s="507" t="s">
        <v>345</v>
      </c>
      <c r="B6" s="507"/>
      <c r="C6" s="507"/>
      <c r="D6" s="507"/>
      <c r="E6" s="507"/>
      <c r="F6" s="507"/>
      <c r="G6" s="507"/>
    </row>
    <row r="7" spans="1:7" s="362" customFormat="1" ht="12.75" x14ac:dyDescent="0.2">
      <c r="A7" s="363" t="s">
        <v>346</v>
      </c>
      <c r="B7" s="363"/>
      <c r="C7" s="363"/>
      <c r="D7" s="363"/>
      <c r="E7" s="363"/>
      <c r="F7" s="363"/>
      <c r="G7" s="363"/>
    </row>
    <row r="8" spans="1:7" x14ac:dyDescent="0.25">
      <c r="A8" s="508" t="s">
        <v>347</v>
      </c>
      <c r="B8" s="508"/>
      <c r="C8" s="508"/>
      <c r="D8" s="508"/>
      <c r="E8" s="508"/>
      <c r="F8" s="508"/>
      <c r="G8" s="508"/>
    </row>
    <row r="9" spans="1:7" x14ac:dyDescent="0.25">
      <c r="A9" s="471"/>
      <c r="B9" s="471"/>
      <c r="C9" s="471"/>
      <c r="D9" s="471"/>
      <c r="E9" s="471"/>
      <c r="F9" s="471"/>
      <c r="G9" s="364" t="s">
        <v>3</v>
      </c>
    </row>
    <row r="10" spans="1:7" x14ac:dyDescent="0.25">
      <c r="A10" s="509" t="s">
        <v>206</v>
      </c>
      <c r="B10" s="365"/>
      <c r="C10" s="509" t="s">
        <v>348</v>
      </c>
      <c r="D10" s="512" t="s">
        <v>349</v>
      </c>
      <c r="E10" s="366"/>
      <c r="F10" s="367"/>
      <c r="G10" s="512" t="s">
        <v>350</v>
      </c>
    </row>
    <row r="11" spans="1:7" x14ac:dyDescent="0.25">
      <c r="A11" s="510"/>
      <c r="B11" s="368" t="s">
        <v>5</v>
      </c>
      <c r="C11" s="510"/>
      <c r="D11" s="513"/>
      <c r="E11" s="513" t="s">
        <v>351</v>
      </c>
      <c r="F11" s="513" t="s">
        <v>352</v>
      </c>
      <c r="G11" s="513"/>
    </row>
    <row r="12" spans="1:7" x14ac:dyDescent="0.25">
      <c r="A12" s="510"/>
      <c r="B12" s="369"/>
      <c r="C12" s="510"/>
      <c r="D12" s="513"/>
      <c r="E12" s="513"/>
      <c r="F12" s="513"/>
      <c r="G12" s="513"/>
    </row>
    <row r="13" spans="1:7" x14ac:dyDescent="0.25">
      <c r="A13" s="511"/>
      <c r="B13" s="369" t="s">
        <v>6</v>
      </c>
      <c r="C13" s="511"/>
      <c r="D13" s="514"/>
      <c r="E13" s="514"/>
      <c r="F13" s="514"/>
      <c r="G13" s="514"/>
    </row>
    <row r="14" spans="1:7" x14ac:dyDescent="0.25">
      <c r="A14" s="370">
        <v>1</v>
      </c>
      <c r="B14" s="370">
        <v>2</v>
      </c>
      <c r="C14" s="370">
        <v>3</v>
      </c>
      <c r="D14" s="370">
        <v>4</v>
      </c>
      <c r="E14" s="370">
        <v>5</v>
      </c>
      <c r="F14" s="370">
        <v>6</v>
      </c>
      <c r="G14" s="370">
        <v>7</v>
      </c>
    </row>
    <row r="15" spans="1:7" s="471" customFormat="1" x14ac:dyDescent="0.25">
      <c r="A15" s="371"/>
      <c r="B15" s="372">
        <v>801</v>
      </c>
      <c r="C15" s="472"/>
      <c r="D15" s="473"/>
      <c r="E15" s="473"/>
      <c r="F15" s="473"/>
      <c r="G15" s="473"/>
    </row>
    <row r="16" spans="1:7" x14ac:dyDescent="0.25">
      <c r="A16" s="373" t="s">
        <v>353</v>
      </c>
      <c r="B16" s="474">
        <v>80101</v>
      </c>
      <c r="C16" s="374" t="s">
        <v>104</v>
      </c>
      <c r="D16" s="475">
        <v>543.20000000000005</v>
      </c>
      <c r="E16" s="475">
        <v>875692.81</v>
      </c>
      <c r="F16" s="475">
        <v>876236.01</v>
      </c>
      <c r="G16" s="475">
        <v>0</v>
      </c>
    </row>
    <row r="17" spans="1:7" x14ac:dyDescent="0.25">
      <c r="A17" s="373" t="s">
        <v>354</v>
      </c>
      <c r="B17" s="474">
        <v>80102</v>
      </c>
      <c r="C17" s="375" t="s">
        <v>121</v>
      </c>
      <c r="D17" s="476">
        <v>0</v>
      </c>
      <c r="E17" s="476">
        <v>82868</v>
      </c>
      <c r="F17" s="476">
        <v>82868</v>
      </c>
      <c r="G17" s="476">
        <v>0</v>
      </c>
    </row>
    <row r="18" spans="1:7" x14ac:dyDescent="0.25">
      <c r="A18" s="373" t="s">
        <v>355</v>
      </c>
      <c r="B18" s="474">
        <v>80104</v>
      </c>
      <c r="C18" s="375" t="s">
        <v>123</v>
      </c>
      <c r="D18" s="476">
        <v>16377.27</v>
      </c>
      <c r="E18" s="476">
        <v>5504945</v>
      </c>
      <c r="F18" s="476">
        <v>5521322.2699999996</v>
      </c>
      <c r="G18" s="476">
        <v>0</v>
      </c>
    </row>
    <row r="19" spans="1:7" x14ac:dyDescent="0.25">
      <c r="A19" s="373" t="s">
        <v>356</v>
      </c>
      <c r="B19" s="474">
        <v>80115</v>
      </c>
      <c r="C19" s="375" t="s">
        <v>127</v>
      </c>
      <c r="D19" s="476">
        <v>492.97</v>
      </c>
      <c r="E19" s="476">
        <v>1172614</v>
      </c>
      <c r="F19" s="476">
        <v>1173106.97</v>
      </c>
      <c r="G19" s="476">
        <v>0</v>
      </c>
    </row>
    <row r="20" spans="1:7" x14ac:dyDescent="0.25">
      <c r="A20" s="373" t="s">
        <v>357</v>
      </c>
      <c r="B20" s="474">
        <v>80120</v>
      </c>
      <c r="C20" s="375" t="s">
        <v>129</v>
      </c>
      <c r="D20" s="477">
        <v>227.01</v>
      </c>
      <c r="E20" s="476">
        <v>225150</v>
      </c>
      <c r="F20" s="476">
        <v>225377.01</v>
      </c>
      <c r="G20" s="476">
        <v>0</v>
      </c>
    </row>
    <row r="21" spans="1:7" x14ac:dyDescent="0.25">
      <c r="A21" s="373" t="s">
        <v>358</v>
      </c>
      <c r="B21" s="474">
        <v>80132</v>
      </c>
      <c r="C21" s="375" t="s">
        <v>359</v>
      </c>
      <c r="D21" s="476">
        <v>1.71</v>
      </c>
      <c r="E21" s="476">
        <v>138819</v>
      </c>
      <c r="F21" s="476">
        <v>138820.71</v>
      </c>
      <c r="G21" s="478">
        <v>0</v>
      </c>
    </row>
    <row r="22" spans="1:7" ht="25.5" x14ac:dyDescent="0.25">
      <c r="A22" s="376" t="s">
        <v>360</v>
      </c>
      <c r="B22" s="479">
        <v>80140</v>
      </c>
      <c r="C22" s="377" t="s">
        <v>361</v>
      </c>
      <c r="D22" s="480">
        <v>0</v>
      </c>
      <c r="E22" s="480">
        <v>159270</v>
      </c>
      <c r="F22" s="480">
        <v>159270</v>
      </c>
      <c r="G22" s="480">
        <v>0</v>
      </c>
    </row>
    <row r="23" spans="1:7" ht="14.25" customHeight="1" x14ac:dyDescent="0.25">
      <c r="A23" s="373" t="s">
        <v>362</v>
      </c>
      <c r="B23" s="479">
        <v>80142</v>
      </c>
      <c r="C23" s="377" t="s">
        <v>363</v>
      </c>
      <c r="D23" s="476">
        <v>0</v>
      </c>
      <c r="E23" s="476">
        <v>369147</v>
      </c>
      <c r="F23" s="476">
        <v>369147</v>
      </c>
      <c r="G23" s="476">
        <v>0</v>
      </c>
    </row>
    <row r="24" spans="1:7" ht="14.25" customHeight="1" x14ac:dyDescent="0.25">
      <c r="A24" s="373" t="s">
        <v>364</v>
      </c>
      <c r="B24" s="479">
        <v>80144</v>
      </c>
      <c r="C24" s="377" t="s">
        <v>365</v>
      </c>
      <c r="D24" s="476">
        <v>0</v>
      </c>
      <c r="E24" s="476">
        <v>74800</v>
      </c>
      <c r="F24" s="476">
        <v>74800</v>
      </c>
      <c r="G24" s="476">
        <v>0</v>
      </c>
    </row>
    <row r="25" spans="1:7" x14ac:dyDescent="0.25">
      <c r="A25" s="373" t="s">
        <v>366</v>
      </c>
      <c r="B25" s="479">
        <v>80148</v>
      </c>
      <c r="C25" s="375" t="s">
        <v>136</v>
      </c>
      <c r="D25" s="477">
        <v>522.36</v>
      </c>
      <c r="E25" s="477">
        <v>3337309</v>
      </c>
      <c r="F25" s="477">
        <v>3337831.36</v>
      </c>
      <c r="G25" s="477">
        <v>0</v>
      </c>
    </row>
    <row r="26" spans="1:7" x14ac:dyDescent="0.25">
      <c r="A26" s="481"/>
      <c r="B26" s="378">
        <v>854</v>
      </c>
      <c r="C26" s="379"/>
      <c r="D26" s="482"/>
      <c r="E26" s="482"/>
      <c r="F26" s="482"/>
      <c r="G26" s="482"/>
    </row>
    <row r="27" spans="1:7" x14ac:dyDescent="0.25">
      <c r="A27" s="373" t="s">
        <v>353</v>
      </c>
      <c r="B27" s="474">
        <v>85410</v>
      </c>
      <c r="C27" s="375" t="s">
        <v>163</v>
      </c>
      <c r="D27" s="476">
        <v>715.93</v>
      </c>
      <c r="E27" s="476">
        <v>501700</v>
      </c>
      <c r="F27" s="476">
        <v>502415.93</v>
      </c>
      <c r="G27" s="476">
        <v>0</v>
      </c>
    </row>
    <row r="28" spans="1:7" ht="25.5" x14ac:dyDescent="0.25">
      <c r="A28" s="373" t="s">
        <v>354</v>
      </c>
      <c r="B28" s="479">
        <v>85412</v>
      </c>
      <c r="C28" s="380" t="s">
        <v>367</v>
      </c>
      <c r="D28" s="480">
        <v>0</v>
      </c>
      <c r="E28" s="480">
        <v>20600</v>
      </c>
      <c r="F28" s="480">
        <v>20600</v>
      </c>
      <c r="G28" s="480">
        <v>0</v>
      </c>
    </row>
    <row r="29" spans="1:7" x14ac:dyDescent="0.25">
      <c r="A29" s="373" t="s">
        <v>355</v>
      </c>
      <c r="B29" s="474">
        <v>85417</v>
      </c>
      <c r="C29" s="380" t="s">
        <v>368</v>
      </c>
      <c r="D29" s="476">
        <v>0</v>
      </c>
      <c r="E29" s="476">
        <v>80400</v>
      </c>
      <c r="F29" s="476">
        <v>80400</v>
      </c>
      <c r="G29" s="476">
        <v>0</v>
      </c>
    </row>
    <row r="30" spans="1:7" x14ac:dyDescent="0.25">
      <c r="A30" s="381" t="s">
        <v>356</v>
      </c>
      <c r="B30" s="483">
        <v>85420</v>
      </c>
      <c r="C30" s="382" t="s">
        <v>167</v>
      </c>
      <c r="D30" s="484">
        <v>0</v>
      </c>
      <c r="E30" s="484">
        <v>22830</v>
      </c>
      <c r="F30" s="484">
        <v>22830</v>
      </c>
      <c r="G30" s="485">
        <v>0</v>
      </c>
    </row>
    <row r="31" spans="1:7" s="489" customFormat="1" ht="21" customHeight="1" x14ac:dyDescent="0.25">
      <c r="A31" s="486"/>
      <c r="B31" s="486"/>
      <c r="C31" s="487" t="s">
        <v>369</v>
      </c>
      <c r="D31" s="488">
        <f>SUM(D16:D30)</f>
        <v>18880.45</v>
      </c>
      <c r="E31" s="488">
        <f>SUM(E16:E30)</f>
        <v>12566144.810000001</v>
      </c>
      <c r="F31" s="488">
        <f>SUM(F16:F30)</f>
        <v>12585025.259999998</v>
      </c>
      <c r="G31" s="488">
        <f>SUM(G16:G30)</f>
        <v>0</v>
      </c>
    </row>
    <row r="33" spans="1:3" x14ac:dyDescent="0.25">
      <c r="A33" s="490"/>
      <c r="B33" s="490"/>
      <c r="C33" s="383"/>
    </row>
    <row r="34" spans="1:3" x14ac:dyDescent="0.25">
      <c r="A34" s="490"/>
      <c r="B34" s="490"/>
      <c r="C34" s="383"/>
    </row>
    <row r="35" spans="1:3" x14ac:dyDescent="0.25">
      <c r="A35" s="490"/>
      <c r="B35" s="490"/>
      <c r="C35" s="383"/>
    </row>
  </sheetData>
  <mergeCells count="8">
    <mergeCell ref="A6:G6"/>
    <mergeCell ref="A8:G8"/>
    <mergeCell ref="A10:A13"/>
    <mergeCell ref="C10:C13"/>
    <mergeCell ref="D10:D13"/>
    <mergeCell ref="G10:G13"/>
    <mergeCell ref="E11:E13"/>
    <mergeCell ref="F11:F13"/>
  </mergeCells>
  <printOptions horizontalCentered="1"/>
  <pageMargins left="0.70866141732283472" right="0.70866141732283472" top="0.74803149606299213" bottom="0.74803149606299213" header="0.31496062992125984" footer="0.31496062992125984"/>
  <pageSetup paperSize="9" firstPageNumber="50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603E1-5FCB-4EF6-AB1E-218AC03BA5A2}">
  <sheetPr>
    <tabColor rgb="FF92D050"/>
  </sheetPr>
  <dimension ref="A1:WVO205"/>
  <sheetViews>
    <sheetView zoomScale="140" zoomScaleNormal="140" workbookViewId="0"/>
  </sheetViews>
  <sheetFormatPr defaultRowHeight="15" x14ac:dyDescent="0.25"/>
  <cols>
    <col min="1" max="1" width="4.85546875" style="471" customWidth="1"/>
    <col min="2" max="2" width="33.42578125" style="471" customWidth="1"/>
    <col min="3" max="3" width="8.5703125" style="471" customWidth="1"/>
    <col min="4" max="4" width="10.28515625" style="471" customWidth="1"/>
    <col min="5" max="5" width="8.140625" style="471" customWidth="1"/>
    <col min="6" max="7" width="13" customWidth="1"/>
    <col min="9" max="9" width="12.42578125" customWidth="1"/>
    <col min="77" max="253" width="9.140625" style="471"/>
    <col min="254" max="254" width="5.28515625" style="471" customWidth="1"/>
    <col min="255" max="255" width="8" style="471" customWidth="1"/>
    <col min="256" max="256" width="5.85546875" style="471" customWidth="1"/>
    <col min="257" max="257" width="9.42578125" style="471" customWidth="1"/>
    <col min="258" max="258" width="11.28515625" style="471" customWidth="1"/>
    <col min="259" max="259" width="11" style="471" customWidth="1"/>
    <col min="260" max="260" width="13.140625" style="471" customWidth="1"/>
    <col min="261" max="261" width="11.7109375" style="471" customWidth="1"/>
    <col min="262" max="262" width="11.140625" style="471" customWidth="1"/>
    <col min="263" max="263" width="11.7109375" style="471" customWidth="1"/>
    <col min="264" max="509" width="9.140625" style="471"/>
    <col min="510" max="510" width="5.28515625" style="471" customWidth="1"/>
    <col min="511" max="511" width="8" style="471" customWidth="1"/>
    <col min="512" max="512" width="5.85546875" style="471" customWidth="1"/>
    <col min="513" max="513" width="9.42578125" style="471" customWidth="1"/>
    <col min="514" max="514" width="11.28515625" style="471" customWidth="1"/>
    <col min="515" max="515" width="11" style="471" customWidth="1"/>
    <col min="516" max="516" width="13.140625" style="471" customWidth="1"/>
    <col min="517" max="517" width="11.7109375" style="471" customWidth="1"/>
    <col min="518" max="518" width="11.140625" style="471" customWidth="1"/>
    <col min="519" max="519" width="11.7109375" style="471" customWidth="1"/>
    <col min="520" max="765" width="9.140625" style="471"/>
    <col min="766" max="766" width="5.28515625" style="471" customWidth="1"/>
    <col min="767" max="767" width="8" style="471" customWidth="1"/>
    <col min="768" max="768" width="5.85546875" style="471" customWidth="1"/>
    <col min="769" max="769" width="9.42578125" style="471" customWidth="1"/>
    <col min="770" max="770" width="11.28515625" style="471" customWidth="1"/>
    <col min="771" max="771" width="11" style="471" customWidth="1"/>
    <col min="772" max="772" width="13.140625" style="471" customWidth="1"/>
    <col min="773" max="773" width="11.7109375" style="471" customWidth="1"/>
    <col min="774" max="774" width="11.140625" style="471" customWidth="1"/>
    <col min="775" max="775" width="11.7109375" style="471" customWidth="1"/>
    <col min="776" max="1021" width="9.140625" style="471"/>
    <col min="1022" max="1022" width="5.28515625" style="471" customWidth="1"/>
    <col min="1023" max="1023" width="8" style="471" customWidth="1"/>
    <col min="1024" max="1024" width="5.85546875" style="471" customWidth="1"/>
    <col min="1025" max="1025" width="9.42578125" style="471" customWidth="1"/>
    <col min="1026" max="1026" width="11.28515625" style="471" customWidth="1"/>
    <col min="1027" max="1027" width="11" style="471" customWidth="1"/>
    <col min="1028" max="1028" width="13.140625" style="471" customWidth="1"/>
    <col min="1029" max="1029" width="11.7109375" style="471" customWidth="1"/>
    <col min="1030" max="1030" width="11.140625" style="471" customWidth="1"/>
    <col min="1031" max="1031" width="11.7109375" style="471" customWidth="1"/>
    <col min="1032" max="1277" width="9.140625" style="471"/>
    <col min="1278" max="1278" width="5.28515625" style="471" customWidth="1"/>
    <col min="1279" max="1279" width="8" style="471" customWidth="1"/>
    <col min="1280" max="1280" width="5.85546875" style="471" customWidth="1"/>
    <col min="1281" max="1281" width="9.42578125" style="471" customWidth="1"/>
    <col min="1282" max="1282" width="11.28515625" style="471" customWidth="1"/>
    <col min="1283" max="1283" width="11" style="471" customWidth="1"/>
    <col min="1284" max="1284" width="13.140625" style="471" customWidth="1"/>
    <col min="1285" max="1285" width="11.7109375" style="471" customWidth="1"/>
    <col min="1286" max="1286" width="11.140625" style="471" customWidth="1"/>
    <col min="1287" max="1287" width="11.7109375" style="471" customWidth="1"/>
    <col min="1288" max="1533" width="9.140625" style="471"/>
    <col min="1534" max="1534" width="5.28515625" style="471" customWidth="1"/>
    <col min="1535" max="1535" width="8" style="471" customWidth="1"/>
    <col min="1536" max="1536" width="5.85546875" style="471" customWidth="1"/>
    <col min="1537" max="1537" width="9.42578125" style="471" customWidth="1"/>
    <col min="1538" max="1538" width="11.28515625" style="471" customWidth="1"/>
    <col min="1539" max="1539" width="11" style="471" customWidth="1"/>
    <col min="1540" max="1540" width="13.140625" style="471" customWidth="1"/>
    <col min="1541" max="1541" width="11.7109375" style="471" customWidth="1"/>
    <col min="1542" max="1542" width="11.140625" style="471" customWidth="1"/>
    <col min="1543" max="1543" width="11.7109375" style="471" customWidth="1"/>
    <col min="1544" max="1789" width="9.140625" style="471"/>
    <col min="1790" max="1790" width="5.28515625" style="471" customWidth="1"/>
    <col min="1791" max="1791" width="8" style="471" customWidth="1"/>
    <col min="1792" max="1792" width="5.85546875" style="471" customWidth="1"/>
    <col min="1793" max="1793" width="9.42578125" style="471" customWidth="1"/>
    <col min="1794" max="1794" width="11.28515625" style="471" customWidth="1"/>
    <col min="1795" max="1795" width="11" style="471" customWidth="1"/>
    <col min="1796" max="1796" width="13.140625" style="471" customWidth="1"/>
    <col min="1797" max="1797" width="11.7109375" style="471" customWidth="1"/>
    <col min="1798" max="1798" width="11.140625" style="471" customWidth="1"/>
    <col min="1799" max="1799" width="11.7109375" style="471" customWidth="1"/>
    <col min="1800" max="2045" width="9.140625" style="471"/>
    <col min="2046" max="2046" width="5.28515625" style="471" customWidth="1"/>
    <col min="2047" max="2047" width="8" style="471" customWidth="1"/>
    <col min="2048" max="2048" width="5.85546875" style="471" customWidth="1"/>
    <col min="2049" max="2049" width="9.42578125" style="471" customWidth="1"/>
    <col min="2050" max="2050" width="11.28515625" style="471" customWidth="1"/>
    <col min="2051" max="2051" width="11" style="471" customWidth="1"/>
    <col min="2052" max="2052" width="13.140625" style="471" customWidth="1"/>
    <col min="2053" max="2053" width="11.7109375" style="471" customWidth="1"/>
    <col min="2054" max="2054" width="11.140625" style="471" customWidth="1"/>
    <col min="2055" max="2055" width="11.7109375" style="471" customWidth="1"/>
    <col min="2056" max="2301" width="9.140625" style="471"/>
    <col min="2302" max="2302" width="5.28515625" style="471" customWidth="1"/>
    <col min="2303" max="2303" width="8" style="471" customWidth="1"/>
    <col min="2304" max="2304" width="5.85546875" style="471" customWidth="1"/>
    <col min="2305" max="2305" width="9.42578125" style="471" customWidth="1"/>
    <col min="2306" max="2306" width="11.28515625" style="471" customWidth="1"/>
    <col min="2307" max="2307" width="11" style="471" customWidth="1"/>
    <col min="2308" max="2308" width="13.140625" style="471" customWidth="1"/>
    <col min="2309" max="2309" width="11.7109375" style="471" customWidth="1"/>
    <col min="2310" max="2310" width="11.140625" style="471" customWidth="1"/>
    <col min="2311" max="2311" width="11.7109375" style="471" customWidth="1"/>
    <col min="2312" max="2557" width="9.140625" style="471"/>
    <col min="2558" max="2558" width="5.28515625" style="471" customWidth="1"/>
    <col min="2559" max="2559" width="8" style="471" customWidth="1"/>
    <col min="2560" max="2560" width="5.85546875" style="471" customWidth="1"/>
    <col min="2561" max="2561" width="9.42578125" style="471" customWidth="1"/>
    <col min="2562" max="2562" width="11.28515625" style="471" customWidth="1"/>
    <col min="2563" max="2563" width="11" style="471" customWidth="1"/>
    <col min="2564" max="2564" width="13.140625" style="471" customWidth="1"/>
    <col min="2565" max="2565" width="11.7109375" style="471" customWidth="1"/>
    <col min="2566" max="2566" width="11.140625" style="471" customWidth="1"/>
    <col min="2567" max="2567" width="11.7109375" style="471" customWidth="1"/>
    <col min="2568" max="2813" width="9.140625" style="471"/>
    <col min="2814" max="2814" width="5.28515625" style="471" customWidth="1"/>
    <col min="2815" max="2815" width="8" style="471" customWidth="1"/>
    <col min="2816" max="2816" width="5.85546875" style="471" customWidth="1"/>
    <col min="2817" max="2817" width="9.42578125" style="471" customWidth="1"/>
    <col min="2818" max="2818" width="11.28515625" style="471" customWidth="1"/>
    <col min="2819" max="2819" width="11" style="471" customWidth="1"/>
    <col min="2820" max="2820" width="13.140625" style="471" customWidth="1"/>
    <col min="2821" max="2821" width="11.7109375" style="471" customWidth="1"/>
    <col min="2822" max="2822" width="11.140625" style="471" customWidth="1"/>
    <col min="2823" max="2823" width="11.7109375" style="471" customWidth="1"/>
    <col min="2824" max="3069" width="9.140625" style="471"/>
    <col min="3070" max="3070" width="5.28515625" style="471" customWidth="1"/>
    <col min="3071" max="3071" width="8" style="471" customWidth="1"/>
    <col min="3072" max="3072" width="5.85546875" style="471" customWidth="1"/>
    <col min="3073" max="3073" width="9.42578125" style="471" customWidth="1"/>
    <col min="3074" max="3074" width="11.28515625" style="471" customWidth="1"/>
    <col min="3075" max="3075" width="11" style="471" customWidth="1"/>
    <col min="3076" max="3076" width="13.140625" style="471" customWidth="1"/>
    <col min="3077" max="3077" width="11.7109375" style="471" customWidth="1"/>
    <col min="3078" max="3078" width="11.140625" style="471" customWidth="1"/>
    <col min="3079" max="3079" width="11.7109375" style="471" customWidth="1"/>
    <col min="3080" max="3325" width="9.140625" style="471"/>
    <col min="3326" max="3326" width="5.28515625" style="471" customWidth="1"/>
    <col min="3327" max="3327" width="8" style="471" customWidth="1"/>
    <col min="3328" max="3328" width="5.85546875" style="471" customWidth="1"/>
    <col min="3329" max="3329" width="9.42578125" style="471" customWidth="1"/>
    <col min="3330" max="3330" width="11.28515625" style="471" customWidth="1"/>
    <col min="3331" max="3331" width="11" style="471" customWidth="1"/>
    <col min="3332" max="3332" width="13.140625" style="471" customWidth="1"/>
    <col min="3333" max="3333" width="11.7109375" style="471" customWidth="1"/>
    <col min="3334" max="3334" width="11.140625" style="471" customWidth="1"/>
    <col min="3335" max="3335" width="11.7109375" style="471" customWidth="1"/>
    <col min="3336" max="3581" width="9.140625" style="471"/>
    <col min="3582" max="3582" width="5.28515625" style="471" customWidth="1"/>
    <col min="3583" max="3583" width="8" style="471" customWidth="1"/>
    <col min="3584" max="3584" width="5.85546875" style="471" customWidth="1"/>
    <col min="3585" max="3585" width="9.42578125" style="471" customWidth="1"/>
    <col min="3586" max="3586" width="11.28515625" style="471" customWidth="1"/>
    <col min="3587" max="3587" width="11" style="471" customWidth="1"/>
    <col min="3588" max="3588" width="13.140625" style="471" customWidth="1"/>
    <col min="3589" max="3589" width="11.7109375" style="471" customWidth="1"/>
    <col min="3590" max="3590" width="11.140625" style="471" customWidth="1"/>
    <col min="3591" max="3591" width="11.7109375" style="471" customWidth="1"/>
    <col min="3592" max="3837" width="9.140625" style="471"/>
    <col min="3838" max="3838" width="5.28515625" style="471" customWidth="1"/>
    <col min="3839" max="3839" width="8" style="471" customWidth="1"/>
    <col min="3840" max="3840" width="5.85546875" style="471" customWidth="1"/>
    <col min="3841" max="3841" width="9.42578125" style="471" customWidth="1"/>
    <col min="3842" max="3842" width="11.28515625" style="471" customWidth="1"/>
    <col min="3843" max="3843" width="11" style="471" customWidth="1"/>
    <col min="3844" max="3844" width="13.140625" style="471" customWidth="1"/>
    <col min="3845" max="3845" width="11.7109375" style="471" customWidth="1"/>
    <col min="3846" max="3846" width="11.140625" style="471" customWidth="1"/>
    <col min="3847" max="3847" width="11.7109375" style="471" customWidth="1"/>
    <col min="3848" max="4093" width="9.140625" style="471"/>
    <col min="4094" max="4094" width="5.28515625" style="471" customWidth="1"/>
    <col min="4095" max="4095" width="8" style="471" customWidth="1"/>
    <col min="4096" max="4096" width="5.85546875" style="471" customWidth="1"/>
    <col min="4097" max="4097" width="9.42578125" style="471" customWidth="1"/>
    <col min="4098" max="4098" width="11.28515625" style="471" customWidth="1"/>
    <col min="4099" max="4099" width="11" style="471" customWidth="1"/>
    <col min="4100" max="4100" width="13.140625" style="471" customWidth="1"/>
    <col min="4101" max="4101" width="11.7109375" style="471" customWidth="1"/>
    <col min="4102" max="4102" width="11.140625" style="471" customWidth="1"/>
    <col min="4103" max="4103" width="11.7109375" style="471" customWidth="1"/>
    <col min="4104" max="4349" width="9.140625" style="471"/>
    <col min="4350" max="4350" width="5.28515625" style="471" customWidth="1"/>
    <col min="4351" max="4351" width="8" style="471" customWidth="1"/>
    <col min="4352" max="4352" width="5.85546875" style="471" customWidth="1"/>
    <col min="4353" max="4353" width="9.42578125" style="471" customWidth="1"/>
    <col min="4354" max="4354" width="11.28515625" style="471" customWidth="1"/>
    <col min="4355" max="4355" width="11" style="471" customWidth="1"/>
    <col min="4356" max="4356" width="13.140625" style="471" customWidth="1"/>
    <col min="4357" max="4357" width="11.7109375" style="471" customWidth="1"/>
    <col min="4358" max="4358" width="11.140625" style="471" customWidth="1"/>
    <col min="4359" max="4359" width="11.7109375" style="471" customWidth="1"/>
    <col min="4360" max="4605" width="9.140625" style="471"/>
    <col min="4606" max="4606" width="5.28515625" style="471" customWidth="1"/>
    <col min="4607" max="4607" width="8" style="471" customWidth="1"/>
    <col min="4608" max="4608" width="5.85546875" style="471" customWidth="1"/>
    <col min="4609" max="4609" width="9.42578125" style="471" customWidth="1"/>
    <col min="4610" max="4610" width="11.28515625" style="471" customWidth="1"/>
    <col min="4611" max="4611" width="11" style="471" customWidth="1"/>
    <col min="4612" max="4612" width="13.140625" style="471" customWidth="1"/>
    <col min="4613" max="4613" width="11.7109375" style="471" customWidth="1"/>
    <col min="4614" max="4614" width="11.140625" style="471" customWidth="1"/>
    <col min="4615" max="4615" width="11.7109375" style="471" customWidth="1"/>
    <col min="4616" max="4861" width="9.140625" style="471"/>
    <col min="4862" max="4862" width="5.28515625" style="471" customWidth="1"/>
    <col min="4863" max="4863" width="8" style="471" customWidth="1"/>
    <col min="4864" max="4864" width="5.85546875" style="471" customWidth="1"/>
    <col min="4865" max="4865" width="9.42578125" style="471" customWidth="1"/>
    <col min="4866" max="4866" width="11.28515625" style="471" customWidth="1"/>
    <col min="4867" max="4867" width="11" style="471" customWidth="1"/>
    <col min="4868" max="4868" width="13.140625" style="471" customWidth="1"/>
    <col min="4869" max="4869" width="11.7109375" style="471" customWidth="1"/>
    <col min="4870" max="4870" width="11.140625" style="471" customWidth="1"/>
    <col min="4871" max="4871" width="11.7109375" style="471" customWidth="1"/>
    <col min="4872" max="5117" width="9.140625" style="471"/>
    <col min="5118" max="5118" width="5.28515625" style="471" customWidth="1"/>
    <col min="5119" max="5119" width="8" style="471" customWidth="1"/>
    <col min="5120" max="5120" width="5.85546875" style="471" customWidth="1"/>
    <col min="5121" max="5121" width="9.42578125" style="471" customWidth="1"/>
    <col min="5122" max="5122" width="11.28515625" style="471" customWidth="1"/>
    <col min="5123" max="5123" width="11" style="471" customWidth="1"/>
    <col min="5124" max="5124" width="13.140625" style="471" customWidth="1"/>
    <col min="5125" max="5125" width="11.7109375" style="471" customWidth="1"/>
    <col min="5126" max="5126" width="11.140625" style="471" customWidth="1"/>
    <col min="5127" max="5127" width="11.7109375" style="471" customWidth="1"/>
    <col min="5128" max="5373" width="9.140625" style="471"/>
    <col min="5374" max="5374" width="5.28515625" style="471" customWidth="1"/>
    <col min="5375" max="5375" width="8" style="471" customWidth="1"/>
    <col min="5376" max="5376" width="5.85546875" style="471" customWidth="1"/>
    <col min="5377" max="5377" width="9.42578125" style="471" customWidth="1"/>
    <col min="5378" max="5378" width="11.28515625" style="471" customWidth="1"/>
    <col min="5379" max="5379" width="11" style="471" customWidth="1"/>
    <col min="5380" max="5380" width="13.140625" style="471" customWidth="1"/>
    <col min="5381" max="5381" width="11.7109375" style="471" customWidth="1"/>
    <col min="5382" max="5382" width="11.140625" style="471" customWidth="1"/>
    <col min="5383" max="5383" width="11.7109375" style="471" customWidth="1"/>
    <col min="5384" max="5629" width="9.140625" style="471"/>
    <col min="5630" max="5630" width="5.28515625" style="471" customWidth="1"/>
    <col min="5631" max="5631" width="8" style="471" customWidth="1"/>
    <col min="5632" max="5632" width="5.85546875" style="471" customWidth="1"/>
    <col min="5633" max="5633" width="9.42578125" style="471" customWidth="1"/>
    <col min="5634" max="5634" width="11.28515625" style="471" customWidth="1"/>
    <col min="5635" max="5635" width="11" style="471" customWidth="1"/>
    <col min="5636" max="5636" width="13.140625" style="471" customWidth="1"/>
    <col min="5637" max="5637" width="11.7109375" style="471" customWidth="1"/>
    <col min="5638" max="5638" width="11.140625" style="471" customWidth="1"/>
    <col min="5639" max="5639" width="11.7109375" style="471" customWidth="1"/>
    <col min="5640" max="5885" width="9.140625" style="471"/>
    <col min="5886" max="5886" width="5.28515625" style="471" customWidth="1"/>
    <col min="5887" max="5887" width="8" style="471" customWidth="1"/>
    <col min="5888" max="5888" width="5.85546875" style="471" customWidth="1"/>
    <col min="5889" max="5889" width="9.42578125" style="471" customWidth="1"/>
    <col min="5890" max="5890" width="11.28515625" style="471" customWidth="1"/>
    <col min="5891" max="5891" width="11" style="471" customWidth="1"/>
    <col min="5892" max="5892" width="13.140625" style="471" customWidth="1"/>
    <col min="5893" max="5893" width="11.7109375" style="471" customWidth="1"/>
    <col min="5894" max="5894" width="11.140625" style="471" customWidth="1"/>
    <col min="5895" max="5895" width="11.7109375" style="471" customWidth="1"/>
    <col min="5896" max="6141" width="9.140625" style="471"/>
    <col min="6142" max="6142" width="5.28515625" style="471" customWidth="1"/>
    <col min="6143" max="6143" width="8" style="471" customWidth="1"/>
    <col min="6144" max="6144" width="5.85546875" style="471" customWidth="1"/>
    <col min="6145" max="6145" width="9.42578125" style="471" customWidth="1"/>
    <col min="6146" max="6146" width="11.28515625" style="471" customWidth="1"/>
    <col min="6147" max="6147" width="11" style="471" customWidth="1"/>
    <col min="6148" max="6148" width="13.140625" style="471" customWidth="1"/>
    <col min="6149" max="6149" width="11.7109375" style="471" customWidth="1"/>
    <col min="6150" max="6150" width="11.140625" style="471" customWidth="1"/>
    <col min="6151" max="6151" width="11.7109375" style="471" customWidth="1"/>
    <col min="6152" max="6397" width="9.140625" style="471"/>
    <col min="6398" max="6398" width="5.28515625" style="471" customWidth="1"/>
    <col min="6399" max="6399" width="8" style="471" customWidth="1"/>
    <col min="6400" max="6400" width="5.85546875" style="471" customWidth="1"/>
    <col min="6401" max="6401" width="9.42578125" style="471" customWidth="1"/>
    <col min="6402" max="6402" width="11.28515625" style="471" customWidth="1"/>
    <col min="6403" max="6403" width="11" style="471" customWidth="1"/>
    <col min="6404" max="6404" width="13.140625" style="471" customWidth="1"/>
    <col min="6405" max="6405" width="11.7109375" style="471" customWidth="1"/>
    <col min="6406" max="6406" width="11.140625" style="471" customWidth="1"/>
    <col min="6407" max="6407" width="11.7109375" style="471" customWidth="1"/>
    <col min="6408" max="6653" width="9.140625" style="471"/>
    <col min="6654" max="6654" width="5.28515625" style="471" customWidth="1"/>
    <col min="6655" max="6655" width="8" style="471" customWidth="1"/>
    <col min="6656" max="6656" width="5.85546875" style="471" customWidth="1"/>
    <col min="6657" max="6657" width="9.42578125" style="471" customWidth="1"/>
    <col min="6658" max="6658" width="11.28515625" style="471" customWidth="1"/>
    <col min="6659" max="6659" width="11" style="471" customWidth="1"/>
    <col min="6660" max="6660" width="13.140625" style="471" customWidth="1"/>
    <col min="6661" max="6661" width="11.7109375" style="471" customWidth="1"/>
    <col min="6662" max="6662" width="11.140625" style="471" customWidth="1"/>
    <col min="6663" max="6663" width="11.7109375" style="471" customWidth="1"/>
    <col min="6664" max="6909" width="9.140625" style="471"/>
    <col min="6910" max="6910" width="5.28515625" style="471" customWidth="1"/>
    <col min="6911" max="6911" width="8" style="471" customWidth="1"/>
    <col min="6912" max="6912" width="5.85546875" style="471" customWidth="1"/>
    <col min="6913" max="6913" width="9.42578125" style="471" customWidth="1"/>
    <col min="6914" max="6914" width="11.28515625" style="471" customWidth="1"/>
    <col min="6915" max="6915" width="11" style="471" customWidth="1"/>
    <col min="6916" max="6916" width="13.140625" style="471" customWidth="1"/>
    <col min="6917" max="6917" width="11.7109375" style="471" customWidth="1"/>
    <col min="6918" max="6918" width="11.140625" style="471" customWidth="1"/>
    <col min="6919" max="6919" width="11.7109375" style="471" customWidth="1"/>
    <col min="6920" max="7165" width="9.140625" style="471"/>
    <col min="7166" max="7166" width="5.28515625" style="471" customWidth="1"/>
    <col min="7167" max="7167" width="8" style="471" customWidth="1"/>
    <col min="7168" max="7168" width="5.85546875" style="471" customWidth="1"/>
    <col min="7169" max="7169" width="9.42578125" style="471" customWidth="1"/>
    <col min="7170" max="7170" width="11.28515625" style="471" customWidth="1"/>
    <col min="7171" max="7171" width="11" style="471" customWidth="1"/>
    <col min="7172" max="7172" width="13.140625" style="471" customWidth="1"/>
    <col min="7173" max="7173" width="11.7109375" style="471" customWidth="1"/>
    <col min="7174" max="7174" width="11.140625" style="471" customWidth="1"/>
    <col min="7175" max="7175" width="11.7109375" style="471" customWidth="1"/>
    <col min="7176" max="7421" width="9.140625" style="471"/>
    <col min="7422" max="7422" width="5.28515625" style="471" customWidth="1"/>
    <col min="7423" max="7423" width="8" style="471" customWidth="1"/>
    <col min="7424" max="7424" width="5.85546875" style="471" customWidth="1"/>
    <col min="7425" max="7425" width="9.42578125" style="471" customWidth="1"/>
    <col min="7426" max="7426" width="11.28515625" style="471" customWidth="1"/>
    <col min="7427" max="7427" width="11" style="471" customWidth="1"/>
    <col min="7428" max="7428" width="13.140625" style="471" customWidth="1"/>
    <col min="7429" max="7429" width="11.7109375" style="471" customWidth="1"/>
    <col min="7430" max="7430" width="11.140625" style="471" customWidth="1"/>
    <col min="7431" max="7431" width="11.7109375" style="471" customWidth="1"/>
    <col min="7432" max="7677" width="9.140625" style="471"/>
    <col min="7678" max="7678" width="5.28515625" style="471" customWidth="1"/>
    <col min="7679" max="7679" width="8" style="471" customWidth="1"/>
    <col min="7680" max="7680" width="5.85546875" style="471" customWidth="1"/>
    <col min="7681" max="7681" width="9.42578125" style="471" customWidth="1"/>
    <col min="7682" max="7682" width="11.28515625" style="471" customWidth="1"/>
    <col min="7683" max="7683" width="11" style="471" customWidth="1"/>
    <col min="7684" max="7684" width="13.140625" style="471" customWidth="1"/>
    <col min="7685" max="7685" width="11.7109375" style="471" customWidth="1"/>
    <col min="7686" max="7686" width="11.140625" style="471" customWidth="1"/>
    <col min="7687" max="7687" width="11.7109375" style="471" customWidth="1"/>
    <col min="7688" max="7933" width="9.140625" style="471"/>
    <col min="7934" max="7934" width="5.28515625" style="471" customWidth="1"/>
    <col min="7935" max="7935" width="8" style="471" customWidth="1"/>
    <col min="7936" max="7936" width="5.85546875" style="471" customWidth="1"/>
    <col min="7937" max="7937" width="9.42578125" style="471" customWidth="1"/>
    <col min="7938" max="7938" width="11.28515625" style="471" customWidth="1"/>
    <col min="7939" max="7939" width="11" style="471" customWidth="1"/>
    <col min="7940" max="7940" width="13.140625" style="471" customWidth="1"/>
    <col min="7941" max="7941" width="11.7109375" style="471" customWidth="1"/>
    <col min="7942" max="7942" width="11.140625" style="471" customWidth="1"/>
    <col min="7943" max="7943" width="11.7109375" style="471" customWidth="1"/>
    <col min="7944" max="8189" width="9.140625" style="471"/>
    <col min="8190" max="8190" width="5.28515625" style="471" customWidth="1"/>
    <col min="8191" max="8191" width="8" style="471" customWidth="1"/>
    <col min="8192" max="8192" width="5.85546875" style="471" customWidth="1"/>
    <col min="8193" max="8193" width="9.42578125" style="471" customWidth="1"/>
    <col min="8194" max="8194" width="11.28515625" style="471" customWidth="1"/>
    <col min="8195" max="8195" width="11" style="471" customWidth="1"/>
    <col min="8196" max="8196" width="13.140625" style="471" customWidth="1"/>
    <col min="8197" max="8197" width="11.7109375" style="471" customWidth="1"/>
    <col min="8198" max="8198" width="11.140625" style="471" customWidth="1"/>
    <col min="8199" max="8199" width="11.7109375" style="471" customWidth="1"/>
    <col min="8200" max="8445" width="9.140625" style="471"/>
    <col min="8446" max="8446" width="5.28515625" style="471" customWidth="1"/>
    <col min="8447" max="8447" width="8" style="471" customWidth="1"/>
    <col min="8448" max="8448" width="5.85546875" style="471" customWidth="1"/>
    <col min="8449" max="8449" width="9.42578125" style="471" customWidth="1"/>
    <col min="8450" max="8450" width="11.28515625" style="471" customWidth="1"/>
    <col min="8451" max="8451" width="11" style="471" customWidth="1"/>
    <col min="8452" max="8452" width="13.140625" style="471" customWidth="1"/>
    <col min="8453" max="8453" width="11.7109375" style="471" customWidth="1"/>
    <col min="8454" max="8454" width="11.140625" style="471" customWidth="1"/>
    <col min="8455" max="8455" width="11.7109375" style="471" customWidth="1"/>
    <col min="8456" max="8701" width="9.140625" style="471"/>
    <col min="8702" max="8702" width="5.28515625" style="471" customWidth="1"/>
    <col min="8703" max="8703" width="8" style="471" customWidth="1"/>
    <col min="8704" max="8704" width="5.85546875" style="471" customWidth="1"/>
    <col min="8705" max="8705" width="9.42578125" style="471" customWidth="1"/>
    <col min="8706" max="8706" width="11.28515625" style="471" customWidth="1"/>
    <col min="8707" max="8707" width="11" style="471" customWidth="1"/>
    <col min="8708" max="8708" width="13.140625" style="471" customWidth="1"/>
    <col min="8709" max="8709" width="11.7109375" style="471" customWidth="1"/>
    <col min="8710" max="8710" width="11.140625" style="471" customWidth="1"/>
    <col min="8711" max="8711" width="11.7109375" style="471" customWidth="1"/>
    <col min="8712" max="8957" width="9.140625" style="471"/>
    <col min="8958" max="8958" width="5.28515625" style="471" customWidth="1"/>
    <col min="8959" max="8959" width="8" style="471" customWidth="1"/>
    <col min="8960" max="8960" width="5.85546875" style="471" customWidth="1"/>
    <col min="8961" max="8961" width="9.42578125" style="471" customWidth="1"/>
    <col min="8962" max="8962" width="11.28515625" style="471" customWidth="1"/>
    <col min="8963" max="8963" width="11" style="471" customWidth="1"/>
    <col min="8964" max="8964" width="13.140625" style="471" customWidth="1"/>
    <col min="8965" max="8965" width="11.7109375" style="471" customWidth="1"/>
    <col min="8966" max="8966" width="11.140625" style="471" customWidth="1"/>
    <col min="8967" max="8967" width="11.7109375" style="471" customWidth="1"/>
    <col min="8968" max="9213" width="9.140625" style="471"/>
    <col min="9214" max="9214" width="5.28515625" style="471" customWidth="1"/>
    <col min="9215" max="9215" width="8" style="471" customWidth="1"/>
    <col min="9216" max="9216" width="5.85546875" style="471" customWidth="1"/>
    <col min="9217" max="9217" width="9.42578125" style="471" customWidth="1"/>
    <col min="9218" max="9218" width="11.28515625" style="471" customWidth="1"/>
    <col min="9219" max="9219" width="11" style="471" customWidth="1"/>
    <col min="9220" max="9220" width="13.140625" style="471" customWidth="1"/>
    <col min="9221" max="9221" width="11.7109375" style="471" customWidth="1"/>
    <col min="9222" max="9222" width="11.140625" style="471" customWidth="1"/>
    <col min="9223" max="9223" width="11.7109375" style="471" customWidth="1"/>
    <col min="9224" max="9469" width="9.140625" style="471"/>
    <col min="9470" max="9470" width="5.28515625" style="471" customWidth="1"/>
    <col min="9471" max="9471" width="8" style="471" customWidth="1"/>
    <col min="9472" max="9472" width="5.85546875" style="471" customWidth="1"/>
    <col min="9473" max="9473" width="9.42578125" style="471" customWidth="1"/>
    <col min="9474" max="9474" width="11.28515625" style="471" customWidth="1"/>
    <col min="9475" max="9475" width="11" style="471" customWidth="1"/>
    <col min="9476" max="9476" width="13.140625" style="471" customWidth="1"/>
    <col min="9477" max="9477" width="11.7109375" style="471" customWidth="1"/>
    <col min="9478" max="9478" width="11.140625" style="471" customWidth="1"/>
    <col min="9479" max="9479" width="11.7109375" style="471" customWidth="1"/>
    <col min="9480" max="9725" width="9.140625" style="471"/>
    <col min="9726" max="9726" width="5.28515625" style="471" customWidth="1"/>
    <col min="9727" max="9727" width="8" style="471" customWidth="1"/>
    <col min="9728" max="9728" width="5.85546875" style="471" customWidth="1"/>
    <col min="9729" max="9729" width="9.42578125" style="471" customWidth="1"/>
    <col min="9730" max="9730" width="11.28515625" style="471" customWidth="1"/>
    <col min="9731" max="9731" width="11" style="471" customWidth="1"/>
    <col min="9732" max="9732" width="13.140625" style="471" customWidth="1"/>
    <col min="9733" max="9733" width="11.7109375" style="471" customWidth="1"/>
    <col min="9734" max="9734" width="11.140625" style="471" customWidth="1"/>
    <col min="9735" max="9735" width="11.7109375" style="471" customWidth="1"/>
    <col min="9736" max="9981" width="9.140625" style="471"/>
    <col min="9982" max="9982" width="5.28515625" style="471" customWidth="1"/>
    <col min="9983" max="9983" width="8" style="471" customWidth="1"/>
    <col min="9984" max="9984" width="5.85546875" style="471" customWidth="1"/>
    <col min="9985" max="9985" width="9.42578125" style="471" customWidth="1"/>
    <col min="9986" max="9986" width="11.28515625" style="471" customWidth="1"/>
    <col min="9987" max="9987" width="11" style="471" customWidth="1"/>
    <col min="9988" max="9988" width="13.140625" style="471" customWidth="1"/>
    <col min="9989" max="9989" width="11.7109375" style="471" customWidth="1"/>
    <col min="9990" max="9990" width="11.140625" style="471" customWidth="1"/>
    <col min="9991" max="9991" width="11.7109375" style="471" customWidth="1"/>
    <col min="9992" max="10237" width="9.140625" style="471"/>
    <col min="10238" max="10238" width="5.28515625" style="471" customWidth="1"/>
    <col min="10239" max="10239" width="8" style="471" customWidth="1"/>
    <col min="10240" max="10240" width="5.85546875" style="471" customWidth="1"/>
    <col min="10241" max="10241" width="9.42578125" style="471" customWidth="1"/>
    <col min="10242" max="10242" width="11.28515625" style="471" customWidth="1"/>
    <col min="10243" max="10243" width="11" style="471" customWidth="1"/>
    <col min="10244" max="10244" width="13.140625" style="471" customWidth="1"/>
    <col min="10245" max="10245" width="11.7109375" style="471" customWidth="1"/>
    <col min="10246" max="10246" width="11.140625" style="471" customWidth="1"/>
    <col min="10247" max="10247" width="11.7109375" style="471" customWidth="1"/>
    <col min="10248" max="10493" width="9.140625" style="471"/>
    <col min="10494" max="10494" width="5.28515625" style="471" customWidth="1"/>
    <col min="10495" max="10495" width="8" style="471" customWidth="1"/>
    <col min="10496" max="10496" width="5.85546875" style="471" customWidth="1"/>
    <col min="10497" max="10497" width="9.42578125" style="471" customWidth="1"/>
    <col min="10498" max="10498" width="11.28515625" style="471" customWidth="1"/>
    <col min="10499" max="10499" width="11" style="471" customWidth="1"/>
    <col min="10500" max="10500" width="13.140625" style="471" customWidth="1"/>
    <col min="10501" max="10501" width="11.7109375" style="471" customWidth="1"/>
    <col min="10502" max="10502" width="11.140625" style="471" customWidth="1"/>
    <col min="10503" max="10503" width="11.7109375" style="471" customWidth="1"/>
    <col min="10504" max="10749" width="9.140625" style="471"/>
    <col min="10750" max="10750" width="5.28515625" style="471" customWidth="1"/>
    <col min="10751" max="10751" width="8" style="471" customWidth="1"/>
    <col min="10752" max="10752" width="5.85546875" style="471" customWidth="1"/>
    <col min="10753" max="10753" width="9.42578125" style="471" customWidth="1"/>
    <col min="10754" max="10754" width="11.28515625" style="471" customWidth="1"/>
    <col min="10755" max="10755" width="11" style="471" customWidth="1"/>
    <col min="10756" max="10756" width="13.140625" style="471" customWidth="1"/>
    <col min="10757" max="10757" width="11.7109375" style="471" customWidth="1"/>
    <col min="10758" max="10758" width="11.140625" style="471" customWidth="1"/>
    <col min="10759" max="10759" width="11.7109375" style="471" customWidth="1"/>
    <col min="10760" max="11005" width="9.140625" style="471"/>
    <col min="11006" max="11006" width="5.28515625" style="471" customWidth="1"/>
    <col min="11007" max="11007" width="8" style="471" customWidth="1"/>
    <col min="11008" max="11008" width="5.85546875" style="471" customWidth="1"/>
    <col min="11009" max="11009" width="9.42578125" style="471" customWidth="1"/>
    <col min="11010" max="11010" width="11.28515625" style="471" customWidth="1"/>
    <col min="11011" max="11011" width="11" style="471" customWidth="1"/>
    <col min="11012" max="11012" width="13.140625" style="471" customWidth="1"/>
    <col min="11013" max="11013" width="11.7109375" style="471" customWidth="1"/>
    <col min="11014" max="11014" width="11.140625" style="471" customWidth="1"/>
    <col min="11015" max="11015" width="11.7109375" style="471" customWidth="1"/>
    <col min="11016" max="11261" width="9.140625" style="471"/>
    <col min="11262" max="11262" width="5.28515625" style="471" customWidth="1"/>
    <col min="11263" max="11263" width="8" style="471" customWidth="1"/>
    <col min="11264" max="11264" width="5.85546875" style="471" customWidth="1"/>
    <col min="11265" max="11265" width="9.42578125" style="471" customWidth="1"/>
    <col min="11266" max="11266" width="11.28515625" style="471" customWidth="1"/>
    <col min="11267" max="11267" width="11" style="471" customWidth="1"/>
    <col min="11268" max="11268" width="13.140625" style="471" customWidth="1"/>
    <col min="11269" max="11269" width="11.7109375" style="471" customWidth="1"/>
    <col min="11270" max="11270" width="11.140625" style="471" customWidth="1"/>
    <col min="11271" max="11271" width="11.7109375" style="471" customWidth="1"/>
    <col min="11272" max="11517" width="9.140625" style="471"/>
    <col min="11518" max="11518" width="5.28515625" style="471" customWidth="1"/>
    <col min="11519" max="11519" width="8" style="471" customWidth="1"/>
    <col min="11520" max="11520" width="5.85546875" style="471" customWidth="1"/>
    <col min="11521" max="11521" width="9.42578125" style="471" customWidth="1"/>
    <col min="11522" max="11522" width="11.28515625" style="471" customWidth="1"/>
    <col min="11523" max="11523" width="11" style="471" customWidth="1"/>
    <col min="11524" max="11524" width="13.140625" style="471" customWidth="1"/>
    <col min="11525" max="11525" width="11.7109375" style="471" customWidth="1"/>
    <col min="11526" max="11526" width="11.140625" style="471" customWidth="1"/>
    <col min="11527" max="11527" width="11.7109375" style="471" customWidth="1"/>
    <col min="11528" max="11773" width="9.140625" style="471"/>
    <col min="11774" max="11774" width="5.28515625" style="471" customWidth="1"/>
    <col min="11775" max="11775" width="8" style="471" customWidth="1"/>
    <col min="11776" max="11776" width="5.85546875" style="471" customWidth="1"/>
    <col min="11777" max="11777" width="9.42578125" style="471" customWidth="1"/>
    <col min="11778" max="11778" width="11.28515625" style="471" customWidth="1"/>
    <col min="11779" max="11779" width="11" style="471" customWidth="1"/>
    <col min="11780" max="11780" width="13.140625" style="471" customWidth="1"/>
    <col min="11781" max="11781" width="11.7109375" style="471" customWidth="1"/>
    <col min="11782" max="11782" width="11.140625" style="471" customWidth="1"/>
    <col min="11783" max="11783" width="11.7109375" style="471" customWidth="1"/>
    <col min="11784" max="12029" width="9.140625" style="471"/>
    <col min="12030" max="12030" width="5.28515625" style="471" customWidth="1"/>
    <col min="12031" max="12031" width="8" style="471" customWidth="1"/>
    <col min="12032" max="12032" width="5.85546875" style="471" customWidth="1"/>
    <col min="12033" max="12033" width="9.42578125" style="471" customWidth="1"/>
    <col min="12034" max="12034" width="11.28515625" style="471" customWidth="1"/>
    <col min="12035" max="12035" width="11" style="471" customWidth="1"/>
    <col min="12036" max="12036" width="13.140625" style="471" customWidth="1"/>
    <col min="12037" max="12037" width="11.7109375" style="471" customWidth="1"/>
    <col min="12038" max="12038" width="11.140625" style="471" customWidth="1"/>
    <col min="12039" max="12039" width="11.7109375" style="471" customWidth="1"/>
    <col min="12040" max="12285" width="9.140625" style="471"/>
    <col min="12286" max="12286" width="5.28515625" style="471" customWidth="1"/>
    <col min="12287" max="12287" width="8" style="471" customWidth="1"/>
    <col min="12288" max="12288" width="5.85546875" style="471" customWidth="1"/>
    <col min="12289" max="12289" width="9.42578125" style="471" customWidth="1"/>
    <col min="12290" max="12290" width="11.28515625" style="471" customWidth="1"/>
    <col min="12291" max="12291" width="11" style="471" customWidth="1"/>
    <col min="12292" max="12292" width="13.140625" style="471" customWidth="1"/>
    <col min="12293" max="12293" width="11.7109375" style="471" customWidth="1"/>
    <col min="12294" max="12294" width="11.140625" style="471" customWidth="1"/>
    <col min="12295" max="12295" width="11.7109375" style="471" customWidth="1"/>
    <col min="12296" max="12541" width="9.140625" style="471"/>
    <col min="12542" max="12542" width="5.28515625" style="471" customWidth="1"/>
    <col min="12543" max="12543" width="8" style="471" customWidth="1"/>
    <col min="12544" max="12544" width="5.85546875" style="471" customWidth="1"/>
    <col min="12545" max="12545" width="9.42578125" style="471" customWidth="1"/>
    <col min="12546" max="12546" width="11.28515625" style="471" customWidth="1"/>
    <col min="12547" max="12547" width="11" style="471" customWidth="1"/>
    <col min="12548" max="12548" width="13.140625" style="471" customWidth="1"/>
    <col min="12549" max="12549" width="11.7109375" style="471" customWidth="1"/>
    <col min="12550" max="12550" width="11.140625" style="471" customWidth="1"/>
    <col min="12551" max="12551" width="11.7109375" style="471" customWidth="1"/>
    <col min="12552" max="12797" width="9.140625" style="471"/>
    <col min="12798" max="12798" width="5.28515625" style="471" customWidth="1"/>
    <col min="12799" max="12799" width="8" style="471" customWidth="1"/>
    <col min="12800" max="12800" width="5.85546875" style="471" customWidth="1"/>
    <col min="12801" max="12801" width="9.42578125" style="471" customWidth="1"/>
    <col min="12802" max="12802" width="11.28515625" style="471" customWidth="1"/>
    <col min="12803" max="12803" width="11" style="471" customWidth="1"/>
    <col min="12804" max="12804" width="13.140625" style="471" customWidth="1"/>
    <col min="12805" max="12805" width="11.7109375" style="471" customWidth="1"/>
    <col min="12806" max="12806" width="11.140625" style="471" customWidth="1"/>
    <col min="12807" max="12807" width="11.7109375" style="471" customWidth="1"/>
    <col min="12808" max="13053" width="9.140625" style="471"/>
    <col min="13054" max="13054" width="5.28515625" style="471" customWidth="1"/>
    <col min="13055" max="13055" width="8" style="471" customWidth="1"/>
    <col min="13056" max="13056" width="5.85546875" style="471" customWidth="1"/>
    <col min="13057" max="13057" width="9.42578125" style="471" customWidth="1"/>
    <col min="13058" max="13058" width="11.28515625" style="471" customWidth="1"/>
    <col min="13059" max="13059" width="11" style="471" customWidth="1"/>
    <col min="13060" max="13060" width="13.140625" style="471" customWidth="1"/>
    <col min="13061" max="13061" width="11.7109375" style="471" customWidth="1"/>
    <col min="13062" max="13062" width="11.140625" style="471" customWidth="1"/>
    <col min="13063" max="13063" width="11.7109375" style="471" customWidth="1"/>
    <col min="13064" max="13309" width="9.140625" style="471"/>
    <col min="13310" max="13310" width="5.28515625" style="471" customWidth="1"/>
    <col min="13311" max="13311" width="8" style="471" customWidth="1"/>
    <col min="13312" max="13312" width="5.85546875" style="471" customWidth="1"/>
    <col min="13313" max="13313" width="9.42578125" style="471" customWidth="1"/>
    <col min="13314" max="13314" width="11.28515625" style="471" customWidth="1"/>
    <col min="13315" max="13315" width="11" style="471" customWidth="1"/>
    <col min="13316" max="13316" width="13.140625" style="471" customWidth="1"/>
    <col min="13317" max="13317" width="11.7109375" style="471" customWidth="1"/>
    <col min="13318" max="13318" width="11.140625" style="471" customWidth="1"/>
    <col min="13319" max="13319" width="11.7109375" style="471" customWidth="1"/>
    <col min="13320" max="13565" width="9.140625" style="471"/>
    <col min="13566" max="13566" width="5.28515625" style="471" customWidth="1"/>
    <col min="13567" max="13567" width="8" style="471" customWidth="1"/>
    <col min="13568" max="13568" width="5.85546875" style="471" customWidth="1"/>
    <col min="13569" max="13569" width="9.42578125" style="471" customWidth="1"/>
    <col min="13570" max="13570" width="11.28515625" style="471" customWidth="1"/>
    <col min="13571" max="13571" width="11" style="471" customWidth="1"/>
    <col min="13572" max="13572" width="13.140625" style="471" customWidth="1"/>
    <col min="13573" max="13573" width="11.7109375" style="471" customWidth="1"/>
    <col min="13574" max="13574" width="11.140625" style="471" customWidth="1"/>
    <col min="13575" max="13575" width="11.7109375" style="471" customWidth="1"/>
    <col min="13576" max="13821" width="9.140625" style="471"/>
    <col min="13822" max="13822" width="5.28515625" style="471" customWidth="1"/>
    <col min="13823" max="13823" width="8" style="471" customWidth="1"/>
    <col min="13824" max="13824" width="5.85546875" style="471" customWidth="1"/>
    <col min="13825" max="13825" width="9.42578125" style="471" customWidth="1"/>
    <col min="13826" max="13826" width="11.28515625" style="471" customWidth="1"/>
    <col min="13827" max="13827" width="11" style="471" customWidth="1"/>
    <col min="13828" max="13828" width="13.140625" style="471" customWidth="1"/>
    <col min="13829" max="13829" width="11.7109375" style="471" customWidth="1"/>
    <col min="13830" max="13830" width="11.140625" style="471" customWidth="1"/>
    <col min="13831" max="13831" width="11.7109375" style="471" customWidth="1"/>
    <col min="13832" max="14077" width="9.140625" style="471"/>
    <col min="14078" max="14078" width="5.28515625" style="471" customWidth="1"/>
    <col min="14079" max="14079" width="8" style="471" customWidth="1"/>
    <col min="14080" max="14080" width="5.85546875" style="471" customWidth="1"/>
    <col min="14081" max="14081" width="9.42578125" style="471" customWidth="1"/>
    <col min="14082" max="14082" width="11.28515625" style="471" customWidth="1"/>
    <col min="14083" max="14083" width="11" style="471" customWidth="1"/>
    <col min="14084" max="14084" width="13.140625" style="471" customWidth="1"/>
    <col min="14085" max="14085" width="11.7109375" style="471" customWidth="1"/>
    <col min="14086" max="14086" width="11.140625" style="471" customWidth="1"/>
    <col min="14087" max="14087" width="11.7109375" style="471" customWidth="1"/>
    <col min="14088" max="14333" width="9.140625" style="471"/>
    <col min="14334" max="14334" width="5.28515625" style="471" customWidth="1"/>
    <col min="14335" max="14335" width="8" style="471" customWidth="1"/>
    <col min="14336" max="14336" width="5.85546875" style="471" customWidth="1"/>
    <col min="14337" max="14337" width="9.42578125" style="471" customWidth="1"/>
    <col min="14338" max="14338" width="11.28515625" style="471" customWidth="1"/>
    <col min="14339" max="14339" width="11" style="471" customWidth="1"/>
    <col min="14340" max="14340" width="13.140625" style="471" customWidth="1"/>
    <col min="14341" max="14341" width="11.7109375" style="471" customWidth="1"/>
    <col min="14342" max="14342" width="11.140625" style="471" customWidth="1"/>
    <col min="14343" max="14343" width="11.7109375" style="471" customWidth="1"/>
    <col min="14344" max="14589" width="9.140625" style="471"/>
    <col min="14590" max="14590" width="5.28515625" style="471" customWidth="1"/>
    <col min="14591" max="14591" width="8" style="471" customWidth="1"/>
    <col min="14592" max="14592" width="5.85546875" style="471" customWidth="1"/>
    <col min="14593" max="14593" width="9.42578125" style="471" customWidth="1"/>
    <col min="14594" max="14594" width="11.28515625" style="471" customWidth="1"/>
    <col min="14595" max="14595" width="11" style="471" customWidth="1"/>
    <col min="14596" max="14596" width="13.140625" style="471" customWidth="1"/>
    <col min="14597" max="14597" width="11.7109375" style="471" customWidth="1"/>
    <col min="14598" max="14598" width="11.140625" style="471" customWidth="1"/>
    <col min="14599" max="14599" width="11.7109375" style="471" customWidth="1"/>
    <col min="14600" max="14845" width="9.140625" style="471"/>
    <col min="14846" max="14846" width="5.28515625" style="471" customWidth="1"/>
    <col min="14847" max="14847" width="8" style="471" customWidth="1"/>
    <col min="14848" max="14848" width="5.85546875" style="471" customWidth="1"/>
    <col min="14849" max="14849" width="9.42578125" style="471" customWidth="1"/>
    <col min="14850" max="14850" width="11.28515625" style="471" customWidth="1"/>
    <col min="14851" max="14851" width="11" style="471" customWidth="1"/>
    <col min="14852" max="14852" width="13.140625" style="471" customWidth="1"/>
    <col min="14853" max="14853" width="11.7109375" style="471" customWidth="1"/>
    <col min="14854" max="14854" width="11.140625" style="471" customWidth="1"/>
    <col min="14855" max="14855" width="11.7109375" style="471" customWidth="1"/>
    <col min="14856" max="15101" width="9.140625" style="471"/>
    <col min="15102" max="15102" width="5.28515625" style="471" customWidth="1"/>
    <col min="15103" max="15103" width="8" style="471" customWidth="1"/>
    <col min="15104" max="15104" width="5.85546875" style="471" customWidth="1"/>
    <col min="15105" max="15105" width="9.42578125" style="471" customWidth="1"/>
    <col min="15106" max="15106" width="11.28515625" style="471" customWidth="1"/>
    <col min="15107" max="15107" width="11" style="471" customWidth="1"/>
    <col min="15108" max="15108" width="13.140625" style="471" customWidth="1"/>
    <col min="15109" max="15109" width="11.7109375" style="471" customWidth="1"/>
    <col min="15110" max="15110" width="11.140625" style="471" customWidth="1"/>
    <col min="15111" max="15111" width="11.7109375" style="471" customWidth="1"/>
    <col min="15112" max="15357" width="9.140625" style="471"/>
    <col min="15358" max="15358" width="5.28515625" style="471" customWidth="1"/>
    <col min="15359" max="15359" width="8" style="471" customWidth="1"/>
    <col min="15360" max="15360" width="5.85546875" style="471" customWidth="1"/>
    <col min="15361" max="15361" width="9.42578125" style="471" customWidth="1"/>
    <col min="15362" max="15362" width="11.28515625" style="471" customWidth="1"/>
    <col min="15363" max="15363" width="11" style="471" customWidth="1"/>
    <col min="15364" max="15364" width="13.140625" style="471" customWidth="1"/>
    <col min="15365" max="15365" width="11.7109375" style="471" customWidth="1"/>
    <col min="15366" max="15366" width="11.140625" style="471" customWidth="1"/>
    <col min="15367" max="15367" width="11.7109375" style="471" customWidth="1"/>
    <col min="15368" max="15613" width="9.140625" style="471"/>
    <col min="15614" max="15614" width="5.28515625" style="471" customWidth="1"/>
    <col min="15615" max="15615" width="8" style="471" customWidth="1"/>
    <col min="15616" max="15616" width="5.85546875" style="471" customWidth="1"/>
    <col min="15617" max="15617" width="9.42578125" style="471" customWidth="1"/>
    <col min="15618" max="15618" width="11.28515625" style="471" customWidth="1"/>
    <col min="15619" max="15619" width="11" style="471" customWidth="1"/>
    <col min="15620" max="15620" width="13.140625" style="471" customWidth="1"/>
    <col min="15621" max="15621" width="11.7109375" style="471" customWidth="1"/>
    <col min="15622" max="15622" width="11.140625" style="471" customWidth="1"/>
    <col min="15623" max="15623" width="11.7109375" style="471" customWidth="1"/>
    <col min="15624" max="15869" width="9.140625" style="471"/>
    <col min="15870" max="15870" width="5.28515625" style="471" customWidth="1"/>
    <col min="15871" max="15871" width="8" style="471" customWidth="1"/>
    <col min="15872" max="15872" width="5.85546875" style="471" customWidth="1"/>
    <col min="15873" max="15873" width="9.42578125" style="471" customWidth="1"/>
    <col min="15874" max="15874" width="11.28515625" style="471" customWidth="1"/>
    <col min="15875" max="15875" width="11" style="471" customWidth="1"/>
    <col min="15876" max="15876" width="13.140625" style="471" customWidth="1"/>
    <col min="15877" max="15877" width="11.7109375" style="471" customWidth="1"/>
    <col min="15878" max="15878" width="11.140625" style="471" customWidth="1"/>
    <col min="15879" max="15879" width="11.7109375" style="471" customWidth="1"/>
    <col min="15880" max="16125" width="9.140625" style="471"/>
    <col min="16126" max="16126" width="5.28515625" style="471" customWidth="1"/>
    <col min="16127" max="16127" width="8" style="471" customWidth="1"/>
    <col min="16128" max="16128" width="5.85546875" style="471" customWidth="1"/>
    <col min="16129" max="16129" width="9.42578125" style="471" customWidth="1"/>
    <col min="16130" max="16130" width="11.28515625" style="471" customWidth="1"/>
    <col min="16131" max="16131" width="11" style="471" customWidth="1"/>
    <col min="16132" max="16132" width="13.140625" style="471" customWidth="1"/>
    <col min="16133" max="16133" width="11.7109375" style="471" customWidth="1"/>
    <col min="16134" max="16134" width="11.140625" style="471" customWidth="1"/>
    <col min="16135" max="16135" width="11.7109375" style="471" customWidth="1"/>
    <col min="16136" max="16384" width="9.140625" style="471"/>
  </cols>
  <sheetData>
    <row r="1" spans="1:72" ht="12.75" customHeight="1" x14ac:dyDescent="0.25">
      <c r="A1" s="384"/>
      <c r="F1" s="3" t="s">
        <v>370</v>
      </c>
    </row>
    <row r="2" spans="1:72" ht="12.75" customHeight="1" x14ac:dyDescent="0.25">
      <c r="F2" s="3" t="s">
        <v>194</v>
      </c>
    </row>
    <row r="3" spans="1:72" ht="12.75" customHeight="1" x14ac:dyDescent="0.25">
      <c r="F3" s="1" t="s">
        <v>1</v>
      </c>
    </row>
    <row r="4" spans="1:72" ht="12.75" customHeight="1" x14ac:dyDescent="0.25">
      <c r="F4" s="3" t="s">
        <v>195</v>
      </c>
    </row>
    <row r="5" spans="1:72" ht="12.75" customHeight="1" x14ac:dyDescent="0.25"/>
    <row r="6" spans="1:72" ht="13.5" customHeight="1" x14ac:dyDescent="0.25">
      <c r="A6" s="363" t="s">
        <v>371</v>
      </c>
      <c r="B6" s="363"/>
      <c r="C6" s="363"/>
      <c r="D6" s="363"/>
      <c r="E6" s="363"/>
      <c r="F6" s="363"/>
      <c r="G6" s="363"/>
      <c r="J6" s="1"/>
    </row>
    <row r="7" spans="1:72" ht="12.75" customHeight="1" x14ac:dyDescent="0.25">
      <c r="A7" s="363" t="s">
        <v>372</v>
      </c>
      <c r="B7" s="385"/>
      <c r="C7" s="385"/>
      <c r="D7" s="385"/>
      <c r="E7" s="385"/>
      <c r="F7" s="385"/>
      <c r="G7" s="385"/>
      <c r="J7" s="1"/>
    </row>
    <row r="8" spans="1:72" ht="9" customHeight="1" x14ac:dyDescent="0.25">
      <c r="A8" s="386"/>
      <c r="B8" s="387"/>
      <c r="C8" s="387"/>
      <c r="D8" s="387"/>
      <c r="E8" s="387"/>
      <c r="F8" s="387"/>
      <c r="G8" s="387"/>
      <c r="J8" s="1"/>
    </row>
    <row r="9" spans="1:72" ht="11.25" customHeight="1" x14ac:dyDescent="0.25">
      <c r="G9" s="388" t="s">
        <v>3</v>
      </c>
    </row>
    <row r="10" spans="1:72" s="392" customFormat="1" ht="36.75" customHeight="1" x14ac:dyDescent="0.2">
      <c r="A10" s="389" t="s">
        <v>206</v>
      </c>
      <c r="B10" s="389" t="s">
        <v>234</v>
      </c>
      <c r="C10" s="389" t="s">
        <v>373</v>
      </c>
      <c r="D10" s="389" t="s">
        <v>232</v>
      </c>
      <c r="E10" s="390" t="s">
        <v>7</v>
      </c>
      <c r="F10" s="390" t="s">
        <v>374</v>
      </c>
      <c r="G10" s="390" t="s">
        <v>375</v>
      </c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  <c r="AE10" s="391"/>
      <c r="AF10" s="391"/>
      <c r="AG10" s="391"/>
      <c r="AH10" s="391"/>
      <c r="AI10" s="391"/>
      <c r="AJ10" s="391"/>
      <c r="AK10" s="391"/>
      <c r="AL10" s="391"/>
      <c r="AM10" s="391"/>
      <c r="AN10" s="391"/>
      <c r="AO10" s="391"/>
      <c r="AP10" s="391"/>
      <c r="AQ10" s="391"/>
      <c r="AR10" s="391"/>
      <c r="AS10" s="391"/>
      <c r="AT10" s="391"/>
      <c r="AU10" s="391"/>
      <c r="AV10" s="391"/>
      <c r="AW10" s="391"/>
      <c r="AX10" s="391"/>
      <c r="AY10" s="391"/>
      <c r="AZ10" s="391"/>
      <c r="BA10" s="391"/>
      <c r="BB10" s="391"/>
      <c r="BC10" s="391"/>
      <c r="BD10" s="391"/>
      <c r="BE10" s="391"/>
      <c r="BF10" s="391"/>
      <c r="BG10" s="391"/>
      <c r="BH10" s="391"/>
      <c r="BI10" s="391"/>
      <c r="BJ10" s="391"/>
      <c r="BK10" s="391"/>
      <c r="BL10" s="391"/>
      <c r="BM10" s="391"/>
      <c r="BN10" s="391"/>
      <c r="BO10" s="391"/>
      <c r="BP10" s="391"/>
      <c r="BQ10" s="391"/>
      <c r="BR10" s="391"/>
      <c r="BS10" s="391"/>
      <c r="BT10" s="391"/>
    </row>
    <row r="11" spans="1:72" s="395" customFormat="1" ht="10.5" customHeight="1" x14ac:dyDescent="0.2">
      <c r="A11" s="393">
        <v>1</v>
      </c>
      <c r="B11" s="393">
        <v>2</v>
      </c>
      <c r="C11" s="393">
        <v>3</v>
      </c>
      <c r="D11" s="393">
        <v>4</v>
      </c>
      <c r="E11" s="393">
        <v>5</v>
      </c>
      <c r="F11" s="393">
        <v>6</v>
      </c>
      <c r="G11" s="393">
        <v>7</v>
      </c>
      <c r="H11" s="394"/>
      <c r="I11" s="394"/>
      <c r="J11" s="394"/>
      <c r="K11" s="394"/>
      <c r="L11" s="394"/>
      <c r="M11" s="394"/>
      <c r="N11" s="394"/>
      <c r="O11" s="394"/>
      <c r="P11" s="394"/>
      <c r="Q11" s="394"/>
      <c r="R11" s="394"/>
      <c r="S11" s="394"/>
      <c r="T11" s="394"/>
      <c r="U11" s="394"/>
      <c r="V11" s="394"/>
      <c r="W11" s="394"/>
      <c r="X11" s="394"/>
      <c r="Y11" s="394"/>
      <c r="Z11" s="394"/>
      <c r="AA11" s="394"/>
      <c r="AB11" s="394"/>
      <c r="AC11" s="394"/>
      <c r="AD11" s="394"/>
      <c r="AE11" s="394"/>
      <c r="AF11" s="394"/>
      <c r="AG11" s="394"/>
      <c r="AH11" s="394"/>
      <c r="AI11" s="394"/>
      <c r="AJ11" s="394"/>
      <c r="AK11" s="394"/>
      <c r="AL11" s="394"/>
      <c r="AM11" s="394"/>
      <c r="AN11" s="394"/>
      <c r="AO11" s="394"/>
      <c r="AP11" s="394"/>
      <c r="AQ11" s="394"/>
      <c r="AR11" s="394"/>
      <c r="AS11" s="394"/>
      <c r="AT11" s="394"/>
      <c r="AU11" s="394"/>
      <c r="AV11" s="394"/>
      <c r="AW11" s="394"/>
      <c r="AX11" s="394"/>
      <c r="AY11" s="394"/>
      <c r="AZ11" s="394"/>
      <c r="BA11" s="394"/>
      <c r="BB11" s="394"/>
      <c r="BC11" s="394"/>
      <c r="BD11" s="394"/>
      <c r="BE11" s="394"/>
      <c r="BF11" s="394"/>
      <c r="BG11" s="394"/>
      <c r="BH11" s="394"/>
      <c r="BI11" s="394"/>
      <c r="BJ11" s="394"/>
      <c r="BK11" s="394"/>
      <c r="BL11" s="394"/>
      <c r="BM11" s="394"/>
      <c r="BN11" s="394"/>
      <c r="BO11" s="394"/>
      <c r="BP11" s="394"/>
      <c r="BQ11" s="394"/>
      <c r="BR11" s="394"/>
      <c r="BS11" s="394"/>
      <c r="BT11" s="394"/>
    </row>
    <row r="12" spans="1:72" s="491" customFormat="1" ht="15.75" customHeight="1" x14ac:dyDescent="0.2">
      <c r="A12" s="396"/>
      <c r="B12" s="397"/>
      <c r="C12" s="398"/>
      <c r="D12" s="398"/>
      <c r="E12" s="399" t="s">
        <v>19</v>
      </c>
      <c r="F12" s="400">
        <f>2500+686+633+456+683+287</f>
        <v>5245</v>
      </c>
      <c r="G12" s="401" t="s">
        <v>376</v>
      </c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383"/>
      <c r="Y12" s="383"/>
      <c r="Z12" s="383"/>
      <c r="AA12" s="383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383"/>
      <c r="AM12" s="383"/>
      <c r="AN12" s="383"/>
      <c r="AO12" s="383"/>
      <c r="AP12" s="383"/>
      <c r="AQ12" s="383"/>
      <c r="AR12" s="383"/>
      <c r="AS12" s="383"/>
      <c r="AT12" s="383"/>
      <c r="AU12" s="383"/>
      <c r="AV12" s="383"/>
      <c r="AW12" s="383"/>
      <c r="AX12" s="383"/>
      <c r="AY12" s="383"/>
      <c r="AZ12" s="383"/>
      <c r="BA12" s="383"/>
      <c r="BB12" s="383"/>
      <c r="BC12" s="383"/>
      <c r="BD12" s="383"/>
      <c r="BE12" s="383"/>
      <c r="BF12" s="383"/>
      <c r="BG12" s="383"/>
      <c r="BH12" s="383"/>
      <c r="BI12" s="383"/>
      <c r="BJ12" s="383"/>
      <c r="BK12" s="383"/>
      <c r="BL12" s="383"/>
      <c r="BM12" s="383"/>
      <c r="BN12" s="383"/>
      <c r="BO12" s="383"/>
      <c r="BP12" s="383"/>
      <c r="BQ12" s="383"/>
      <c r="BR12" s="383"/>
      <c r="BS12" s="383"/>
      <c r="BT12" s="383"/>
    </row>
    <row r="13" spans="1:72" s="491" customFormat="1" ht="24" x14ac:dyDescent="0.2">
      <c r="A13" s="402" t="s">
        <v>353</v>
      </c>
      <c r="B13" s="403" t="s">
        <v>377</v>
      </c>
      <c r="C13" s="398" t="s">
        <v>153</v>
      </c>
      <c r="D13" s="398" t="s">
        <v>378</v>
      </c>
      <c r="E13" s="404" t="s">
        <v>376</v>
      </c>
      <c r="F13" s="405" t="s">
        <v>376</v>
      </c>
      <c r="G13" s="406">
        <f>SUM(G15)</f>
        <v>5245</v>
      </c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383"/>
      <c r="AM13" s="383"/>
      <c r="AN13" s="383"/>
      <c r="AO13" s="383"/>
      <c r="AP13" s="383"/>
      <c r="AQ13" s="383"/>
      <c r="AR13" s="383"/>
      <c r="AS13" s="383"/>
      <c r="AT13" s="383"/>
      <c r="AU13" s="383"/>
      <c r="AV13" s="383"/>
      <c r="AW13" s="383"/>
      <c r="AX13" s="383"/>
      <c r="AY13" s="383"/>
      <c r="AZ13" s="383"/>
      <c r="BA13" s="383"/>
      <c r="BB13" s="383"/>
      <c r="BC13" s="383"/>
      <c r="BD13" s="383"/>
      <c r="BE13" s="383"/>
      <c r="BF13" s="383"/>
      <c r="BG13" s="383"/>
      <c r="BH13" s="383"/>
      <c r="BI13" s="383"/>
      <c r="BJ13" s="383"/>
      <c r="BK13" s="383"/>
      <c r="BL13" s="383"/>
      <c r="BM13" s="383"/>
      <c r="BN13" s="383"/>
      <c r="BO13" s="383"/>
      <c r="BP13" s="383"/>
      <c r="BQ13" s="383"/>
      <c r="BR13" s="383"/>
      <c r="BS13" s="383"/>
      <c r="BT13" s="383"/>
    </row>
    <row r="14" spans="1:72" s="491" customFormat="1" ht="9" customHeight="1" x14ac:dyDescent="0.2">
      <c r="A14" s="396"/>
      <c r="B14" s="407"/>
      <c r="C14" s="398"/>
      <c r="D14" s="398"/>
      <c r="E14" s="398"/>
      <c r="F14" s="408"/>
      <c r="G14" s="492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3"/>
      <c r="AA14" s="383"/>
      <c r="AB14" s="383"/>
      <c r="AC14" s="383"/>
      <c r="AD14" s="383"/>
      <c r="AE14" s="383"/>
      <c r="AF14" s="383"/>
      <c r="AG14" s="383"/>
      <c r="AH14" s="383"/>
      <c r="AI14" s="383"/>
      <c r="AJ14" s="383"/>
      <c r="AK14" s="383"/>
      <c r="AL14" s="383"/>
      <c r="AM14" s="383"/>
      <c r="AN14" s="383"/>
      <c r="AO14" s="383"/>
      <c r="AP14" s="383"/>
      <c r="AQ14" s="383"/>
      <c r="AR14" s="383"/>
      <c r="AS14" s="383"/>
      <c r="AT14" s="383"/>
      <c r="AU14" s="383"/>
      <c r="AV14" s="383"/>
      <c r="AW14" s="383"/>
      <c r="AX14" s="383"/>
      <c r="AY14" s="383"/>
      <c r="AZ14" s="383"/>
      <c r="BA14" s="383"/>
      <c r="BB14" s="383"/>
      <c r="BC14" s="383"/>
      <c r="BD14" s="383"/>
      <c r="BE14" s="383"/>
      <c r="BF14" s="383"/>
      <c r="BG14" s="383"/>
      <c r="BH14" s="383"/>
      <c r="BI14" s="383"/>
      <c r="BJ14" s="383"/>
      <c r="BK14" s="383"/>
      <c r="BL14" s="383"/>
      <c r="BM14" s="383"/>
      <c r="BN14" s="383"/>
      <c r="BO14" s="383"/>
      <c r="BP14" s="383"/>
      <c r="BQ14" s="383"/>
      <c r="BR14" s="383"/>
      <c r="BS14" s="383"/>
      <c r="BT14" s="383"/>
    </row>
    <row r="15" spans="1:72" s="491" customFormat="1" ht="15.75" customHeight="1" x14ac:dyDescent="0.2">
      <c r="A15" s="396"/>
      <c r="B15" s="493" t="s">
        <v>186</v>
      </c>
      <c r="C15" s="398"/>
      <c r="D15" s="398"/>
      <c r="E15" s="398"/>
      <c r="F15" s="408"/>
      <c r="G15" s="492">
        <f>SUM(G16:G16)</f>
        <v>5245</v>
      </c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3"/>
      <c r="AN15" s="383"/>
      <c r="AO15" s="383"/>
      <c r="AP15" s="383"/>
      <c r="AQ15" s="383"/>
      <c r="AR15" s="383"/>
      <c r="AS15" s="383"/>
      <c r="AT15" s="383"/>
      <c r="AU15" s="383"/>
      <c r="AV15" s="383"/>
      <c r="AW15" s="383"/>
      <c r="AX15" s="383"/>
      <c r="AY15" s="383"/>
      <c r="AZ15" s="383"/>
      <c r="BA15" s="383"/>
      <c r="BB15" s="383"/>
      <c r="BC15" s="383"/>
      <c r="BD15" s="383"/>
      <c r="BE15" s="383"/>
      <c r="BF15" s="383"/>
      <c r="BG15" s="383"/>
      <c r="BH15" s="383"/>
      <c r="BI15" s="383"/>
      <c r="BJ15" s="383"/>
      <c r="BK15" s="383"/>
      <c r="BL15" s="383"/>
      <c r="BM15" s="383"/>
      <c r="BN15" s="383"/>
      <c r="BO15" s="383"/>
      <c r="BP15" s="383"/>
      <c r="BQ15" s="383"/>
      <c r="BR15" s="383"/>
      <c r="BS15" s="383"/>
      <c r="BT15" s="383"/>
    </row>
    <row r="16" spans="1:72" s="491" customFormat="1" ht="15.75" customHeight="1" x14ac:dyDescent="0.2">
      <c r="A16" s="396"/>
      <c r="B16" s="493"/>
      <c r="C16" s="398"/>
      <c r="D16" s="398"/>
      <c r="E16" s="398" t="s">
        <v>379</v>
      </c>
      <c r="F16" s="408" t="s">
        <v>376</v>
      </c>
      <c r="G16" s="409">
        <f>2500+686+633+456+683+287</f>
        <v>5245</v>
      </c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C16" s="383"/>
      <c r="AD16" s="383"/>
      <c r="AE16" s="383"/>
      <c r="AF16" s="383"/>
      <c r="AG16" s="383"/>
      <c r="AH16" s="383"/>
      <c r="AI16" s="383"/>
      <c r="AJ16" s="383"/>
      <c r="AK16" s="383"/>
      <c r="AL16" s="383"/>
      <c r="AM16" s="383"/>
      <c r="AN16" s="383"/>
      <c r="AO16" s="383"/>
      <c r="AP16" s="383"/>
      <c r="AQ16" s="383"/>
      <c r="AR16" s="383"/>
      <c r="AS16" s="383"/>
      <c r="AT16" s="383"/>
      <c r="AU16" s="383"/>
      <c r="AV16" s="383"/>
      <c r="AW16" s="383"/>
      <c r="AX16" s="383"/>
      <c r="AY16" s="383"/>
      <c r="AZ16" s="383"/>
      <c r="BA16" s="383"/>
      <c r="BB16" s="383"/>
      <c r="BC16" s="383"/>
      <c r="BD16" s="383"/>
      <c r="BE16" s="383"/>
      <c r="BF16" s="383"/>
      <c r="BG16" s="383"/>
      <c r="BH16" s="383"/>
      <c r="BI16" s="383"/>
      <c r="BJ16" s="383"/>
      <c r="BK16" s="383"/>
      <c r="BL16" s="383"/>
      <c r="BM16" s="383"/>
      <c r="BN16" s="383"/>
      <c r="BO16" s="383"/>
      <c r="BP16" s="383"/>
      <c r="BQ16" s="383"/>
      <c r="BR16" s="383"/>
      <c r="BS16" s="383"/>
      <c r="BT16" s="383"/>
    </row>
    <row r="17" spans="1:72" s="491" customFormat="1" ht="11.25" customHeight="1" x14ac:dyDescent="0.2">
      <c r="A17" s="410"/>
      <c r="B17" s="411"/>
      <c r="C17" s="412"/>
      <c r="D17" s="399"/>
      <c r="E17" s="399"/>
      <c r="F17" s="401"/>
      <c r="G17" s="41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  <c r="AI17" s="383"/>
      <c r="AJ17" s="383"/>
      <c r="AK17" s="383"/>
      <c r="AL17" s="383"/>
      <c r="AM17" s="383"/>
      <c r="AN17" s="383"/>
      <c r="AO17" s="383"/>
      <c r="AP17" s="383"/>
      <c r="AQ17" s="383"/>
      <c r="AR17" s="383"/>
      <c r="AS17" s="383"/>
      <c r="AT17" s="383"/>
      <c r="AU17" s="383"/>
      <c r="AV17" s="383"/>
      <c r="AW17" s="383"/>
      <c r="AX17" s="383"/>
      <c r="AY17" s="383"/>
      <c r="AZ17" s="383"/>
      <c r="BA17" s="383"/>
      <c r="BB17" s="383"/>
      <c r="BC17" s="383"/>
      <c r="BD17" s="383"/>
      <c r="BE17" s="383"/>
      <c r="BF17" s="383"/>
      <c r="BG17" s="383"/>
      <c r="BH17" s="383"/>
      <c r="BI17" s="383"/>
      <c r="BJ17" s="383"/>
      <c r="BK17" s="383"/>
      <c r="BL17" s="383"/>
      <c r="BM17" s="383"/>
      <c r="BN17" s="383"/>
      <c r="BO17" s="383"/>
      <c r="BP17" s="383"/>
      <c r="BQ17" s="383"/>
      <c r="BR17" s="383"/>
      <c r="BS17" s="383"/>
      <c r="BT17" s="383"/>
    </row>
    <row r="18" spans="1:72" s="491" customFormat="1" ht="15.75" customHeight="1" x14ac:dyDescent="0.2">
      <c r="A18" s="396"/>
      <c r="B18" s="397"/>
      <c r="C18" s="398"/>
      <c r="D18" s="398"/>
      <c r="E18" s="399" t="s">
        <v>19</v>
      </c>
      <c r="F18" s="400">
        <f>34505+32469+20821+30285+27074+23541</f>
        <v>168695</v>
      </c>
      <c r="G18" s="401" t="s">
        <v>376</v>
      </c>
      <c r="H18" s="383"/>
      <c r="I18" s="383"/>
      <c r="J18" s="383"/>
      <c r="K18" s="383"/>
      <c r="L18" s="383"/>
      <c r="M18" s="383"/>
      <c r="N18" s="383"/>
      <c r="O18" s="383"/>
      <c r="P18" s="383"/>
      <c r="Q18" s="383"/>
      <c r="R18" s="383"/>
      <c r="S18" s="383"/>
      <c r="T18" s="383"/>
      <c r="U18" s="383"/>
      <c r="V18" s="383"/>
      <c r="W18" s="383"/>
      <c r="X18" s="383"/>
      <c r="Y18" s="383"/>
      <c r="Z18" s="383"/>
      <c r="AA18" s="383"/>
      <c r="AB18" s="383"/>
      <c r="AC18" s="383"/>
      <c r="AD18" s="383"/>
      <c r="AE18" s="383"/>
      <c r="AF18" s="383"/>
      <c r="AG18" s="383"/>
      <c r="AH18" s="383"/>
      <c r="AI18" s="383"/>
      <c r="AJ18" s="383"/>
      <c r="AK18" s="383"/>
      <c r="AL18" s="383"/>
      <c r="AM18" s="383"/>
      <c r="AN18" s="383"/>
      <c r="AO18" s="383"/>
      <c r="AP18" s="383"/>
      <c r="AQ18" s="383"/>
      <c r="AR18" s="383"/>
      <c r="AS18" s="383"/>
      <c r="AT18" s="383"/>
      <c r="AU18" s="383"/>
      <c r="AV18" s="383"/>
      <c r="AW18" s="383"/>
      <c r="AX18" s="383"/>
      <c r="AY18" s="383"/>
      <c r="AZ18" s="383"/>
      <c r="BA18" s="383"/>
      <c r="BB18" s="383"/>
      <c r="BC18" s="383"/>
      <c r="BD18" s="383"/>
      <c r="BE18" s="383"/>
      <c r="BF18" s="383"/>
      <c r="BG18" s="383"/>
      <c r="BH18" s="383"/>
      <c r="BI18" s="383"/>
      <c r="BJ18" s="383"/>
      <c r="BK18" s="383"/>
      <c r="BL18" s="383"/>
      <c r="BM18" s="383"/>
      <c r="BN18" s="383"/>
      <c r="BO18" s="383"/>
      <c r="BP18" s="383"/>
      <c r="BQ18" s="383"/>
      <c r="BR18" s="383"/>
      <c r="BS18" s="383"/>
      <c r="BT18" s="383"/>
    </row>
    <row r="19" spans="1:72" s="491" customFormat="1" ht="20.25" customHeight="1" x14ac:dyDescent="0.2">
      <c r="A19" s="402" t="s">
        <v>354</v>
      </c>
      <c r="B19" s="414" t="s">
        <v>380</v>
      </c>
      <c r="C19" s="398" t="s">
        <v>381</v>
      </c>
      <c r="D19" s="398" t="s">
        <v>382</v>
      </c>
      <c r="E19" s="404" t="s">
        <v>376</v>
      </c>
      <c r="F19" s="405" t="s">
        <v>376</v>
      </c>
      <c r="G19" s="406">
        <f>SUM(G21)</f>
        <v>168695</v>
      </c>
      <c r="H19" s="383"/>
      <c r="I19" s="383"/>
      <c r="J19" s="383"/>
      <c r="K19" s="383"/>
      <c r="L19" s="383"/>
      <c r="M19" s="383"/>
      <c r="N19" s="383"/>
      <c r="O19" s="383"/>
      <c r="P19" s="383"/>
      <c r="Q19" s="383"/>
      <c r="R19" s="383"/>
      <c r="S19" s="383"/>
      <c r="T19" s="383"/>
      <c r="U19" s="383"/>
      <c r="V19" s="383"/>
      <c r="W19" s="383"/>
      <c r="X19" s="383"/>
      <c r="Y19" s="383"/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K19" s="383"/>
      <c r="AL19" s="383"/>
      <c r="AM19" s="383"/>
      <c r="AN19" s="383"/>
      <c r="AO19" s="383"/>
      <c r="AP19" s="383"/>
      <c r="AQ19" s="383"/>
      <c r="AR19" s="383"/>
      <c r="AS19" s="383"/>
      <c r="AT19" s="383"/>
      <c r="AU19" s="383"/>
      <c r="AV19" s="383"/>
      <c r="AW19" s="383"/>
      <c r="AX19" s="383"/>
      <c r="AY19" s="383"/>
      <c r="AZ19" s="383"/>
      <c r="BA19" s="383"/>
      <c r="BB19" s="383"/>
      <c r="BC19" s="383"/>
      <c r="BD19" s="383"/>
      <c r="BE19" s="383"/>
      <c r="BF19" s="383"/>
      <c r="BG19" s="383"/>
      <c r="BH19" s="383"/>
      <c r="BI19" s="383"/>
      <c r="BJ19" s="383"/>
      <c r="BK19" s="383"/>
      <c r="BL19" s="383"/>
      <c r="BM19" s="383"/>
      <c r="BN19" s="383"/>
      <c r="BO19" s="383"/>
      <c r="BP19" s="383"/>
      <c r="BQ19" s="383"/>
      <c r="BR19" s="383"/>
      <c r="BS19" s="383"/>
      <c r="BT19" s="383"/>
    </row>
    <row r="20" spans="1:72" s="491" customFormat="1" ht="10.5" customHeight="1" x14ac:dyDescent="0.2">
      <c r="A20" s="396"/>
      <c r="B20" s="407"/>
      <c r="C20" s="398"/>
      <c r="D20" s="398"/>
      <c r="E20" s="398"/>
      <c r="F20" s="408"/>
      <c r="G20" s="492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3"/>
      <c r="Z20" s="383"/>
      <c r="AA20" s="383"/>
      <c r="AB20" s="383"/>
      <c r="AC20" s="383"/>
      <c r="AD20" s="383"/>
      <c r="AE20" s="383"/>
      <c r="AF20" s="383"/>
      <c r="AG20" s="383"/>
      <c r="AH20" s="383"/>
      <c r="AI20" s="383"/>
      <c r="AJ20" s="383"/>
      <c r="AK20" s="383"/>
      <c r="AL20" s="383"/>
      <c r="AM20" s="383"/>
      <c r="AN20" s="383"/>
      <c r="AO20" s="383"/>
      <c r="AP20" s="383"/>
      <c r="AQ20" s="383"/>
      <c r="AR20" s="383"/>
      <c r="AS20" s="383"/>
      <c r="AT20" s="383"/>
      <c r="AU20" s="383"/>
      <c r="AV20" s="383"/>
      <c r="AW20" s="383"/>
      <c r="AX20" s="383"/>
      <c r="AY20" s="383"/>
      <c r="AZ20" s="383"/>
      <c r="BA20" s="383"/>
      <c r="BB20" s="383"/>
      <c r="BC20" s="383"/>
      <c r="BD20" s="383"/>
      <c r="BE20" s="383"/>
      <c r="BF20" s="383"/>
      <c r="BG20" s="383"/>
      <c r="BH20" s="383"/>
      <c r="BI20" s="383"/>
      <c r="BJ20" s="383"/>
      <c r="BK20" s="383"/>
      <c r="BL20" s="383"/>
      <c r="BM20" s="383"/>
      <c r="BN20" s="383"/>
      <c r="BO20" s="383"/>
      <c r="BP20" s="383"/>
      <c r="BQ20" s="383"/>
      <c r="BR20" s="383"/>
      <c r="BS20" s="383"/>
      <c r="BT20" s="383"/>
    </row>
    <row r="21" spans="1:72" s="491" customFormat="1" ht="15.75" customHeight="1" x14ac:dyDescent="0.2">
      <c r="A21" s="396"/>
      <c r="B21" s="493" t="s">
        <v>186</v>
      </c>
      <c r="C21" s="398"/>
      <c r="D21" s="398"/>
      <c r="E21" s="398"/>
      <c r="F21" s="408"/>
      <c r="G21" s="492">
        <f>SUM(G22:G25)</f>
        <v>168695</v>
      </c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  <c r="T21" s="383"/>
      <c r="U21" s="383"/>
      <c r="V21" s="383"/>
      <c r="W21" s="383"/>
      <c r="X21" s="383"/>
      <c r="Y21" s="383"/>
      <c r="Z21" s="383"/>
      <c r="AA21" s="383"/>
      <c r="AB21" s="383"/>
      <c r="AC21" s="383"/>
      <c r="AD21" s="383"/>
      <c r="AE21" s="383"/>
      <c r="AF21" s="383"/>
      <c r="AG21" s="383"/>
      <c r="AH21" s="383"/>
      <c r="AI21" s="383"/>
      <c r="AJ21" s="383"/>
      <c r="AK21" s="383"/>
      <c r="AL21" s="383"/>
      <c r="AM21" s="383"/>
      <c r="AN21" s="383"/>
      <c r="AO21" s="383"/>
      <c r="AP21" s="383"/>
      <c r="AQ21" s="383"/>
      <c r="AR21" s="383"/>
      <c r="AS21" s="383"/>
      <c r="AT21" s="383"/>
      <c r="AU21" s="383"/>
      <c r="AV21" s="383"/>
      <c r="AW21" s="383"/>
      <c r="AX21" s="383"/>
      <c r="AY21" s="383"/>
      <c r="AZ21" s="383"/>
      <c r="BA21" s="383"/>
      <c r="BB21" s="383"/>
      <c r="BC21" s="383"/>
      <c r="BD21" s="383"/>
      <c r="BE21" s="383"/>
      <c r="BF21" s="383"/>
      <c r="BG21" s="383"/>
      <c r="BH21" s="383"/>
      <c r="BI21" s="383"/>
      <c r="BJ21" s="383"/>
      <c r="BK21" s="383"/>
      <c r="BL21" s="383"/>
      <c r="BM21" s="383"/>
      <c r="BN21" s="383"/>
      <c r="BO21" s="383"/>
      <c r="BP21" s="383"/>
      <c r="BQ21" s="383"/>
      <c r="BR21" s="383"/>
      <c r="BS21" s="383"/>
      <c r="BT21" s="383"/>
    </row>
    <row r="22" spans="1:72" s="491" customFormat="1" ht="15.75" customHeight="1" x14ac:dyDescent="0.2">
      <c r="A22" s="396"/>
      <c r="B22" s="397"/>
      <c r="C22" s="398"/>
      <c r="D22" s="398"/>
      <c r="E22" s="398" t="s">
        <v>379</v>
      </c>
      <c r="F22" s="408" t="s">
        <v>376</v>
      </c>
      <c r="G22" s="409">
        <f>33500+32257+20821+28754+26901+23022</f>
        <v>165255</v>
      </c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83"/>
      <c r="AI22" s="383"/>
      <c r="AJ22" s="383"/>
      <c r="AK22" s="383"/>
      <c r="AL22" s="383"/>
      <c r="AM22" s="383"/>
      <c r="AN22" s="383"/>
      <c r="AO22" s="383"/>
      <c r="AP22" s="383"/>
      <c r="AQ22" s="383"/>
      <c r="AR22" s="383"/>
      <c r="AS22" s="383"/>
      <c r="AT22" s="383"/>
      <c r="AU22" s="383"/>
      <c r="AV22" s="383"/>
      <c r="AW22" s="383"/>
      <c r="AX22" s="383"/>
      <c r="AY22" s="383"/>
      <c r="AZ22" s="383"/>
      <c r="BA22" s="383"/>
      <c r="BB22" s="383"/>
      <c r="BC22" s="383"/>
      <c r="BD22" s="383"/>
      <c r="BE22" s="383"/>
      <c r="BF22" s="383"/>
      <c r="BG22" s="383"/>
      <c r="BH22" s="383"/>
      <c r="BI22" s="383"/>
      <c r="BJ22" s="383"/>
      <c r="BK22" s="383"/>
      <c r="BL22" s="383"/>
      <c r="BM22" s="383"/>
      <c r="BN22" s="383"/>
      <c r="BO22" s="383"/>
      <c r="BP22" s="383"/>
      <c r="BQ22" s="383"/>
      <c r="BR22" s="383"/>
      <c r="BS22" s="383"/>
      <c r="BT22" s="383"/>
    </row>
    <row r="23" spans="1:72" s="491" customFormat="1" ht="15.75" customHeight="1" x14ac:dyDescent="0.2">
      <c r="A23" s="396"/>
      <c r="B23" s="397"/>
      <c r="C23" s="398"/>
      <c r="D23" s="398"/>
      <c r="E23" s="398" t="s">
        <v>383</v>
      </c>
      <c r="F23" s="408" t="s">
        <v>376</v>
      </c>
      <c r="G23" s="409">
        <f>838+177+1027+144+433</f>
        <v>2619</v>
      </c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383"/>
      <c r="AI23" s="383"/>
      <c r="AJ23" s="383"/>
      <c r="AK23" s="383"/>
      <c r="AL23" s="383"/>
      <c r="AM23" s="383"/>
      <c r="AN23" s="383"/>
      <c r="AO23" s="383"/>
      <c r="AP23" s="383"/>
      <c r="AQ23" s="383"/>
      <c r="AR23" s="383"/>
      <c r="AS23" s="383"/>
      <c r="AT23" s="383"/>
      <c r="AU23" s="383"/>
      <c r="AV23" s="383"/>
      <c r="AW23" s="383"/>
      <c r="AX23" s="383"/>
      <c r="AY23" s="383"/>
      <c r="AZ23" s="383"/>
      <c r="BA23" s="383"/>
      <c r="BB23" s="383"/>
      <c r="BC23" s="383"/>
      <c r="BD23" s="383"/>
      <c r="BE23" s="383"/>
      <c r="BF23" s="383"/>
      <c r="BG23" s="383"/>
      <c r="BH23" s="383"/>
      <c r="BI23" s="383"/>
      <c r="BJ23" s="383"/>
      <c r="BK23" s="383"/>
      <c r="BL23" s="383"/>
      <c r="BM23" s="383"/>
      <c r="BN23" s="383"/>
      <c r="BO23" s="383"/>
      <c r="BP23" s="383"/>
      <c r="BQ23" s="383"/>
      <c r="BR23" s="383"/>
      <c r="BS23" s="383"/>
      <c r="BT23" s="383"/>
    </row>
    <row r="24" spans="1:72" s="491" customFormat="1" ht="15.75" customHeight="1" x14ac:dyDescent="0.2">
      <c r="A24" s="396"/>
      <c r="B24" s="397"/>
      <c r="C24" s="415"/>
      <c r="D24" s="398"/>
      <c r="E24" s="398" t="s">
        <v>384</v>
      </c>
      <c r="F24" s="408" t="s">
        <v>376</v>
      </c>
      <c r="G24" s="409">
        <f>167+35+204+29+86</f>
        <v>521</v>
      </c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C24" s="383"/>
      <c r="AD24" s="383"/>
      <c r="AE24" s="383"/>
      <c r="AF24" s="383"/>
      <c r="AG24" s="383"/>
      <c r="AH24" s="383"/>
      <c r="AI24" s="383"/>
      <c r="AJ24" s="383"/>
      <c r="AK24" s="383"/>
      <c r="AL24" s="383"/>
      <c r="AM24" s="383"/>
      <c r="AN24" s="383"/>
      <c r="AO24" s="383"/>
      <c r="AP24" s="383"/>
      <c r="AQ24" s="383"/>
      <c r="AR24" s="383"/>
      <c r="AS24" s="383"/>
      <c r="AT24" s="383"/>
      <c r="AU24" s="383"/>
      <c r="AV24" s="383"/>
      <c r="AW24" s="383"/>
      <c r="AX24" s="383"/>
      <c r="AY24" s="383"/>
      <c r="AZ24" s="383"/>
      <c r="BA24" s="383"/>
      <c r="BB24" s="383"/>
      <c r="BC24" s="383"/>
      <c r="BD24" s="383"/>
      <c r="BE24" s="383"/>
      <c r="BF24" s="383"/>
      <c r="BG24" s="383"/>
      <c r="BH24" s="383"/>
      <c r="BI24" s="383"/>
      <c r="BJ24" s="383"/>
      <c r="BK24" s="383"/>
      <c r="BL24" s="383"/>
      <c r="BM24" s="383"/>
      <c r="BN24" s="383"/>
      <c r="BO24" s="383"/>
      <c r="BP24" s="383"/>
      <c r="BQ24" s="383"/>
      <c r="BR24" s="383"/>
      <c r="BS24" s="383"/>
      <c r="BT24" s="383"/>
    </row>
    <row r="25" spans="1:72" s="491" customFormat="1" ht="15.75" customHeight="1" x14ac:dyDescent="0.2">
      <c r="A25" s="396"/>
      <c r="B25" s="397"/>
      <c r="C25" s="415"/>
      <c r="D25" s="398"/>
      <c r="E25" s="398" t="s">
        <v>385</v>
      </c>
      <c r="F25" s="408" t="s">
        <v>376</v>
      </c>
      <c r="G25" s="409">
        <f>300</f>
        <v>300</v>
      </c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83"/>
      <c r="AM25" s="383"/>
      <c r="AN25" s="383"/>
      <c r="AO25" s="383"/>
      <c r="AP25" s="383"/>
      <c r="AQ25" s="383"/>
      <c r="AR25" s="383"/>
      <c r="AS25" s="383"/>
      <c r="AT25" s="383"/>
      <c r="AU25" s="383"/>
      <c r="AV25" s="383"/>
      <c r="AW25" s="383"/>
      <c r="AX25" s="383"/>
      <c r="AY25" s="383"/>
      <c r="AZ25" s="383"/>
      <c r="BA25" s="383"/>
      <c r="BB25" s="383"/>
      <c r="BC25" s="383"/>
      <c r="BD25" s="383"/>
      <c r="BE25" s="383"/>
      <c r="BF25" s="383"/>
      <c r="BG25" s="383"/>
      <c r="BH25" s="383"/>
      <c r="BI25" s="383"/>
      <c r="BJ25" s="383"/>
      <c r="BK25" s="383"/>
      <c r="BL25" s="383"/>
      <c r="BM25" s="383"/>
      <c r="BN25" s="383"/>
      <c r="BO25" s="383"/>
      <c r="BP25" s="383"/>
      <c r="BQ25" s="383"/>
      <c r="BR25" s="383"/>
      <c r="BS25" s="383"/>
      <c r="BT25" s="383"/>
    </row>
    <row r="26" spans="1:72" s="491" customFormat="1" ht="11.25" customHeight="1" x14ac:dyDescent="0.2">
      <c r="A26" s="410"/>
      <c r="B26" s="411"/>
      <c r="C26" s="412"/>
      <c r="D26" s="399"/>
      <c r="E26" s="399"/>
      <c r="F26" s="401"/>
      <c r="G26" s="41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C26" s="383"/>
      <c r="AD26" s="383"/>
      <c r="AE26" s="383"/>
      <c r="AF26" s="383"/>
      <c r="AG26" s="383"/>
      <c r="AH26" s="383"/>
      <c r="AI26" s="383"/>
      <c r="AJ26" s="383"/>
      <c r="AK26" s="383"/>
      <c r="AL26" s="383"/>
      <c r="AM26" s="383"/>
      <c r="AN26" s="383"/>
      <c r="AO26" s="383"/>
      <c r="AP26" s="383"/>
      <c r="AQ26" s="383"/>
      <c r="AR26" s="383"/>
      <c r="AS26" s="383"/>
      <c r="AT26" s="383"/>
      <c r="AU26" s="383"/>
      <c r="AV26" s="383"/>
      <c r="AW26" s="383"/>
      <c r="AX26" s="383"/>
      <c r="AY26" s="383"/>
      <c r="AZ26" s="383"/>
      <c r="BA26" s="383"/>
      <c r="BB26" s="383"/>
      <c r="BC26" s="383"/>
      <c r="BD26" s="383"/>
      <c r="BE26" s="383"/>
      <c r="BF26" s="383"/>
      <c r="BG26" s="383"/>
      <c r="BH26" s="383"/>
      <c r="BI26" s="383"/>
      <c r="BJ26" s="383"/>
      <c r="BK26" s="383"/>
      <c r="BL26" s="383"/>
      <c r="BM26" s="383"/>
      <c r="BN26" s="383"/>
      <c r="BO26" s="383"/>
      <c r="BP26" s="383"/>
      <c r="BQ26" s="383"/>
      <c r="BR26" s="383"/>
      <c r="BS26" s="383"/>
      <c r="BT26" s="383"/>
    </row>
    <row r="27" spans="1:72" s="491" customFormat="1" ht="15.75" customHeight="1" x14ac:dyDescent="0.2">
      <c r="A27" s="396"/>
      <c r="B27" s="397"/>
      <c r="C27" s="398"/>
      <c r="D27" s="398"/>
      <c r="E27" s="399" t="s">
        <v>19</v>
      </c>
      <c r="F27" s="400">
        <f>3060+1500+840</f>
        <v>5400</v>
      </c>
      <c r="G27" s="401" t="s">
        <v>376</v>
      </c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/>
      <c r="X27" s="383"/>
      <c r="Y27" s="383"/>
      <c r="Z27" s="383"/>
      <c r="AA27" s="383"/>
      <c r="AB27" s="383"/>
      <c r="AC27" s="383"/>
      <c r="AD27" s="383"/>
      <c r="AE27" s="383"/>
      <c r="AF27" s="383"/>
      <c r="AG27" s="383"/>
      <c r="AH27" s="383"/>
      <c r="AI27" s="383"/>
      <c r="AJ27" s="383"/>
      <c r="AK27" s="383"/>
      <c r="AL27" s="383"/>
      <c r="AM27" s="383"/>
      <c r="AN27" s="383"/>
      <c r="AO27" s="383"/>
      <c r="AP27" s="383"/>
      <c r="AQ27" s="383"/>
      <c r="AR27" s="383"/>
      <c r="AS27" s="383"/>
      <c r="AT27" s="383"/>
      <c r="AU27" s="383"/>
      <c r="AV27" s="383"/>
      <c r="AW27" s="383"/>
      <c r="AX27" s="383"/>
      <c r="AY27" s="383"/>
      <c r="AZ27" s="383"/>
      <c r="BA27" s="383"/>
      <c r="BB27" s="383"/>
      <c r="BC27" s="383"/>
      <c r="BD27" s="383"/>
      <c r="BE27" s="383"/>
      <c r="BF27" s="383"/>
      <c r="BG27" s="383"/>
      <c r="BH27" s="383"/>
      <c r="BI27" s="383"/>
      <c r="BJ27" s="383"/>
      <c r="BK27" s="383"/>
      <c r="BL27" s="383"/>
      <c r="BM27" s="383"/>
      <c r="BN27" s="383"/>
      <c r="BO27" s="383"/>
      <c r="BP27" s="383"/>
      <c r="BQ27" s="383"/>
      <c r="BR27" s="383"/>
      <c r="BS27" s="383"/>
      <c r="BT27" s="383"/>
    </row>
    <row r="28" spans="1:72" s="491" customFormat="1" ht="24" x14ac:dyDescent="0.2">
      <c r="A28" s="402" t="s">
        <v>355</v>
      </c>
      <c r="B28" s="403" t="s">
        <v>386</v>
      </c>
      <c r="C28" s="398" t="s">
        <v>387</v>
      </c>
      <c r="D28" s="398" t="s">
        <v>388</v>
      </c>
      <c r="E28" s="404" t="s">
        <v>376</v>
      </c>
      <c r="F28" s="405" t="s">
        <v>376</v>
      </c>
      <c r="G28" s="406">
        <f>SUM(G30)</f>
        <v>5400</v>
      </c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  <c r="Z28" s="383"/>
      <c r="AA28" s="383"/>
      <c r="AB28" s="383"/>
      <c r="AC28" s="383"/>
      <c r="AD28" s="383"/>
      <c r="AE28" s="383"/>
      <c r="AF28" s="383"/>
      <c r="AG28" s="383"/>
      <c r="AH28" s="383"/>
      <c r="AI28" s="383"/>
      <c r="AJ28" s="383"/>
      <c r="AK28" s="383"/>
      <c r="AL28" s="383"/>
      <c r="AM28" s="383"/>
      <c r="AN28" s="383"/>
      <c r="AO28" s="383"/>
      <c r="AP28" s="383"/>
      <c r="AQ28" s="383"/>
      <c r="AR28" s="383"/>
      <c r="AS28" s="383"/>
      <c r="AT28" s="383"/>
      <c r="AU28" s="383"/>
      <c r="AV28" s="383"/>
      <c r="AW28" s="383"/>
      <c r="AX28" s="383"/>
      <c r="AY28" s="383"/>
      <c r="AZ28" s="383"/>
      <c r="BA28" s="383"/>
      <c r="BB28" s="383"/>
      <c r="BC28" s="383"/>
      <c r="BD28" s="383"/>
      <c r="BE28" s="383"/>
      <c r="BF28" s="383"/>
      <c r="BG28" s="383"/>
      <c r="BH28" s="383"/>
      <c r="BI28" s="383"/>
      <c r="BJ28" s="383"/>
      <c r="BK28" s="383"/>
      <c r="BL28" s="383"/>
      <c r="BM28" s="383"/>
      <c r="BN28" s="383"/>
      <c r="BO28" s="383"/>
      <c r="BP28" s="383"/>
      <c r="BQ28" s="383"/>
      <c r="BR28" s="383"/>
      <c r="BS28" s="383"/>
      <c r="BT28" s="383"/>
    </row>
    <row r="29" spans="1:72" s="491" customFormat="1" ht="10.5" customHeight="1" x14ac:dyDescent="0.2">
      <c r="A29" s="396"/>
      <c r="B29" s="407"/>
      <c r="C29" s="398"/>
      <c r="D29" s="398"/>
      <c r="E29" s="398"/>
      <c r="F29" s="408"/>
      <c r="G29" s="492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83"/>
      <c r="T29" s="383"/>
      <c r="U29" s="383"/>
      <c r="V29" s="383"/>
      <c r="W29" s="383"/>
      <c r="X29" s="383"/>
      <c r="Y29" s="383"/>
      <c r="Z29" s="383"/>
      <c r="AA29" s="383"/>
      <c r="AB29" s="383"/>
      <c r="AC29" s="383"/>
      <c r="AD29" s="383"/>
      <c r="AE29" s="383"/>
      <c r="AF29" s="383"/>
      <c r="AG29" s="383"/>
      <c r="AH29" s="383"/>
      <c r="AI29" s="383"/>
      <c r="AJ29" s="383"/>
      <c r="AK29" s="383"/>
      <c r="AL29" s="383"/>
      <c r="AM29" s="383"/>
      <c r="AN29" s="383"/>
      <c r="AO29" s="383"/>
      <c r="AP29" s="383"/>
      <c r="AQ29" s="383"/>
      <c r="AR29" s="383"/>
      <c r="AS29" s="383"/>
      <c r="AT29" s="383"/>
      <c r="AU29" s="383"/>
      <c r="AV29" s="383"/>
      <c r="AW29" s="383"/>
      <c r="AX29" s="383"/>
      <c r="AY29" s="383"/>
      <c r="AZ29" s="383"/>
      <c r="BA29" s="383"/>
      <c r="BB29" s="383"/>
      <c r="BC29" s="383"/>
      <c r="BD29" s="383"/>
      <c r="BE29" s="383"/>
      <c r="BF29" s="383"/>
      <c r="BG29" s="383"/>
      <c r="BH29" s="383"/>
      <c r="BI29" s="383"/>
      <c r="BJ29" s="383"/>
      <c r="BK29" s="383"/>
      <c r="BL29" s="383"/>
      <c r="BM29" s="383"/>
      <c r="BN29" s="383"/>
      <c r="BO29" s="383"/>
      <c r="BP29" s="383"/>
      <c r="BQ29" s="383"/>
      <c r="BR29" s="383"/>
      <c r="BS29" s="383"/>
      <c r="BT29" s="383"/>
    </row>
    <row r="30" spans="1:72" s="491" customFormat="1" ht="15.75" customHeight="1" x14ac:dyDescent="0.2">
      <c r="A30" s="396"/>
      <c r="B30" s="493" t="s">
        <v>186</v>
      </c>
      <c r="C30" s="398"/>
      <c r="D30" s="398"/>
      <c r="E30" s="398"/>
      <c r="F30" s="408"/>
      <c r="G30" s="492">
        <f>SUM(G31:G33)</f>
        <v>5400</v>
      </c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83"/>
      <c r="V30" s="383"/>
      <c r="W30" s="383"/>
      <c r="X30" s="383"/>
      <c r="Y30" s="383"/>
      <c r="Z30" s="383"/>
      <c r="AA30" s="383"/>
      <c r="AB30" s="383"/>
      <c r="AC30" s="383"/>
      <c r="AD30" s="383"/>
      <c r="AE30" s="383"/>
      <c r="AF30" s="383"/>
      <c r="AG30" s="383"/>
      <c r="AH30" s="383"/>
      <c r="AI30" s="383"/>
      <c r="AJ30" s="383"/>
      <c r="AK30" s="383"/>
      <c r="AL30" s="383"/>
      <c r="AM30" s="383"/>
      <c r="AN30" s="383"/>
      <c r="AO30" s="383"/>
      <c r="AP30" s="383"/>
      <c r="AQ30" s="383"/>
      <c r="AR30" s="383"/>
      <c r="AS30" s="383"/>
      <c r="AT30" s="383"/>
      <c r="AU30" s="383"/>
      <c r="AV30" s="383"/>
      <c r="AW30" s="383"/>
      <c r="AX30" s="383"/>
      <c r="AY30" s="383"/>
      <c r="AZ30" s="383"/>
      <c r="BA30" s="383"/>
      <c r="BB30" s="383"/>
      <c r="BC30" s="383"/>
      <c r="BD30" s="383"/>
      <c r="BE30" s="383"/>
      <c r="BF30" s="383"/>
      <c r="BG30" s="383"/>
      <c r="BH30" s="383"/>
      <c r="BI30" s="383"/>
      <c r="BJ30" s="383"/>
      <c r="BK30" s="383"/>
      <c r="BL30" s="383"/>
      <c r="BM30" s="383"/>
      <c r="BN30" s="383"/>
      <c r="BO30" s="383"/>
      <c r="BP30" s="383"/>
      <c r="BQ30" s="383"/>
      <c r="BR30" s="383"/>
      <c r="BS30" s="383"/>
      <c r="BT30" s="383"/>
    </row>
    <row r="31" spans="1:72" s="491" customFormat="1" ht="15.75" customHeight="1" x14ac:dyDescent="0.2">
      <c r="A31" s="396"/>
      <c r="B31" s="397"/>
      <c r="C31" s="398"/>
      <c r="D31" s="398"/>
      <c r="E31" s="398" t="s">
        <v>379</v>
      </c>
      <c r="F31" s="408" t="s">
        <v>376</v>
      </c>
      <c r="G31" s="409">
        <f>3000+1500+834-6</f>
        <v>5328</v>
      </c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83"/>
      <c r="T31" s="383"/>
      <c r="U31" s="383"/>
      <c r="V31" s="383"/>
      <c r="W31" s="383"/>
      <c r="X31" s="383"/>
      <c r="Y31" s="383"/>
      <c r="Z31" s="383"/>
      <c r="AA31" s="383"/>
      <c r="AB31" s="383"/>
      <c r="AC31" s="383"/>
      <c r="AD31" s="383"/>
      <c r="AE31" s="383"/>
      <c r="AF31" s="383"/>
      <c r="AG31" s="383"/>
      <c r="AH31" s="383"/>
      <c r="AI31" s="383"/>
      <c r="AJ31" s="383"/>
      <c r="AK31" s="383"/>
      <c r="AL31" s="383"/>
      <c r="AM31" s="383"/>
      <c r="AN31" s="383"/>
      <c r="AO31" s="383"/>
      <c r="AP31" s="383"/>
      <c r="AQ31" s="383"/>
      <c r="AR31" s="383"/>
      <c r="AS31" s="383"/>
      <c r="AT31" s="383"/>
      <c r="AU31" s="383"/>
      <c r="AV31" s="383"/>
      <c r="AW31" s="383"/>
      <c r="AX31" s="383"/>
      <c r="AY31" s="383"/>
      <c r="AZ31" s="383"/>
      <c r="BA31" s="383"/>
      <c r="BB31" s="383"/>
      <c r="BC31" s="383"/>
      <c r="BD31" s="383"/>
      <c r="BE31" s="383"/>
      <c r="BF31" s="383"/>
      <c r="BG31" s="383"/>
      <c r="BH31" s="383"/>
      <c r="BI31" s="383"/>
      <c r="BJ31" s="383"/>
      <c r="BK31" s="383"/>
      <c r="BL31" s="383"/>
      <c r="BM31" s="383"/>
      <c r="BN31" s="383"/>
      <c r="BO31" s="383"/>
      <c r="BP31" s="383"/>
      <c r="BQ31" s="383"/>
      <c r="BR31" s="383"/>
      <c r="BS31" s="383"/>
      <c r="BT31" s="383"/>
    </row>
    <row r="32" spans="1:72" s="491" customFormat="1" ht="15.75" customHeight="1" x14ac:dyDescent="0.2">
      <c r="A32" s="396"/>
      <c r="B32" s="397"/>
      <c r="C32" s="398"/>
      <c r="D32" s="398"/>
      <c r="E32" s="398" t="s">
        <v>383</v>
      </c>
      <c r="F32" s="408" t="s">
        <v>376</v>
      </c>
      <c r="G32" s="409">
        <f>50+6+4</f>
        <v>60</v>
      </c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383"/>
      <c r="AB32" s="383"/>
      <c r="AC32" s="383"/>
      <c r="AD32" s="383"/>
      <c r="AE32" s="383"/>
      <c r="AF32" s="383"/>
      <c r="AG32" s="383"/>
      <c r="AH32" s="383"/>
      <c r="AI32" s="383"/>
      <c r="AJ32" s="383"/>
      <c r="AK32" s="383"/>
      <c r="AL32" s="383"/>
      <c r="AM32" s="383"/>
      <c r="AN32" s="383"/>
      <c r="AO32" s="383"/>
      <c r="AP32" s="383"/>
      <c r="AQ32" s="383"/>
      <c r="AR32" s="383"/>
      <c r="AS32" s="383"/>
      <c r="AT32" s="383"/>
      <c r="AU32" s="383"/>
      <c r="AV32" s="383"/>
      <c r="AW32" s="383"/>
      <c r="AX32" s="383"/>
      <c r="AY32" s="383"/>
      <c r="AZ32" s="383"/>
      <c r="BA32" s="383"/>
      <c r="BB32" s="383"/>
      <c r="BC32" s="383"/>
      <c r="BD32" s="383"/>
      <c r="BE32" s="383"/>
      <c r="BF32" s="383"/>
      <c r="BG32" s="383"/>
      <c r="BH32" s="383"/>
      <c r="BI32" s="383"/>
      <c r="BJ32" s="383"/>
      <c r="BK32" s="383"/>
      <c r="BL32" s="383"/>
      <c r="BM32" s="383"/>
      <c r="BN32" s="383"/>
      <c r="BO32" s="383"/>
      <c r="BP32" s="383"/>
      <c r="BQ32" s="383"/>
      <c r="BR32" s="383"/>
      <c r="BS32" s="383"/>
      <c r="BT32" s="383"/>
    </row>
    <row r="33" spans="1:72" s="491" customFormat="1" ht="15.75" customHeight="1" x14ac:dyDescent="0.2">
      <c r="A33" s="396"/>
      <c r="B33" s="397"/>
      <c r="C33" s="398"/>
      <c r="D33" s="398"/>
      <c r="E33" s="398" t="s">
        <v>384</v>
      </c>
      <c r="F33" s="408" t="s">
        <v>376</v>
      </c>
      <c r="G33" s="409">
        <f>10+2</f>
        <v>12</v>
      </c>
      <c r="H33" s="383"/>
      <c r="I33" s="383"/>
      <c r="J33" s="383"/>
      <c r="K33" s="383"/>
      <c r="L33" s="383"/>
      <c r="M33" s="383"/>
      <c r="N33" s="383"/>
      <c r="O33" s="383"/>
      <c r="P33" s="383"/>
      <c r="Q33" s="383"/>
      <c r="R33" s="383"/>
      <c r="S33" s="383"/>
      <c r="T33" s="383"/>
      <c r="U33" s="383"/>
      <c r="V33" s="383"/>
      <c r="W33" s="383"/>
      <c r="X33" s="383"/>
      <c r="Y33" s="383"/>
      <c r="Z33" s="383"/>
      <c r="AA33" s="383"/>
      <c r="AB33" s="383"/>
      <c r="AC33" s="383"/>
      <c r="AD33" s="383"/>
      <c r="AE33" s="383"/>
      <c r="AF33" s="383"/>
      <c r="AG33" s="383"/>
      <c r="AH33" s="383"/>
      <c r="AI33" s="383"/>
      <c r="AJ33" s="383"/>
      <c r="AK33" s="383"/>
      <c r="AL33" s="383"/>
      <c r="AM33" s="383"/>
      <c r="AN33" s="383"/>
      <c r="AO33" s="383"/>
      <c r="AP33" s="383"/>
      <c r="AQ33" s="383"/>
      <c r="AR33" s="383"/>
      <c r="AS33" s="383"/>
      <c r="AT33" s="383"/>
      <c r="AU33" s="383"/>
      <c r="AV33" s="383"/>
      <c r="AW33" s="383"/>
      <c r="AX33" s="383"/>
      <c r="AY33" s="383"/>
      <c r="AZ33" s="383"/>
      <c r="BA33" s="383"/>
      <c r="BB33" s="383"/>
      <c r="BC33" s="383"/>
      <c r="BD33" s="383"/>
      <c r="BE33" s="383"/>
      <c r="BF33" s="383"/>
      <c r="BG33" s="383"/>
      <c r="BH33" s="383"/>
      <c r="BI33" s="383"/>
      <c r="BJ33" s="383"/>
      <c r="BK33" s="383"/>
      <c r="BL33" s="383"/>
      <c r="BM33" s="383"/>
      <c r="BN33" s="383"/>
      <c r="BO33" s="383"/>
      <c r="BP33" s="383"/>
      <c r="BQ33" s="383"/>
      <c r="BR33" s="383"/>
      <c r="BS33" s="383"/>
      <c r="BT33" s="383"/>
    </row>
    <row r="34" spans="1:72" s="491" customFormat="1" ht="15.75" customHeight="1" x14ac:dyDescent="0.2">
      <c r="A34" s="410"/>
      <c r="B34" s="411"/>
      <c r="C34" s="412"/>
      <c r="D34" s="399"/>
      <c r="E34" s="399"/>
      <c r="F34" s="401"/>
      <c r="G34" s="41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  <c r="AA34" s="383"/>
      <c r="AB34" s="383"/>
      <c r="AC34" s="383"/>
      <c r="AD34" s="383"/>
      <c r="AE34" s="383"/>
      <c r="AF34" s="383"/>
      <c r="AG34" s="383"/>
      <c r="AH34" s="383"/>
      <c r="AI34" s="383"/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  <c r="AT34" s="383"/>
      <c r="AU34" s="383"/>
      <c r="AV34" s="383"/>
      <c r="AW34" s="383"/>
      <c r="AX34" s="383"/>
      <c r="AY34" s="383"/>
      <c r="AZ34" s="383"/>
      <c r="BA34" s="383"/>
      <c r="BB34" s="383"/>
      <c r="BC34" s="383"/>
      <c r="BD34" s="383"/>
      <c r="BE34" s="383"/>
      <c r="BF34" s="383"/>
      <c r="BG34" s="383"/>
      <c r="BH34" s="383"/>
      <c r="BI34" s="383"/>
      <c r="BJ34" s="383"/>
      <c r="BK34" s="383"/>
      <c r="BL34" s="383"/>
      <c r="BM34" s="383"/>
      <c r="BN34" s="383"/>
      <c r="BO34" s="383"/>
      <c r="BP34" s="383"/>
      <c r="BQ34" s="383"/>
      <c r="BR34" s="383"/>
      <c r="BS34" s="383"/>
      <c r="BT34" s="383"/>
    </row>
    <row r="35" spans="1:72" s="491" customFormat="1" ht="15.75" customHeight="1" x14ac:dyDescent="0.2">
      <c r="A35" s="396"/>
      <c r="B35" s="397"/>
      <c r="C35" s="398"/>
      <c r="D35" s="398"/>
      <c r="E35" s="399" t="s">
        <v>19</v>
      </c>
      <c r="F35" s="400">
        <f>18256+224+17560+16800+11120+16640+4200</f>
        <v>84800</v>
      </c>
      <c r="G35" s="401" t="s">
        <v>376</v>
      </c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3"/>
      <c r="U35" s="383"/>
      <c r="V35" s="383"/>
      <c r="W35" s="383"/>
      <c r="X35" s="383"/>
      <c r="Y35" s="383"/>
      <c r="Z35" s="383"/>
      <c r="AA35" s="383"/>
      <c r="AB35" s="383"/>
      <c r="AC35" s="383"/>
      <c r="AD35" s="383"/>
      <c r="AE35" s="383"/>
      <c r="AF35" s="383"/>
      <c r="AG35" s="383"/>
      <c r="AH35" s="383"/>
      <c r="AI35" s="383"/>
      <c r="AJ35" s="383"/>
      <c r="AK35" s="383"/>
      <c r="AL35" s="383"/>
      <c r="AM35" s="383"/>
      <c r="AN35" s="383"/>
      <c r="AO35" s="383"/>
      <c r="AP35" s="383"/>
      <c r="AQ35" s="383"/>
      <c r="AR35" s="383"/>
      <c r="AS35" s="383"/>
      <c r="AT35" s="383"/>
      <c r="AU35" s="383"/>
      <c r="AV35" s="383"/>
      <c r="AW35" s="383"/>
      <c r="AX35" s="383"/>
      <c r="AY35" s="383"/>
      <c r="AZ35" s="383"/>
      <c r="BA35" s="383"/>
      <c r="BB35" s="383"/>
      <c r="BC35" s="383"/>
      <c r="BD35" s="383"/>
      <c r="BE35" s="383"/>
      <c r="BF35" s="383"/>
      <c r="BG35" s="383"/>
      <c r="BH35" s="383"/>
      <c r="BI35" s="383"/>
      <c r="BJ35" s="383"/>
      <c r="BK35" s="383"/>
      <c r="BL35" s="383"/>
      <c r="BM35" s="383"/>
      <c r="BN35" s="383"/>
      <c r="BO35" s="383"/>
      <c r="BP35" s="383"/>
      <c r="BQ35" s="383"/>
      <c r="BR35" s="383"/>
      <c r="BS35" s="383"/>
      <c r="BT35" s="383"/>
    </row>
    <row r="36" spans="1:72" s="491" customFormat="1" ht="25.5" customHeight="1" x14ac:dyDescent="0.2">
      <c r="A36" s="402" t="s">
        <v>356</v>
      </c>
      <c r="B36" s="403" t="s">
        <v>389</v>
      </c>
      <c r="C36" s="398" t="s">
        <v>390</v>
      </c>
      <c r="D36" s="398" t="s">
        <v>391</v>
      </c>
      <c r="E36" s="404" t="s">
        <v>376</v>
      </c>
      <c r="F36" s="405" t="s">
        <v>376</v>
      </c>
      <c r="G36" s="406">
        <f>SUM(G38)</f>
        <v>84800</v>
      </c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3"/>
      <c r="X36" s="383"/>
      <c r="Y36" s="383"/>
      <c r="Z36" s="383"/>
      <c r="AA36" s="383"/>
      <c r="AB36" s="383"/>
      <c r="AC36" s="383"/>
      <c r="AD36" s="383"/>
      <c r="AE36" s="383"/>
      <c r="AF36" s="383"/>
      <c r="AG36" s="383"/>
      <c r="AH36" s="383"/>
      <c r="AI36" s="383"/>
      <c r="AJ36" s="383"/>
      <c r="AK36" s="383"/>
      <c r="AL36" s="383"/>
      <c r="AM36" s="383"/>
      <c r="AN36" s="383"/>
      <c r="AO36" s="383"/>
      <c r="AP36" s="383"/>
      <c r="AQ36" s="383"/>
      <c r="AR36" s="383"/>
      <c r="AS36" s="383"/>
      <c r="AT36" s="383"/>
      <c r="AU36" s="383"/>
      <c r="AV36" s="383"/>
      <c r="AW36" s="383"/>
      <c r="AX36" s="383"/>
      <c r="AY36" s="383"/>
      <c r="AZ36" s="383"/>
      <c r="BA36" s="383"/>
      <c r="BB36" s="383"/>
      <c r="BC36" s="383"/>
      <c r="BD36" s="383"/>
      <c r="BE36" s="383"/>
      <c r="BF36" s="383"/>
      <c r="BG36" s="383"/>
      <c r="BH36" s="383"/>
      <c r="BI36" s="383"/>
      <c r="BJ36" s="383"/>
      <c r="BK36" s="383"/>
      <c r="BL36" s="383"/>
      <c r="BM36" s="383"/>
      <c r="BN36" s="383"/>
      <c r="BO36" s="383"/>
      <c r="BP36" s="383"/>
      <c r="BQ36" s="383"/>
      <c r="BR36" s="383"/>
      <c r="BS36" s="383"/>
      <c r="BT36" s="383"/>
    </row>
    <row r="37" spans="1:72" s="491" customFormat="1" ht="10.5" customHeight="1" x14ac:dyDescent="0.2">
      <c r="A37" s="396"/>
      <c r="B37" s="407"/>
      <c r="C37" s="398"/>
      <c r="D37" s="398"/>
      <c r="E37" s="398"/>
      <c r="F37" s="408"/>
      <c r="G37" s="492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83"/>
      <c r="AM37" s="383"/>
      <c r="AN37" s="383"/>
      <c r="AO37" s="383"/>
      <c r="AP37" s="383"/>
      <c r="AQ37" s="383"/>
      <c r="AR37" s="383"/>
      <c r="AS37" s="383"/>
      <c r="AT37" s="383"/>
      <c r="AU37" s="383"/>
      <c r="AV37" s="383"/>
      <c r="AW37" s="383"/>
      <c r="AX37" s="383"/>
      <c r="AY37" s="383"/>
      <c r="AZ37" s="383"/>
      <c r="BA37" s="383"/>
      <c r="BB37" s="383"/>
      <c r="BC37" s="383"/>
      <c r="BD37" s="383"/>
      <c r="BE37" s="383"/>
      <c r="BF37" s="383"/>
      <c r="BG37" s="383"/>
      <c r="BH37" s="383"/>
      <c r="BI37" s="383"/>
      <c r="BJ37" s="383"/>
      <c r="BK37" s="383"/>
      <c r="BL37" s="383"/>
      <c r="BM37" s="383"/>
      <c r="BN37" s="383"/>
      <c r="BO37" s="383"/>
      <c r="BP37" s="383"/>
      <c r="BQ37" s="383"/>
      <c r="BR37" s="383"/>
      <c r="BS37" s="383"/>
      <c r="BT37" s="383"/>
    </row>
    <row r="38" spans="1:72" s="491" customFormat="1" ht="15.75" customHeight="1" x14ac:dyDescent="0.2">
      <c r="A38" s="396"/>
      <c r="B38" s="493" t="s">
        <v>186</v>
      </c>
      <c r="C38" s="398"/>
      <c r="D38" s="398"/>
      <c r="E38" s="398"/>
      <c r="F38" s="408"/>
      <c r="G38" s="492">
        <f>SUM(G39:G41)</f>
        <v>84800</v>
      </c>
      <c r="H38" s="383"/>
      <c r="I38" s="383"/>
      <c r="J38" s="383"/>
      <c r="K38" s="383"/>
      <c r="L38" s="383"/>
      <c r="M38" s="383"/>
      <c r="N38" s="383"/>
      <c r="O38" s="383"/>
      <c r="P38" s="383"/>
      <c r="Q38" s="383"/>
      <c r="R38" s="383"/>
      <c r="S38" s="383"/>
      <c r="T38" s="383"/>
      <c r="U38" s="383"/>
      <c r="V38" s="383"/>
      <c r="W38" s="383"/>
      <c r="X38" s="383"/>
      <c r="Y38" s="383"/>
      <c r="Z38" s="383"/>
      <c r="AA38" s="383"/>
      <c r="AB38" s="383"/>
      <c r="AC38" s="383"/>
      <c r="AD38" s="383"/>
      <c r="AE38" s="383"/>
      <c r="AF38" s="383"/>
      <c r="AG38" s="383"/>
      <c r="AH38" s="383"/>
      <c r="AI38" s="383"/>
      <c r="AJ38" s="383"/>
      <c r="AK38" s="383"/>
      <c r="AL38" s="383"/>
      <c r="AM38" s="383"/>
      <c r="AN38" s="383"/>
      <c r="AO38" s="383"/>
      <c r="AP38" s="383"/>
      <c r="AQ38" s="383"/>
      <c r="AR38" s="383"/>
      <c r="AS38" s="383"/>
      <c r="AT38" s="383"/>
      <c r="AU38" s="383"/>
      <c r="AV38" s="383"/>
      <c r="AW38" s="383"/>
      <c r="AX38" s="383"/>
      <c r="AY38" s="383"/>
      <c r="AZ38" s="383"/>
      <c r="BA38" s="383"/>
      <c r="BB38" s="383"/>
      <c r="BC38" s="383"/>
      <c r="BD38" s="383"/>
      <c r="BE38" s="383"/>
      <c r="BF38" s="383"/>
      <c r="BG38" s="383"/>
      <c r="BH38" s="383"/>
      <c r="BI38" s="383"/>
      <c r="BJ38" s="383"/>
      <c r="BK38" s="383"/>
      <c r="BL38" s="383"/>
      <c r="BM38" s="383"/>
      <c r="BN38" s="383"/>
      <c r="BO38" s="383"/>
      <c r="BP38" s="383"/>
      <c r="BQ38" s="383"/>
      <c r="BR38" s="383"/>
      <c r="BS38" s="383"/>
      <c r="BT38" s="383"/>
    </row>
    <row r="39" spans="1:72" s="491" customFormat="1" ht="15.75" customHeight="1" x14ac:dyDescent="0.2">
      <c r="A39" s="396"/>
      <c r="B39" s="397"/>
      <c r="C39" s="398"/>
      <c r="D39" s="398"/>
      <c r="E39" s="398" t="s">
        <v>392</v>
      </c>
      <c r="F39" s="408" t="s">
        <v>376</v>
      </c>
      <c r="G39" s="409">
        <f>17920+17560+16800+11120+16640+4200</f>
        <v>84240</v>
      </c>
      <c r="H39" s="383"/>
      <c r="I39" s="383"/>
      <c r="J39" s="383"/>
      <c r="K39" s="383"/>
      <c r="L39" s="383"/>
      <c r="M39" s="383"/>
      <c r="N39" s="383"/>
      <c r="O39" s="383"/>
      <c r="P39" s="383"/>
      <c r="Q39" s="383"/>
      <c r="R39" s="383"/>
      <c r="S39" s="383"/>
      <c r="T39" s="383"/>
      <c r="U39" s="383"/>
      <c r="V39" s="383"/>
      <c r="W39" s="383"/>
      <c r="X39" s="383"/>
      <c r="Y39" s="383"/>
      <c r="Z39" s="383"/>
      <c r="AA39" s="383"/>
      <c r="AB39" s="383"/>
      <c r="AC39" s="383"/>
      <c r="AD39" s="383"/>
      <c r="AE39" s="383"/>
      <c r="AF39" s="383"/>
      <c r="AG39" s="383"/>
      <c r="AH39" s="383"/>
      <c r="AI39" s="383"/>
      <c r="AJ39" s="383"/>
      <c r="AK39" s="383"/>
      <c r="AL39" s="383"/>
      <c r="AM39" s="383"/>
      <c r="AN39" s="383"/>
      <c r="AO39" s="383"/>
      <c r="AP39" s="383"/>
      <c r="AQ39" s="383"/>
      <c r="AR39" s="383"/>
      <c r="AS39" s="383"/>
      <c r="AT39" s="383"/>
      <c r="AU39" s="383"/>
      <c r="AV39" s="383"/>
      <c r="AW39" s="383"/>
      <c r="AX39" s="383"/>
      <c r="AY39" s="383"/>
      <c r="AZ39" s="383"/>
      <c r="BA39" s="383"/>
      <c r="BB39" s="383"/>
      <c r="BC39" s="383"/>
      <c r="BD39" s="383"/>
      <c r="BE39" s="383"/>
      <c r="BF39" s="383"/>
      <c r="BG39" s="383"/>
      <c r="BH39" s="383"/>
      <c r="BI39" s="383"/>
      <c r="BJ39" s="383"/>
      <c r="BK39" s="383"/>
      <c r="BL39" s="383"/>
      <c r="BM39" s="383"/>
      <c r="BN39" s="383"/>
      <c r="BO39" s="383"/>
      <c r="BP39" s="383"/>
      <c r="BQ39" s="383"/>
      <c r="BR39" s="383"/>
      <c r="BS39" s="383"/>
      <c r="BT39" s="383"/>
    </row>
    <row r="40" spans="1:72" s="491" customFormat="1" ht="15.75" customHeight="1" x14ac:dyDescent="0.2">
      <c r="A40" s="396"/>
      <c r="B40" s="397"/>
      <c r="C40" s="415"/>
      <c r="D40" s="398"/>
      <c r="E40" s="398" t="s">
        <v>383</v>
      </c>
      <c r="F40" s="408" t="s">
        <v>376</v>
      </c>
      <c r="G40" s="409">
        <f>280+187</f>
        <v>467</v>
      </c>
      <c r="H40" s="383"/>
      <c r="I40" s="383"/>
      <c r="J40" s="383"/>
      <c r="K40" s="383"/>
      <c r="L40" s="383"/>
      <c r="M40" s="383"/>
      <c r="N40" s="383"/>
      <c r="O40" s="383"/>
      <c r="P40" s="383"/>
      <c r="Q40" s="383"/>
      <c r="R40" s="383"/>
      <c r="S40" s="383"/>
      <c r="T40" s="383"/>
      <c r="U40" s="383"/>
      <c r="V40" s="383"/>
      <c r="W40" s="383"/>
      <c r="X40" s="383"/>
      <c r="Y40" s="383"/>
      <c r="Z40" s="383"/>
      <c r="AA40" s="383"/>
      <c r="AB40" s="383"/>
      <c r="AC40" s="383"/>
      <c r="AD40" s="383"/>
      <c r="AE40" s="383"/>
      <c r="AF40" s="383"/>
      <c r="AG40" s="383"/>
      <c r="AH40" s="383"/>
      <c r="AI40" s="383"/>
      <c r="AJ40" s="383"/>
      <c r="AK40" s="383"/>
      <c r="AL40" s="383"/>
      <c r="AM40" s="383"/>
      <c r="AN40" s="383"/>
      <c r="AO40" s="383"/>
      <c r="AP40" s="383"/>
      <c r="AQ40" s="383"/>
      <c r="AR40" s="383"/>
      <c r="AS40" s="383"/>
      <c r="AT40" s="383"/>
      <c r="AU40" s="383"/>
      <c r="AV40" s="383"/>
      <c r="AW40" s="383"/>
      <c r="AX40" s="383"/>
      <c r="AY40" s="383"/>
      <c r="AZ40" s="383"/>
      <c r="BA40" s="383"/>
      <c r="BB40" s="383"/>
      <c r="BC40" s="383"/>
      <c r="BD40" s="383"/>
      <c r="BE40" s="383"/>
      <c r="BF40" s="383"/>
      <c r="BG40" s="383"/>
      <c r="BH40" s="383"/>
      <c r="BI40" s="383"/>
      <c r="BJ40" s="383"/>
      <c r="BK40" s="383"/>
      <c r="BL40" s="383"/>
      <c r="BM40" s="383"/>
      <c r="BN40" s="383"/>
      <c r="BO40" s="383"/>
      <c r="BP40" s="383"/>
      <c r="BQ40" s="383"/>
      <c r="BR40" s="383"/>
      <c r="BS40" s="383"/>
      <c r="BT40" s="383"/>
    </row>
    <row r="41" spans="1:72" s="491" customFormat="1" ht="15.75" customHeight="1" x14ac:dyDescent="0.2">
      <c r="A41" s="396"/>
      <c r="B41" s="397"/>
      <c r="C41" s="415"/>
      <c r="D41" s="398"/>
      <c r="E41" s="398" t="s">
        <v>384</v>
      </c>
      <c r="F41" s="408" t="s">
        <v>376</v>
      </c>
      <c r="G41" s="409">
        <f>56+37</f>
        <v>93</v>
      </c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3"/>
      <c r="X41" s="383"/>
      <c r="Y41" s="383"/>
      <c r="Z41" s="383"/>
      <c r="AA41" s="383"/>
      <c r="AB41" s="383"/>
      <c r="AC41" s="383"/>
      <c r="AD41" s="383"/>
      <c r="AE41" s="383"/>
      <c r="AF41" s="383"/>
      <c r="AG41" s="383"/>
      <c r="AH41" s="383"/>
      <c r="AI41" s="383"/>
      <c r="AJ41" s="383"/>
      <c r="AK41" s="383"/>
      <c r="AL41" s="383"/>
      <c r="AM41" s="383"/>
      <c r="AN41" s="383"/>
      <c r="AO41" s="383"/>
      <c r="AP41" s="383"/>
      <c r="AQ41" s="383"/>
      <c r="AR41" s="383"/>
      <c r="AS41" s="383"/>
      <c r="AT41" s="383"/>
      <c r="AU41" s="383"/>
      <c r="AV41" s="383"/>
      <c r="AW41" s="383"/>
      <c r="AX41" s="383"/>
      <c r="AY41" s="383"/>
      <c r="AZ41" s="383"/>
      <c r="BA41" s="383"/>
      <c r="BB41" s="383"/>
      <c r="BC41" s="383"/>
      <c r="BD41" s="383"/>
      <c r="BE41" s="383"/>
      <c r="BF41" s="383"/>
      <c r="BG41" s="383"/>
      <c r="BH41" s="383"/>
      <c r="BI41" s="383"/>
      <c r="BJ41" s="383"/>
      <c r="BK41" s="383"/>
      <c r="BL41" s="383"/>
      <c r="BM41" s="383"/>
      <c r="BN41" s="383"/>
      <c r="BO41" s="383"/>
      <c r="BP41" s="383"/>
      <c r="BQ41" s="383"/>
      <c r="BR41" s="383"/>
      <c r="BS41" s="383"/>
      <c r="BT41" s="383"/>
    </row>
    <row r="42" spans="1:72" s="491" customFormat="1" ht="15.75" customHeight="1" x14ac:dyDescent="0.2">
      <c r="A42" s="410"/>
      <c r="B42" s="411"/>
      <c r="C42" s="412"/>
      <c r="D42" s="399"/>
      <c r="E42" s="399"/>
      <c r="F42" s="401"/>
      <c r="G42" s="41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  <c r="S42" s="383"/>
      <c r="T42" s="383"/>
      <c r="U42" s="383"/>
      <c r="V42" s="383"/>
      <c r="W42" s="383"/>
      <c r="X42" s="383"/>
      <c r="Y42" s="383"/>
      <c r="Z42" s="383"/>
      <c r="AA42" s="383"/>
      <c r="AB42" s="383"/>
      <c r="AC42" s="383"/>
      <c r="AD42" s="383"/>
      <c r="AE42" s="383"/>
      <c r="AF42" s="383"/>
      <c r="AG42" s="383"/>
      <c r="AH42" s="383"/>
      <c r="AI42" s="383"/>
      <c r="AJ42" s="383"/>
      <c r="AK42" s="383"/>
      <c r="AL42" s="383"/>
      <c r="AM42" s="383"/>
      <c r="AN42" s="383"/>
      <c r="AO42" s="383"/>
      <c r="AP42" s="383"/>
      <c r="AQ42" s="383"/>
      <c r="AR42" s="383"/>
      <c r="AS42" s="383"/>
      <c r="AT42" s="383"/>
      <c r="AU42" s="383"/>
      <c r="AV42" s="383"/>
      <c r="AW42" s="383"/>
      <c r="AX42" s="383"/>
      <c r="AY42" s="383"/>
      <c r="AZ42" s="383"/>
      <c r="BA42" s="383"/>
      <c r="BB42" s="383"/>
      <c r="BC42" s="383"/>
      <c r="BD42" s="383"/>
      <c r="BE42" s="383"/>
      <c r="BF42" s="383"/>
      <c r="BG42" s="383"/>
      <c r="BH42" s="383"/>
      <c r="BI42" s="383"/>
      <c r="BJ42" s="383"/>
      <c r="BK42" s="383"/>
      <c r="BL42" s="383"/>
      <c r="BM42" s="383"/>
      <c r="BN42" s="383"/>
      <c r="BO42" s="383"/>
      <c r="BP42" s="383"/>
      <c r="BQ42" s="383"/>
      <c r="BR42" s="383"/>
      <c r="BS42" s="383"/>
      <c r="BT42" s="383"/>
    </row>
    <row r="43" spans="1:72" s="491" customFormat="1" ht="15.75" customHeight="1" x14ac:dyDescent="0.2">
      <c r="A43" s="396"/>
      <c r="B43" s="397"/>
      <c r="C43" s="398"/>
      <c r="D43" s="398"/>
      <c r="E43" s="399" t="s">
        <v>19</v>
      </c>
      <c r="F43" s="400">
        <f>105120+107820+102660+108180+102720+94440</f>
        <v>620940</v>
      </c>
      <c r="G43" s="401" t="s">
        <v>376</v>
      </c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83"/>
      <c r="S43" s="383"/>
      <c r="T43" s="383"/>
      <c r="U43" s="383"/>
      <c r="V43" s="383"/>
      <c r="W43" s="383"/>
      <c r="X43" s="383"/>
      <c r="Y43" s="383"/>
      <c r="Z43" s="383"/>
      <c r="AA43" s="383"/>
      <c r="AB43" s="383"/>
      <c r="AC43" s="383"/>
      <c r="AD43" s="383"/>
      <c r="AE43" s="383"/>
      <c r="AF43" s="383"/>
      <c r="AG43" s="383"/>
      <c r="AH43" s="383"/>
      <c r="AI43" s="383"/>
      <c r="AJ43" s="383"/>
      <c r="AK43" s="383"/>
      <c r="AL43" s="383"/>
      <c r="AM43" s="383"/>
      <c r="AN43" s="383"/>
      <c r="AO43" s="383"/>
      <c r="AP43" s="383"/>
      <c r="AQ43" s="383"/>
      <c r="AR43" s="383"/>
      <c r="AS43" s="383"/>
      <c r="AT43" s="383"/>
      <c r="AU43" s="383"/>
      <c r="AV43" s="383"/>
      <c r="AW43" s="383"/>
      <c r="AX43" s="383"/>
      <c r="AY43" s="383"/>
      <c r="AZ43" s="383"/>
      <c r="BA43" s="383"/>
      <c r="BB43" s="383"/>
      <c r="BC43" s="383"/>
      <c r="BD43" s="383"/>
      <c r="BE43" s="383"/>
      <c r="BF43" s="383"/>
      <c r="BG43" s="383"/>
      <c r="BH43" s="383"/>
      <c r="BI43" s="383"/>
      <c r="BJ43" s="383"/>
      <c r="BK43" s="383"/>
      <c r="BL43" s="383"/>
      <c r="BM43" s="383"/>
      <c r="BN43" s="383"/>
      <c r="BO43" s="383"/>
      <c r="BP43" s="383"/>
      <c r="BQ43" s="383"/>
      <c r="BR43" s="383"/>
      <c r="BS43" s="383"/>
      <c r="BT43" s="383"/>
    </row>
    <row r="44" spans="1:72" s="491" customFormat="1" ht="23.25" customHeight="1" x14ac:dyDescent="0.2">
      <c r="A44" s="402" t="s">
        <v>357</v>
      </c>
      <c r="B44" s="403" t="s">
        <v>393</v>
      </c>
      <c r="C44" s="398" t="s">
        <v>390</v>
      </c>
      <c r="D44" s="398" t="s">
        <v>391</v>
      </c>
      <c r="E44" s="404" t="s">
        <v>376</v>
      </c>
      <c r="F44" s="405" t="s">
        <v>376</v>
      </c>
      <c r="G44" s="406">
        <f>SUM(G46,G49)</f>
        <v>620940</v>
      </c>
      <c r="H44" s="383"/>
      <c r="I44" s="383"/>
      <c r="J44" s="383"/>
      <c r="K44" s="383"/>
      <c r="L44" s="383"/>
      <c r="M44" s="383"/>
      <c r="N44" s="383"/>
      <c r="O44" s="383"/>
      <c r="P44" s="383"/>
      <c r="Q44" s="383"/>
      <c r="R44" s="383"/>
      <c r="S44" s="383"/>
      <c r="T44" s="383"/>
      <c r="U44" s="383"/>
      <c r="V44" s="383"/>
      <c r="W44" s="383"/>
      <c r="X44" s="383"/>
      <c r="Y44" s="383"/>
      <c r="Z44" s="383"/>
      <c r="AA44" s="383"/>
      <c r="AB44" s="383"/>
      <c r="AC44" s="383"/>
      <c r="AD44" s="383"/>
      <c r="AE44" s="383"/>
      <c r="AF44" s="383"/>
      <c r="AG44" s="383"/>
      <c r="AH44" s="383"/>
      <c r="AI44" s="383"/>
      <c r="AJ44" s="383"/>
      <c r="AK44" s="383"/>
      <c r="AL44" s="383"/>
      <c r="AM44" s="383"/>
      <c r="AN44" s="383"/>
      <c r="AO44" s="383"/>
      <c r="AP44" s="383"/>
      <c r="AQ44" s="383"/>
      <c r="AR44" s="383"/>
      <c r="AS44" s="383"/>
      <c r="AT44" s="383"/>
      <c r="AU44" s="383"/>
      <c r="AV44" s="383"/>
      <c r="AW44" s="383"/>
      <c r="AX44" s="383"/>
      <c r="AY44" s="383"/>
      <c r="AZ44" s="383"/>
      <c r="BA44" s="383"/>
      <c r="BB44" s="383"/>
      <c r="BC44" s="383"/>
      <c r="BD44" s="383"/>
      <c r="BE44" s="383"/>
      <c r="BF44" s="383"/>
      <c r="BG44" s="383"/>
      <c r="BH44" s="383"/>
      <c r="BI44" s="383"/>
      <c r="BJ44" s="383"/>
      <c r="BK44" s="383"/>
      <c r="BL44" s="383"/>
      <c r="BM44" s="383"/>
      <c r="BN44" s="383"/>
      <c r="BO44" s="383"/>
      <c r="BP44" s="383"/>
      <c r="BQ44" s="383"/>
      <c r="BR44" s="383"/>
      <c r="BS44" s="383"/>
      <c r="BT44" s="383"/>
    </row>
    <row r="45" spans="1:72" s="491" customFormat="1" ht="9.75" customHeight="1" x14ac:dyDescent="0.2">
      <c r="A45" s="396"/>
      <c r="B45" s="407"/>
      <c r="C45" s="398"/>
      <c r="D45" s="398"/>
      <c r="E45" s="398"/>
      <c r="F45" s="408"/>
      <c r="G45" s="492"/>
      <c r="H45" s="383"/>
      <c r="I45" s="383"/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T45" s="383"/>
      <c r="U45" s="383"/>
      <c r="V45" s="383"/>
      <c r="W45" s="383"/>
      <c r="X45" s="383"/>
      <c r="Y45" s="383"/>
      <c r="Z45" s="383"/>
      <c r="AA45" s="383"/>
      <c r="AB45" s="383"/>
      <c r="AC45" s="383"/>
      <c r="AD45" s="383"/>
      <c r="AE45" s="383"/>
      <c r="AF45" s="383"/>
      <c r="AG45" s="383"/>
      <c r="AH45" s="383"/>
      <c r="AI45" s="383"/>
      <c r="AJ45" s="383"/>
      <c r="AK45" s="383"/>
      <c r="AL45" s="383"/>
      <c r="AM45" s="383"/>
      <c r="AN45" s="383"/>
      <c r="AO45" s="383"/>
      <c r="AP45" s="383"/>
      <c r="AQ45" s="383"/>
      <c r="AR45" s="383"/>
      <c r="AS45" s="383"/>
      <c r="AT45" s="383"/>
      <c r="AU45" s="383"/>
      <c r="AV45" s="383"/>
      <c r="AW45" s="383"/>
      <c r="AX45" s="383"/>
      <c r="AY45" s="383"/>
      <c r="AZ45" s="383"/>
      <c r="BA45" s="383"/>
      <c r="BB45" s="383"/>
      <c r="BC45" s="383"/>
      <c r="BD45" s="383"/>
      <c r="BE45" s="383"/>
      <c r="BF45" s="383"/>
      <c r="BG45" s="383"/>
      <c r="BH45" s="383"/>
      <c r="BI45" s="383"/>
      <c r="BJ45" s="383"/>
      <c r="BK45" s="383"/>
      <c r="BL45" s="383"/>
      <c r="BM45" s="383"/>
      <c r="BN45" s="383"/>
      <c r="BO45" s="383"/>
      <c r="BP45" s="383"/>
      <c r="BQ45" s="383"/>
      <c r="BR45" s="383"/>
      <c r="BS45" s="383"/>
      <c r="BT45" s="383"/>
    </row>
    <row r="46" spans="1:72" s="491" customFormat="1" ht="25.5" customHeight="1" x14ac:dyDescent="0.2">
      <c r="A46" s="396"/>
      <c r="B46" s="494" t="s">
        <v>394</v>
      </c>
      <c r="C46" s="398"/>
      <c r="D46" s="398"/>
      <c r="E46" s="398"/>
      <c r="F46" s="408"/>
      <c r="G46" s="492">
        <f>SUM(G47:G47)</f>
        <v>414402.23000000004</v>
      </c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3"/>
      <c r="S46" s="383"/>
      <c r="T46" s="383"/>
      <c r="U46" s="383"/>
      <c r="V46" s="383"/>
      <c r="W46" s="383"/>
      <c r="X46" s="383"/>
      <c r="Y46" s="383"/>
      <c r="Z46" s="383"/>
      <c r="AA46" s="383"/>
      <c r="AB46" s="383"/>
      <c r="AC46" s="383"/>
      <c r="AD46" s="383"/>
      <c r="AE46" s="383"/>
      <c r="AF46" s="383"/>
      <c r="AG46" s="383"/>
      <c r="AH46" s="383"/>
      <c r="AI46" s="383"/>
      <c r="AJ46" s="383"/>
      <c r="AK46" s="383"/>
      <c r="AL46" s="383"/>
      <c r="AM46" s="383"/>
      <c r="AN46" s="383"/>
      <c r="AO46" s="383"/>
      <c r="AP46" s="383"/>
      <c r="AQ46" s="383"/>
      <c r="AR46" s="383"/>
      <c r="AS46" s="383"/>
      <c r="AT46" s="383"/>
      <c r="AU46" s="383"/>
      <c r="AV46" s="383"/>
      <c r="AW46" s="383"/>
      <c r="AX46" s="383"/>
      <c r="AY46" s="383"/>
      <c r="AZ46" s="383"/>
      <c r="BA46" s="383"/>
      <c r="BB46" s="383"/>
      <c r="BC46" s="383"/>
      <c r="BD46" s="383"/>
      <c r="BE46" s="383"/>
      <c r="BF46" s="383"/>
      <c r="BG46" s="383"/>
      <c r="BH46" s="383"/>
      <c r="BI46" s="383"/>
      <c r="BJ46" s="383"/>
      <c r="BK46" s="383"/>
      <c r="BL46" s="383"/>
      <c r="BM46" s="383"/>
      <c r="BN46" s="383"/>
      <c r="BO46" s="383"/>
      <c r="BP46" s="383"/>
      <c r="BQ46" s="383"/>
      <c r="BR46" s="383"/>
      <c r="BS46" s="383"/>
      <c r="BT46" s="383"/>
    </row>
    <row r="47" spans="1:72" s="491" customFormat="1" ht="15.75" customHeight="1" x14ac:dyDescent="0.2">
      <c r="A47" s="396"/>
      <c r="B47" s="397"/>
      <c r="C47" s="398"/>
      <c r="D47" s="398"/>
      <c r="E47" s="398" t="s">
        <v>395</v>
      </c>
      <c r="F47" s="408" t="s">
        <v>376</v>
      </c>
      <c r="G47" s="409">
        <f>105120-37494.56+107820-44448.61+102660-35221.28+108180-38175.06+102720-26323.42+94440-24874.84</f>
        <v>414402.23000000004</v>
      </c>
      <c r="H47" s="383"/>
      <c r="I47" s="383"/>
      <c r="J47" s="383"/>
      <c r="K47" s="383"/>
      <c r="L47" s="383"/>
      <c r="M47" s="383"/>
      <c r="N47" s="383"/>
      <c r="O47" s="383"/>
      <c r="P47" s="383"/>
      <c r="Q47" s="383"/>
      <c r="R47" s="383"/>
      <c r="S47" s="383"/>
      <c r="T47" s="383"/>
      <c r="U47" s="383"/>
      <c r="V47" s="383"/>
      <c r="W47" s="383"/>
      <c r="X47" s="383"/>
      <c r="Y47" s="383"/>
      <c r="Z47" s="383"/>
      <c r="AA47" s="383"/>
      <c r="AB47" s="383"/>
      <c r="AC47" s="383"/>
      <c r="AD47" s="383"/>
      <c r="AE47" s="383"/>
      <c r="AF47" s="383"/>
      <c r="AG47" s="383"/>
      <c r="AH47" s="383"/>
      <c r="AI47" s="383"/>
      <c r="AJ47" s="383"/>
      <c r="AK47" s="383"/>
      <c r="AL47" s="383"/>
      <c r="AM47" s="383"/>
      <c r="AN47" s="383"/>
      <c r="AO47" s="383"/>
      <c r="AP47" s="383"/>
      <c r="AQ47" s="383"/>
      <c r="AR47" s="383"/>
      <c r="AS47" s="383"/>
      <c r="AT47" s="383"/>
      <c r="AU47" s="383"/>
      <c r="AV47" s="383"/>
      <c r="AW47" s="383"/>
      <c r="AX47" s="383"/>
      <c r="AY47" s="383"/>
      <c r="AZ47" s="383"/>
      <c r="BA47" s="383"/>
      <c r="BB47" s="383"/>
      <c r="BC47" s="383"/>
      <c r="BD47" s="383"/>
      <c r="BE47" s="383"/>
      <c r="BF47" s="383"/>
      <c r="BG47" s="383"/>
      <c r="BH47" s="383"/>
      <c r="BI47" s="383"/>
      <c r="BJ47" s="383"/>
      <c r="BK47" s="383"/>
      <c r="BL47" s="383"/>
      <c r="BM47" s="383"/>
      <c r="BN47" s="383"/>
      <c r="BO47" s="383"/>
      <c r="BP47" s="383"/>
      <c r="BQ47" s="383"/>
      <c r="BR47" s="383"/>
      <c r="BS47" s="383"/>
      <c r="BT47" s="383"/>
    </row>
    <row r="48" spans="1:72" s="491" customFormat="1" ht="15.75" customHeight="1" x14ac:dyDescent="0.2">
      <c r="A48" s="410"/>
      <c r="B48" s="411"/>
      <c r="C48" s="412"/>
      <c r="D48" s="399"/>
      <c r="E48" s="399"/>
      <c r="F48" s="401"/>
      <c r="G48" s="41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3"/>
      <c r="AU48" s="383"/>
      <c r="AV48" s="383"/>
      <c r="AW48" s="383"/>
      <c r="AX48" s="383"/>
      <c r="AY48" s="383"/>
      <c r="AZ48" s="383"/>
      <c r="BA48" s="383"/>
      <c r="BB48" s="383"/>
      <c r="BC48" s="383"/>
      <c r="BD48" s="383"/>
      <c r="BE48" s="383"/>
      <c r="BF48" s="383"/>
      <c r="BG48" s="383"/>
      <c r="BH48" s="383"/>
      <c r="BI48" s="383"/>
      <c r="BJ48" s="383"/>
      <c r="BK48" s="383"/>
      <c r="BL48" s="383"/>
      <c r="BM48" s="383"/>
      <c r="BN48" s="383"/>
      <c r="BO48" s="383"/>
      <c r="BP48" s="383"/>
      <c r="BQ48" s="383"/>
      <c r="BR48" s="383"/>
      <c r="BS48" s="383"/>
      <c r="BT48" s="383"/>
    </row>
    <row r="49" spans="1:72" s="491" customFormat="1" ht="20.25" customHeight="1" x14ac:dyDescent="0.2">
      <c r="A49" s="396"/>
      <c r="B49" s="493" t="s">
        <v>396</v>
      </c>
      <c r="C49" s="398"/>
      <c r="D49" s="398"/>
      <c r="E49" s="398"/>
      <c r="F49" s="408"/>
      <c r="G49" s="492">
        <f>SUM(G50:G51)</f>
        <v>206537.77000000002</v>
      </c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  <c r="AA49" s="383"/>
      <c r="AB49" s="383"/>
      <c r="AC49" s="383"/>
      <c r="AD49" s="383"/>
      <c r="AE49" s="383"/>
      <c r="AF49" s="383"/>
      <c r="AG49" s="383"/>
      <c r="AH49" s="383"/>
      <c r="AI49" s="383"/>
      <c r="AJ49" s="383"/>
      <c r="AK49" s="383"/>
      <c r="AL49" s="383"/>
      <c r="AM49" s="383"/>
      <c r="AN49" s="383"/>
      <c r="AO49" s="383"/>
      <c r="AP49" s="383"/>
      <c r="AQ49" s="383"/>
      <c r="AR49" s="383"/>
      <c r="AS49" s="383"/>
      <c r="AT49" s="383"/>
      <c r="AU49" s="383"/>
      <c r="AV49" s="383"/>
      <c r="AW49" s="383"/>
      <c r="AX49" s="383"/>
      <c r="AY49" s="383"/>
      <c r="AZ49" s="383"/>
      <c r="BA49" s="383"/>
      <c r="BB49" s="383"/>
      <c r="BC49" s="383"/>
      <c r="BD49" s="383"/>
      <c r="BE49" s="383"/>
      <c r="BF49" s="383"/>
      <c r="BG49" s="383"/>
      <c r="BH49" s="383"/>
      <c r="BI49" s="383"/>
      <c r="BJ49" s="383"/>
      <c r="BK49" s="383"/>
      <c r="BL49" s="383"/>
      <c r="BM49" s="383"/>
      <c r="BN49" s="383"/>
      <c r="BO49" s="383"/>
      <c r="BP49" s="383"/>
      <c r="BQ49" s="383"/>
      <c r="BR49" s="383"/>
      <c r="BS49" s="383"/>
      <c r="BT49" s="383"/>
    </row>
    <row r="50" spans="1:72" s="491" customFormat="1" ht="15.75" customHeight="1" x14ac:dyDescent="0.2">
      <c r="A50" s="396"/>
      <c r="B50" s="397"/>
      <c r="C50" s="415"/>
      <c r="D50" s="398"/>
      <c r="E50" s="398" t="s">
        <v>395</v>
      </c>
      <c r="F50" s="408" t="s">
        <v>376</v>
      </c>
      <c r="G50" s="409">
        <f>1695.66+1495.29+2579.3+1430.37+1468.92+10910.33</f>
        <v>19579.870000000003</v>
      </c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  <c r="AG50" s="383"/>
      <c r="AH50" s="383"/>
      <c r="AI50" s="383"/>
      <c r="AJ50" s="383"/>
      <c r="AK50" s="383"/>
      <c r="AL50" s="383"/>
      <c r="AM50" s="383"/>
      <c r="AN50" s="383"/>
      <c r="AO50" s="383"/>
      <c r="AP50" s="383"/>
      <c r="AQ50" s="383"/>
      <c r="AR50" s="383"/>
      <c r="AS50" s="383"/>
      <c r="AT50" s="383"/>
      <c r="AU50" s="383"/>
      <c r="AV50" s="383"/>
      <c r="AW50" s="383"/>
      <c r="AX50" s="383"/>
      <c r="AY50" s="383"/>
      <c r="AZ50" s="383"/>
      <c r="BA50" s="383"/>
      <c r="BB50" s="383"/>
      <c r="BC50" s="383"/>
      <c r="BD50" s="383"/>
      <c r="BE50" s="383"/>
      <c r="BF50" s="383"/>
      <c r="BG50" s="383"/>
      <c r="BH50" s="383"/>
      <c r="BI50" s="383"/>
      <c r="BJ50" s="383"/>
      <c r="BK50" s="383"/>
      <c r="BL50" s="383"/>
      <c r="BM50" s="383"/>
      <c r="BN50" s="383"/>
      <c r="BO50" s="383"/>
      <c r="BP50" s="383"/>
      <c r="BQ50" s="383"/>
      <c r="BR50" s="383"/>
      <c r="BS50" s="383"/>
      <c r="BT50" s="383"/>
    </row>
    <row r="51" spans="1:72" s="491" customFormat="1" ht="15.75" customHeight="1" x14ac:dyDescent="0.2">
      <c r="A51" s="396"/>
      <c r="B51" s="397"/>
      <c r="C51" s="415"/>
      <c r="D51" s="398"/>
      <c r="E51" s="398" t="s">
        <v>385</v>
      </c>
      <c r="F51" s="408" t="s">
        <v>376</v>
      </c>
      <c r="G51" s="409">
        <f>35798.9+42953.32+32641.98+36744.69+24854.5+13964.51</f>
        <v>186957.90000000002</v>
      </c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383"/>
      <c r="AH51" s="383"/>
      <c r="AI51" s="383"/>
      <c r="AJ51" s="383"/>
      <c r="AK51" s="383"/>
      <c r="AL51" s="383"/>
      <c r="AM51" s="383"/>
      <c r="AN51" s="383"/>
      <c r="AO51" s="383"/>
      <c r="AP51" s="383"/>
      <c r="AQ51" s="383"/>
      <c r="AR51" s="383"/>
      <c r="AS51" s="383"/>
      <c r="AT51" s="383"/>
      <c r="AU51" s="383"/>
      <c r="AV51" s="383"/>
      <c r="AW51" s="383"/>
      <c r="AX51" s="383"/>
      <c r="AY51" s="383"/>
      <c r="AZ51" s="383"/>
      <c r="BA51" s="383"/>
      <c r="BB51" s="383"/>
      <c r="BC51" s="383"/>
      <c r="BD51" s="383"/>
      <c r="BE51" s="383"/>
      <c r="BF51" s="383"/>
      <c r="BG51" s="383"/>
      <c r="BH51" s="383"/>
      <c r="BI51" s="383"/>
      <c r="BJ51" s="383"/>
      <c r="BK51" s="383"/>
      <c r="BL51" s="383"/>
      <c r="BM51" s="383"/>
      <c r="BN51" s="383"/>
      <c r="BO51" s="383"/>
      <c r="BP51" s="383"/>
      <c r="BQ51" s="383"/>
      <c r="BR51" s="383"/>
      <c r="BS51" s="383"/>
      <c r="BT51" s="383"/>
    </row>
    <row r="52" spans="1:72" s="491" customFormat="1" ht="8.25" customHeight="1" x14ac:dyDescent="0.2">
      <c r="A52" s="410"/>
      <c r="B52" s="411"/>
      <c r="C52" s="412"/>
      <c r="D52" s="399"/>
      <c r="E52" s="399"/>
      <c r="F52" s="401"/>
      <c r="G52" s="41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  <c r="AK52" s="383"/>
      <c r="AL52" s="383"/>
      <c r="AM52" s="383"/>
      <c r="AN52" s="383"/>
      <c r="AO52" s="383"/>
      <c r="AP52" s="383"/>
      <c r="AQ52" s="383"/>
      <c r="AR52" s="383"/>
      <c r="AS52" s="383"/>
      <c r="AT52" s="383"/>
      <c r="AU52" s="383"/>
      <c r="AV52" s="383"/>
      <c r="AW52" s="383"/>
      <c r="AX52" s="383"/>
      <c r="AY52" s="383"/>
      <c r="AZ52" s="383"/>
      <c r="BA52" s="383"/>
      <c r="BB52" s="383"/>
      <c r="BC52" s="383"/>
      <c r="BD52" s="383"/>
      <c r="BE52" s="383"/>
      <c r="BF52" s="383"/>
      <c r="BG52" s="383"/>
      <c r="BH52" s="383"/>
      <c r="BI52" s="383"/>
      <c r="BJ52" s="383"/>
      <c r="BK52" s="383"/>
      <c r="BL52" s="383"/>
      <c r="BM52" s="383"/>
      <c r="BN52" s="383"/>
      <c r="BO52" s="383"/>
      <c r="BP52" s="383"/>
      <c r="BQ52" s="383"/>
      <c r="BR52" s="383"/>
      <c r="BS52" s="383"/>
      <c r="BT52" s="383"/>
    </row>
    <row r="53" spans="1:72" s="491" customFormat="1" ht="15.75" customHeight="1" x14ac:dyDescent="0.2">
      <c r="A53" s="396"/>
      <c r="B53" s="397"/>
      <c r="C53" s="398"/>
      <c r="D53" s="398"/>
      <c r="E53" s="399" t="s">
        <v>19</v>
      </c>
      <c r="F53" s="400">
        <f>230+230+230+230+230+230</f>
        <v>1380</v>
      </c>
      <c r="G53" s="401" t="s">
        <v>376</v>
      </c>
      <c r="H53" s="383"/>
      <c r="I53" s="383"/>
      <c r="J53" s="383"/>
      <c r="K53" s="383"/>
      <c r="L53" s="383"/>
      <c r="M53" s="383"/>
      <c r="N53" s="383"/>
      <c r="O53" s="383"/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3"/>
      <c r="AA53" s="383"/>
      <c r="AB53" s="383"/>
      <c r="AC53" s="383"/>
      <c r="AD53" s="383"/>
      <c r="AE53" s="383"/>
      <c r="AF53" s="383"/>
      <c r="AG53" s="383"/>
      <c r="AH53" s="383"/>
      <c r="AI53" s="383"/>
      <c r="AJ53" s="383"/>
      <c r="AK53" s="383"/>
      <c r="AL53" s="383"/>
      <c r="AM53" s="383"/>
      <c r="AN53" s="383"/>
      <c r="AO53" s="383"/>
      <c r="AP53" s="383"/>
      <c r="AQ53" s="383"/>
      <c r="AR53" s="383"/>
      <c r="AS53" s="383"/>
      <c r="AT53" s="383"/>
      <c r="AU53" s="383"/>
      <c r="AV53" s="383"/>
      <c r="AW53" s="383"/>
      <c r="AX53" s="383"/>
      <c r="AY53" s="383"/>
      <c r="AZ53" s="383"/>
      <c r="BA53" s="383"/>
      <c r="BB53" s="383"/>
      <c r="BC53" s="383"/>
      <c r="BD53" s="383"/>
      <c r="BE53" s="383"/>
      <c r="BF53" s="383"/>
      <c r="BG53" s="383"/>
      <c r="BH53" s="383"/>
      <c r="BI53" s="383"/>
      <c r="BJ53" s="383"/>
      <c r="BK53" s="383"/>
      <c r="BL53" s="383"/>
      <c r="BM53" s="383"/>
      <c r="BN53" s="383"/>
      <c r="BO53" s="383"/>
      <c r="BP53" s="383"/>
      <c r="BQ53" s="383"/>
      <c r="BR53" s="383"/>
      <c r="BS53" s="383"/>
      <c r="BT53" s="383"/>
    </row>
    <row r="54" spans="1:72" s="491" customFormat="1" ht="37.5" customHeight="1" x14ac:dyDescent="0.2">
      <c r="A54" s="402" t="s">
        <v>358</v>
      </c>
      <c r="B54" s="403" t="s">
        <v>397</v>
      </c>
      <c r="C54" s="398" t="s">
        <v>387</v>
      </c>
      <c r="D54" s="398" t="s">
        <v>398</v>
      </c>
      <c r="E54" s="404" t="s">
        <v>376</v>
      </c>
      <c r="F54" s="405" t="s">
        <v>376</v>
      </c>
      <c r="G54" s="406">
        <f>SUM(G56)</f>
        <v>1380</v>
      </c>
      <c r="H54" s="383"/>
      <c r="I54" s="383"/>
      <c r="J54" s="383"/>
      <c r="K54" s="383"/>
      <c r="L54" s="383"/>
      <c r="M54" s="383"/>
      <c r="N54" s="383"/>
      <c r="O54" s="383"/>
      <c r="P54" s="383"/>
      <c r="Q54" s="383"/>
      <c r="R54" s="383"/>
      <c r="S54" s="383"/>
      <c r="T54" s="383"/>
      <c r="U54" s="383"/>
      <c r="V54" s="383"/>
      <c r="W54" s="383"/>
      <c r="X54" s="383"/>
      <c r="Y54" s="383"/>
      <c r="Z54" s="383"/>
      <c r="AA54" s="383"/>
      <c r="AB54" s="383"/>
      <c r="AC54" s="383"/>
      <c r="AD54" s="383"/>
      <c r="AE54" s="383"/>
      <c r="AF54" s="383"/>
      <c r="AG54" s="383"/>
      <c r="AH54" s="383"/>
      <c r="AI54" s="383"/>
      <c r="AJ54" s="383"/>
      <c r="AK54" s="383"/>
      <c r="AL54" s="383"/>
      <c r="AM54" s="383"/>
      <c r="AN54" s="383"/>
      <c r="AO54" s="383"/>
      <c r="AP54" s="383"/>
      <c r="AQ54" s="383"/>
      <c r="AR54" s="383"/>
      <c r="AS54" s="383"/>
      <c r="AT54" s="383"/>
      <c r="AU54" s="383"/>
      <c r="AV54" s="383"/>
      <c r="AW54" s="383"/>
      <c r="AX54" s="383"/>
      <c r="AY54" s="383"/>
      <c r="AZ54" s="383"/>
      <c r="BA54" s="383"/>
      <c r="BB54" s="383"/>
      <c r="BC54" s="383"/>
      <c r="BD54" s="383"/>
      <c r="BE54" s="383"/>
      <c r="BF54" s="383"/>
      <c r="BG54" s="383"/>
      <c r="BH54" s="383"/>
      <c r="BI54" s="383"/>
      <c r="BJ54" s="383"/>
      <c r="BK54" s="383"/>
      <c r="BL54" s="383"/>
      <c r="BM54" s="383"/>
      <c r="BN54" s="383"/>
      <c r="BO54" s="383"/>
      <c r="BP54" s="383"/>
      <c r="BQ54" s="383"/>
      <c r="BR54" s="383"/>
      <c r="BS54" s="383"/>
      <c r="BT54" s="383"/>
    </row>
    <row r="55" spans="1:72" s="491" customFormat="1" ht="15.75" customHeight="1" x14ac:dyDescent="0.2">
      <c r="A55" s="396"/>
      <c r="B55" s="397"/>
      <c r="C55" s="415"/>
      <c r="D55" s="398"/>
      <c r="E55" s="398"/>
      <c r="F55" s="408"/>
      <c r="G55" s="409"/>
      <c r="H55" s="383"/>
      <c r="I55" s="383"/>
      <c r="J55" s="383"/>
      <c r="K55" s="383"/>
      <c r="L55" s="383"/>
      <c r="M55" s="383"/>
      <c r="N55" s="383"/>
      <c r="O55" s="383"/>
      <c r="P55" s="383"/>
      <c r="Q55" s="383"/>
      <c r="R55" s="383"/>
      <c r="S55" s="383"/>
      <c r="T55" s="383"/>
      <c r="U55" s="383"/>
      <c r="V55" s="383"/>
      <c r="W55" s="383"/>
      <c r="X55" s="383"/>
      <c r="Y55" s="383"/>
      <c r="Z55" s="383"/>
      <c r="AA55" s="383"/>
      <c r="AB55" s="383"/>
      <c r="AC55" s="383"/>
      <c r="AD55" s="383"/>
      <c r="AE55" s="383"/>
      <c r="AF55" s="383"/>
      <c r="AG55" s="383"/>
      <c r="AH55" s="383"/>
      <c r="AI55" s="383"/>
      <c r="AJ55" s="383"/>
      <c r="AK55" s="383"/>
      <c r="AL55" s="383"/>
      <c r="AM55" s="383"/>
      <c r="AN55" s="383"/>
      <c r="AO55" s="383"/>
      <c r="AP55" s="383"/>
      <c r="AQ55" s="383"/>
      <c r="AR55" s="383"/>
      <c r="AS55" s="383"/>
      <c r="AT55" s="383"/>
      <c r="AU55" s="383"/>
      <c r="AV55" s="383"/>
      <c r="AW55" s="383"/>
      <c r="AX55" s="383"/>
      <c r="AY55" s="383"/>
      <c r="AZ55" s="383"/>
      <c r="BA55" s="383"/>
      <c r="BB55" s="383"/>
      <c r="BC55" s="383"/>
      <c r="BD55" s="383"/>
      <c r="BE55" s="383"/>
      <c r="BF55" s="383"/>
      <c r="BG55" s="383"/>
      <c r="BH55" s="383"/>
      <c r="BI55" s="383"/>
      <c r="BJ55" s="383"/>
      <c r="BK55" s="383"/>
      <c r="BL55" s="383"/>
      <c r="BM55" s="383"/>
      <c r="BN55" s="383"/>
      <c r="BO55" s="383"/>
      <c r="BP55" s="383"/>
      <c r="BQ55" s="383"/>
      <c r="BR55" s="383"/>
      <c r="BS55" s="383"/>
      <c r="BT55" s="383"/>
    </row>
    <row r="56" spans="1:72" s="491" customFormat="1" ht="24" customHeight="1" x14ac:dyDescent="0.2">
      <c r="A56" s="396"/>
      <c r="B56" s="494" t="s">
        <v>399</v>
      </c>
      <c r="C56" s="398"/>
      <c r="D56" s="398"/>
      <c r="E56" s="398"/>
      <c r="F56" s="408"/>
      <c r="G56" s="492">
        <f>SUM(G57:G59)</f>
        <v>1380</v>
      </c>
      <c r="H56" s="383"/>
      <c r="I56" s="383"/>
      <c r="J56" s="383"/>
      <c r="K56" s="383"/>
      <c r="L56" s="383"/>
      <c r="M56" s="383"/>
      <c r="N56" s="383"/>
      <c r="O56" s="383"/>
      <c r="P56" s="383"/>
      <c r="Q56" s="383"/>
      <c r="R56" s="383"/>
      <c r="S56" s="383"/>
      <c r="T56" s="383"/>
      <c r="U56" s="383"/>
      <c r="V56" s="383"/>
      <c r="W56" s="383"/>
      <c r="X56" s="383"/>
      <c r="Y56" s="383"/>
      <c r="Z56" s="383"/>
      <c r="AA56" s="383"/>
      <c r="AB56" s="383"/>
      <c r="AC56" s="383"/>
      <c r="AD56" s="383"/>
      <c r="AE56" s="383"/>
      <c r="AF56" s="383"/>
      <c r="AG56" s="383"/>
      <c r="AH56" s="383"/>
      <c r="AI56" s="383"/>
      <c r="AJ56" s="383"/>
      <c r="AK56" s="383"/>
      <c r="AL56" s="383"/>
      <c r="AM56" s="383"/>
      <c r="AN56" s="383"/>
      <c r="AO56" s="383"/>
      <c r="AP56" s="383"/>
      <c r="AQ56" s="383"/>
      <c r="AR56" s="383"/>
      <c r="AS56" s="383"/>
      <c r="AT56" s="383"/>
      <c r="AU56" s="383"/>
      <c r="AV56" s="383"/>
      <c r="AW56" s="383"/>
      <c r="AX56" s="383"/>
      <c r="AY56" s="383"/>
      <c r="AZ56" s="383"/>
      <c r="BA56" s="383"/>
      <c r="BB56" s="383"/>
      <c r="BC56" s="383"/>
      <c r="BD56" s="383"/>
      <c r="BE56" s="383"/>
      <c r="BF56" s="383"/>
      <c r="BG56" s="383"/>
      <c r="BH56" s="383"/>
      <c r="BI56" s="383"/>
      <c r="BJ56" s="383"/>
      <c r="BK56" s="383"/>
      <c r="BL56" s="383"/>
      <c r="BM56" s="383"/>
      <c r="BN56" s="383"/>
      <c r="BO56" s="383"/>
      <c r="BP56" s="383"/>
      <c r="BQ56" s="383"/>
      <c r="BR56" s="383"/>
      <c r="BS56" s="383"/>
      <c r="BT56" s="383"/>
    </row>
    <row r="57" spans="1:72" s="491" customFormat="1" ht="15.75" customHeight="1" x14ac:dyDescent="0.2">
      <c r="A57" s="396"/>
      <c r="B57" s="397"/>
      <c r="C57" s="415"/>
      <c r="D57" s="398"/>
      <c r="E57" s="398" t="s">
        <v>395</v>
      </c>
      <c r="F57" s="408" t="s">
        <v>376</v>
      </c>
      <c r="G57" s="409">
        <f>120+120+120+120+120+120</f>
        <v>720</v>
      </c>
      <c r="H57" s="383"/>
      <c r="I57" s="383"/>
      <c r="J57" s="383"/>
      <c r="K57" s="383"/>
      <c r="L57" s="383"/>
      <c r="M57" s="383"/>
      <c r="N57" s="383"/>
      <c r="O57" s="383"/>
      <c r="P57" s="383"/>
      <c r="Q57" s="383"/>
      <c r="R57" s="383"/>
      <c r="S57" s="383"/>
      <c r="T57" s="383"/>
      <c r="U57" s="383"/>
      <c r="V57" s="383"/>
      <c r="W57" s="383"/>
      <c r="X57" s="383"/>
      <c r="Y57" s="383"/>
      <c r="Z57" s="383"/>
      <c r="AA57" s="383"/>
      <c r="AB57" s="383"/>
      <c r="AC57" s="383"/>
      <c r="AD57" s="383"/>
      <c r="AE57" s="383"/>
      <c r="AF57" s="383"/>
      <c r="AG57" s="383"/>
      <c r="AH57" s="383"/>
      <c r="AI57" s="383"/>
      <c r="AJ57" s="383"/>
      <c r="AK57" s="383"/>
      <c r="AL57" s="383"/>
      <c r="AM57" s="383"/>
      <c r="AN57" s="383"/>
      <c r="AO57" s="383"/>
      <c r="AP57" s="383"/>
      <c r="AQ57" s="383"/>
      <c r="AR57" s="383"/>
      <c r="AS57" s="383"/>
      <c r="AT57" s="383"/>
      <c r="AU57" s="383"/>
      <c r="AV57" s="383"/>
      <c r="AW57" s="383"/>
      <c r="AX57" s="383"/>
      <c r="AY57" s="383"/>
      <c r="AZ57" s="383"/>
      <c r="BA57" s="383"/>
      <c r="BB57" s="383"/>
      <c r="BC57" s="383"/>
      <c r="BD57" s="383"/>
      <c r="BE57" s="383"/>
      <c r="BF57" s="383"/>
      <c r="BG57" s="383"/>
      <c r="BH57" s="383"/>
      <c r="BI57" s="383"/>
      <c r="BJ57" s="383"/>
      <c r="BK57" s="383"/>
      <c r="BL57" s="383"/>
      <c r="BM57" s="383"/>
      <c r="BN57" s="383"/>
      <c r="BO57" s="383"/>
      <c r="BP57" s="383"/>
      <c r="BQ57" s="383"/>
      <c r="BR57" s="383"/>
      <c r="BS57" s="383"/>
      <c r="BT57" s="383"/>
    </row>
    <row r="58" spans="1:72" s="491" customFormat="1" ht="15.75" customHeight="1" x14ac:dyDescent="0.2">
      <c r="A58" s="396"/>
      <c r="B58" s="397"/>
      <c r="C58" s="415"/>
      <c r="D58" s="398"/>
      <c r="E58" s="398" t="s">
        <v>383</v>
      </c>
      <c r="F58" s="408" t="s">
        <v>376</v>
      </c>
      <c r="G58" s="409">
        <f>90+90+90+90+90+90</f>
        <v>540</v>
      </c>
      <c r="H58" s="383"/>
      <c r="I58" s="383"/>
      <c r="J58" s="383"/>
      <c r="K58" s="383"/>
      <c r="L58" s="383"/>
      <c r="M58" s="383"/>
      <c r="N58" s="383"/>
      <c r="O58" s="383"/>
      <c r="P58" s="383"/>
      <c r="Q58" s="383"/>
      <c r="R58" s="383"/>
      <c r="S58" s="383"/>
      <c r="T58" s="383"/>
      <c r="U58" s="383"/>
      <c r="V58" s="383"/>
      <c r="W58" s="383"/>
      <c r="X58" s="383"/>
      <c r="Y58" s="383"/>
      <c r="Z58" s="383"/>
      <c r="AA58" s="383"/>
      <c r="AB58" s="383"/>
      <c r="AC58" s="383"/>
      <c r="AD58" s="383"/>
      <c r="AE58" s="383"/>
      <c r="AF58" s="383"/>
      <c r="AG58" s="383"/>
      <c r="AH58" s="383"/>
      <c r="AI58" s="383"/>
      <c r="AJ58" s="383"/>
      <c r="AK58" s="383"/>
      <c r="AL58" s="383"/>
      <c r="AM58" s="383"/>
      <c r="AN58" s="383"/>
      <c r="AO58" s="383"/>
      <c r="AP58" s="383"/>
      <c r="AQ58" s="383"/>
      <c r="AR58" s="383"/>
      <c r="AS58" s="383"/>
      <c r="AT58" s="383"/>
      <c r="AU58" s="383"/>
      <c r="AV58" s="383"/>
      <c r="AW58" s="383"/>
      <c r="AX58" s="383"/>
      <c r="AY58" s="383"/>
      <c r="AZ58" s="383"/>
      <c r="BA58" s="383"/>
      <c r="BB58" s="383"/>
      <c r="BC58" s="383"/>
      <c r="BD58" s="383"/>
      <c r="BE58" s="383"/>
      <c r="BF58" s="383"/>
      <c r="BG58" s="383"/>
      <c r="BH58" s="383"/>
      <c r="BI58" s="383"/>
      <c r="BJ58" s="383"/>
      <c r="BK58" s="383"/>
      <c r="BL58" s="383"/>
      <c r="BM58" s="383"/>
      <c r="BN58" s="383"/>
      <c r="BO58" s="383"/>
      <c r="BP58" s="383"/>
      <c r="BQ58" s="383"/>
      <c r="BR58" s="383"/>
      <c r="BS58" s="383"/>
      <c r="BT58" s="383"/>
    </row>
    <row r="59" spans="1:72" s="491" customFormat="1" ht="15.75" customHeight="1" x14ac:dyDescent="0.2">
      <c r="A59" s="396"/>
      <c r="B59" s="397"/>
      <c r="C59" s="415"/>
      <c r="D59" s="398"/>
      <c r="E59" s="398" t="s">
        <v>384</v>
      </c>
      <c r="F59" s="408" t="s">
        <v>376</v>
      </c>
      <c r="G59" s="409">
        <f>20+20+20+20+20+20</f>
        <v>120</v>
      </c>
      <c r="H59" s="383"/>
      <c r="I59" s="383"/>
      <c r="J59" s="383"/>
      <c r="K59" s="383"/>
      <c r="L59" s="383"/>
      <c r="M59" s="383"/>
      <c r="N59" s="383"/>
      <c r="O59" s="383"/>
      <c r="P59" s="383"/>
      <c r="Q59" s="383"/>
      <c r="R59" s="383"/>
      <c r="S59" s="383"/>
      <c r="T59" s="383"/>
      <c r="U59" s="383"/>
      <c r="V59" s="383"/>
      <c r="W59" s="383"/>
      <c r="X59" s="383"/>
      <c r="Y59" s="383"/>
      <c r="Z59" s="383"/>
      <c r="AA59" s="383"/>
      <c r="AB59" s="383"/>
      <c r="AC59" s="383"/>
      <c r="AD59" s="383"/>
      <c r="AE59" s="383"/>
      <c r="AF59" s="383"/>
      <c r="AG59" s="383"/>
      <c r="AH59" s="383"/>
      <c r="AI59" s="383"/>
      <c r="AJ59" s="383"/>
      <c r="AK59" s="383"/>
      <c r="AL59" s="383"/>
      <c r="AM59" s="383"/>
      <c r="AN59" s="383"/>
      <c r="AO59" s="383"/>
      <c r="AP59" s="383"/>
      <c r="AQ59" s="383"/>
      <c r="AR59" s="383"/>
      <c r="AS59" s="383"/>
      <c r="AT59" s="383"/>
      <c r="AU59" s="383"/>
      <c r="AV59" s="383"/>
      <c r="AW59" s="383"/>
      <c r="AX59" s="383"/>
      <c r="AY59" s="383"/>
      <c r="AZ59" s="383"/>
      <c r="BA59" s="383"/>
      <c r="BB59" s="383"/>
      <c r="BC59" s="383"/>
      <c r="BD59" s="383"/>
      <c r="BE59" s="383"/>
      <c r="BF59" s="383"/>
      <c r="BG59" s="383"/>
      <c r="BH59" s="383"/>
      <c r="BI59" s="383"/>
      <c r="BJ59" s="383"/>
      <c r="BK59" s="383"/>
      <c r="BL59" s="383"/>
      <c r="BM59" s="383"/>
      <c r="BN59" s="383"/>
      <c r="BO59" s="383"/>
      <c r="BP59" s="383"/>
      <c r="BQ59" s="383"/>
      <c r="BR59" s="383"/>
      <c r="BS59" s="383"/>
      <c r="BT59" s="383"/>
    </row>
    <row r="60" spans="1:72" s="491" customFormat="1" ht="9" customHeight="1" x14ac:dyDescent="0.2">
      <c r="A60" s="410"/>
      <c r="B60" s="411"/>
      <c r="C60" s="412"/>
      <c r="D60" s="399"/>
      <c r="E60" s="399"/>
      <c r="F60" s="401"/>
      <c r="G60" s="413"/>
      <c r="H60" s="383"/>
      <c r="I60" s="383"/>
      <c r="J60" s="383"/>
      <c r="K60" s="383"/>
      <c r="L60" s="383"/>
      <c r="M60" s="383"/>
      <c r="N60" s="383"/>
      <c r="O60" s="383"/>
      <c r="P60" s="383"/>
      <c r="Q60" s="383"/>
      <c r="R60" s="383"/>
      <c r="S60" s="383"/>
      <c r="T60" s="383"/>
      <c r="U60" s="383"/>
      <c r="V60" s="383"/>
      <c r="W60" s="383"/>
      <c r="X60" s="383"/>
      <c r="Y60" s="383"/>
      <c r="Z60" s="383"/>
      <c r="AA60" s="383"/>
      <c r="AB60" s="383"/>
      <c r="AC60" s="383"/>
      <c r="AD60" s="383"/>
      <c r="AE60" s="383"/>
      <c r="AF60" s="383"/>
      <c r="AG60" s="383"/>
      <c r="AH60" s="383"/>
      <c r="AI60" s="383"/>
      <c r="AJ60" s="383"/>
      <c r="AK60" s="383"/>
      <c r="AL60" s="383"/>
      <c r="AM60" s="383"/>
      <c r="AN60" s="383"/>
      <c r="AO60" s="383"/>
      <c r="AP60" s="383"/>
      <c r="AQ60" s="383"/>
      <c r="AR60" s="383"/>
      <c r="AS60" s="383"/>
      <c r="AT60" s="383"/>
      <c r="AU60" s="383"/>
      <c r="AV60" s="383"/>
      <c r="AW60" s="383"/>
      <c r="AX60" s="383"/>
      <c r="AY60" s="383"/>
      <c r="AZ60" s="383"/>
      <c r="BA60" s="383"/>
      <c r="BB60" s="383"/>
      <c r="BC60" s="383"/>
      <c r="BD60" s="383"/>
      <c r="BE60" s="383"/>
      <c r="BF60" s="383"/>
      <c r="BG60" s="383"/>
      <c r="BH60" s="383"/>
      <c r="BI60" s="383"/>
      <c r="BJ60" s="383"/>
      <c r="BK60" s="383"/>
      <c r="BL60" s="383"/>
      <c r="BM60" s="383"/>
      <c r="BN60" s="383"/>
      <c r="BO60" s="383"/>
      <c r="BP60" s="383"/>
      <c r="BQ60" s="383"/>
      <c r="BR60" s="383"/>
      <c r="BS60" s="383"/>
      <c r="BT60" s="383"/>
    </row>
    <row r="61" spans="1:72" s="491" customFormat="1" ht="15.75" customHeight="1" x14ac:dyDescent="0.2">
      <c r="A61" s="396"/>
      <c r="B61" s="397"/>
      <c r="C61" s="398"/>
      <c r="D61" s="398"/>
      <c r="E61" s="399" t="s">
        <v>19</v>
      </c>
      <c r="F61" s="400">
        <f>1000+638+726+200+726+1514+1014</f>
        <v>5818</v>
      </c>
      <c r="G61" s="401" t="s">
        <v>376</v>
      </c>
      <c r="H61" s="383"/>
      <c r="I61" s="383"/>
      <c r="J61" s="383"/>
      <c r="K61" s="383"/>
      <c r="L61" s="383"/>
      <c r="M61" s="383"/>
      <c r="N61" s="383"/>
      <c r="O61" s="383"/>
      <c r="P61" s="383"/>
      <c r="Q61" s="383"/>
      <c r="R61" s="383"/>
      <c r="S61" s="383"/>
      <c r="T61" s="383"/>
      <c r="U61" s="383"/>
      <c r="V61" s="383"/>
      <c r="W61" s="383"/>
      <c r="X61" s="383"/>
      <c r="Y61" s="383"/>
      <c r="Z61" s="383"/>
      <c r="AA61" s="383"/>
      <c r="AB61" s="383"/>
      <c r="AC61" s="383"/>
      <c r="AD61" s="383"/>
      <c r="AE61" s="383"/>
      <c r="AF61" s="383"/>
      <c r="AG61" s="383"/>
      <c r="AH61" s="383"/>
      <c r="AI61" s="383"/>
      <c r="AJ61" s="383"/>
      <c r="AK61" s="383"/>
      <c r="AL61" s="383"/>
      <c r="AM61" s="383"/>
      <c r="AN61" s="383"/>
      <c r="AO61" s="383"/>
      <c r="AP61" s="383"/>
      <c r="AQ61" s="383"/>
      <c r="AR61" s="383"/>
      <c r="AS61" s="383"/>
      <c r="AT61" s="383"/>
      <c r="AU61" s="383"/>
      <c r="AV61" s="383"/>
      <c r="AW61" s="383"/>
      <c r="AX61" s="383"/>
      <c r="AY61" s="383"/>
      <c r="AZ61" s="383"/>
      <c r="BA61" s="383"/>
      <c r="BB61" s="383"/>
      <c r="BC61" s="383"/>
      <c r="BD61" s="383"/>
      <c r="BE61" s="383"/>
      <c r="BF61" s="383"/>
      <c r="BG61" s="383"/>
      <c r="BH61" s="383"/>
      <c r="BI61" s="383"/>
      <c r="BJ61" s="383"/>
      <c r="BK61" s="383"/>
      <c r="BL61" s="383"/>
      <c r="BM61" s="383"/>
      <c r="BN61" s="383"/>
      <c r="BO61" s="383"/>
      <c r="BP61" s="383"/>
      <c r="BQ61" s="383"/>
      <c r="BR61" s="383"/>
      <c r="BS61" s="383"/>
      <c r="BT61" s="383"/>
    </row>
    <row r="62" spans="1:72" s="491" customFormat="1" ht="15.75" customHeight="1" x14ac:dyDescent="0.2">
      <c r="A62" s="402" t="s">
        <v>360</v>
      </c>
      <c r="B62" s="414" t="s">
        <v>400</v>
      </c>
      <c r="C62" s="398" t="s">
        <v>153</v>
      </c>
      <c r="D62" s="398" t="s">
        <v>401</v>
      </c>
      <c r="E62" s="404" t="s">
        <v>376</v>
      </c>
      <c r="F62" s="405" t="s">
        <v>376</v>
      </c>
      <c r="G62" s="406">
        <f>SUM(G64)</f>
        <v>5818</v>
      </c>
      <c r="H62" s="383"/>
      <c r="I62" s="383"/>
      <c r="J62" s="383"/>
      <c r="K62" s="383"/>
      <c r="L62" s="383"/>
      <c r="M62" s="383"/>
      <c r="N62" s="383"/>
      <c r="O62" s="383"/>
      <c r="P62" s="383"/>
      <c r="Q62" s="383"/>
      <c r="R62" s="383"/>
      <c r="S62" s="383"/>
      <c r="T62" s="383"/>
      <c r="U62" s="383"/>
      <c r="V62" s="383"/>
      <c r="W62" s="383"/>
      <c r="X62" s="383"/>
      <c r="Y62" s="383"/>
      <c r="Z62" s="383"/>
      <c r="AA62" s="383"/>
      <c r="AB62" s="383"/>
      <c r="AC62" s="383"/>
      <c r="AD62" s="383"/>
      <c r="AE62" s="383"/>
      <c r="AF62" s="383"/>
      <c r="AG62" s="383"/>
      <c r="AH62" s="383"/>
      <c r="AI62" s="383"/>
      <c r="AJ62" s="383"/>
      <c r="AK62" s="383"/>
      <c r="AL62" s="383"/>
      <c r="AM62" s="383"/>
      <c r="AN62" s="383"/>
      <c r="AO62" s="383"/>
      <c r="AP62" s="383"/>
      <c r="AQ62" s="383"/>
      <c r="AR62" s="383"/>
      <c r="AS62" s="383"/>
      <c r="AT62" s="383"/>
      <c r="AU62" s="383"/>
      <c r="AV62" s="383"/>
      <c r="AW62" s="383"/>
      <c r="AX62" s="383"/>
      <c r="AY62" s="383"/>
      <c r="AZ62" s="383"/>
      <c r="BA62" s="383"/>
      <c r="BB62" s="383"/>
      <c r="BC62" s="383"/>
      <c r="BD62" s="383"/>
      <c r="BE62" s="383"/>
      <c r="BF62" s="383"/>
      <c r="BG62" s="383"/>
      <c r="BH62" s="383"/>
      <c r="BI62" s="383"/>
      <c r="BJ62" s="383"/>
      <c r="BK62" s="383"/>
      <c r="BL62" s="383"/>
      <c r="BM62" s="383"/>
      <c r="BN62" s="383"/>
      <c r="BO62" s="383"/>
      <c r="BP62" s="383"/>
      <c r="BQ62" s="383"/>
      <c r="BR62" s="383"/>
      <c r="BS62" s="383"/>
      <c r="BT62" s="383"/>
    </row>
    <row r="63" spans="1:72" s="491" customFormat="1" ht="15.75" customHeight="1" x14ac:dyDescent="0.2">
      <c r="A63" s="396"/>
      <c r="B63" s="407"/>
      <c r="C63" s="398"/>
      <c r="D63" s="398"/>
      <c r="E63" s="398"/>
      <c r="F63" s="408"/>
      <c r="G63" s="492"/>
      <c r="H63" s="383"/>
      <c r="I63" s="383"/>
      <c r="J63" s="383"/>
      <c r="K63" s="383"/>
      <c r="L63" s="383"/>
      <c r="M63" s="383"/>
      <c r="N63" s="383"/>
      <c r="O63" s="383"/>
      <c r="P63" s="383"/>
      <c r="Q63" s="383"/>
      <c r="R63" s="383"/>
      <c r="S63" s="383"/>
      <c r="T63" s="383"/>
      <c r="U63" s="383"/>
      <c r="V63" s="383"/>
      <c r="W63" s="383"/>
      <c r="X63" s="383"/>
      <c r="Y63" s="383"/>
      <c r="Z63" s="383"/>
      <c r="AA63" s="383"/>
      <c r="AB63" s="383"/>
      <c r="AC63" s="383"/>
      <c r="AD63" s="383"/>
      <c r="AE63" s="383"/>
      <c r="AF63" s="383"/>
      <c r="AG63" s="383"/>
      <c r="AH63" s="383"/>
      <c r="AI63" s="383"/>
      <c r="AJ63" s="383"/>
      <c r="AK63" s="383"/>
      <c r="AL63" s="383"/>
      <c r="AM63" s="383"/>
      <c r="AN63" s="383"/>
      <c r="AO63" s="383"/>
      <c r="AP63" s="383"/>
      <c r="AQ63" s="383"/>
      <c r="AR63" s="383"/>
      <c r="AS63" s="383"/>
      <c r="AT63" s="383"/>
      <c r="AU63" s="383"/>
      <c r="AV63" s="383"/>
      <c r="AW63" s="383"/>
      <c r="AX63" s="383"/>
      <c r="AY63" s="383"/>
      <c r="AZ63" s="383"/>
      <c r="BA63" s="383"/>
      <c r="BB63" s="383"/>
      <c r="BC63" s="383"/>
      <c r="BD63" s="383"/>
      <c r="BE63" s="383"/>
      <c r="BF63" s="383"/>
      <c r="BG63" s="383"/>
      <c r="BH63" s="383"/>
      <c r="BI63" s="383"/>
      <c r="BJ63" s="383"/>
      <c r="BK63" s="383"/>
      <c r="BL63" s="383"/>
      <c r="BM63" s="383"/>
      <c r="BN63" s="383"/>
      <c r="BO63" s="383"/>
      <c r="BP63" s="383"/>
      <c r="BQ63" s="383"/>
      <c r="BR63" s="383"/>
      <c r="BS63" s="383"/>
      <c r="BT63" s="383"/>
    </row>
    <row r="64" spans="1:72" s="491" customFormat="1" ht="15.75" customHeight="1" x14ac:dyDescent="0.2">
      <c r="A64" s="396"/>
      <c r="B64" s="493" t="s">
        <v>186</v>
      </c>
      <c r="C64" s="398"/>
      <c r="D64" s="398"/>
      <c r="E64" s="398"/>
      <c r="F64" s="408"/>
      <c r="G64" s="492">
        <f>SUM(G65:G65)</f>
        <v>5818</v>
      </c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383"/>
      <c r="AC64" s="383"/>
      <c r="AD64" s="383"/>
      <c r="AE64" s="383"/>
      <c r="AF64" s="383"/>
      <c r="AG64" s="383"/>
      <c r="AH64" s="383"/>
      <c r="AI64" s="383"/>
      <c r="AJ64" s="383"/>
      <c r="AK64" s="383"/>
      <c r="AL64" s="383"/>
      <c r="AM64" s="383"/>
      <c r="AN64" s="383"/>
      <c r="AO64" s="383"/>
      <c r="AP64" s="383"/>
      <c r="AQ64" s="383"/>
      <c r="AR64" s="383"/>
      <c r="AS64" s="383"/>
      <c r="AT64" s="383"/>
      <c r="AU64" s="383"/>
      <c r="AV64" s="383"/>
      <c r="AW64" s="383"/>
      <c r="AX64" s="383"/>
      <c r="AY64" s="383"/>
      <c r="AZ64" s="383"/>
      <c r="BA64" s="383"/>
      <c r="BB64" s="383"/>
      <c r="BC64" s="383"/>
      <c r="BD64" s="383"/>
      <c r="BE64" s="383"/>
      <c r="BF64" s="383"/>
      <c r="BG64" s="383"/>
      <c r="BH64" s="383"/>
      <c r="BI64" s="383"/>
      <c r="BJ64" s="383"/>
      <c r="BK64" s="383"/>
      <c r="BL64" s="383"/>
      <c r="BM64" s="383"/>
      <c r="BN64" s="383"/>
      <c r="BO64" s="383"/>
      <c r="BP64" s="383"/>
      <c r="BQ64" s="383"/>
      <c r="BR64" s="383"/>
      <c r="BS64" s="383"/>
      <c r="BT64" s="383"/>
    </row>
    <row r="65" spans="1:72" s="491" customFormat="1" ht="15.75" customHeight="1" x14ac:dyDescent="0.2">
      <c r="A65" s="396"/>
      <c r="B65" s="397"/>
      <c r="C65" s="415"/>
      <c r="D65" s="398"/>
      <c r="E65" s="398" t="s">
        <v>379</v>
      </c>
      <c r="F65" s="408" t="s">
        <v>376</v>
      </c>
      <c r="G65" s="409">
        <f>1000+638+726+726+200+1514+1014</f>
        <v>5818</v>
      </c>
      <c r="H65" s="383"/>
      <c r="I65" s="383"/>
      <c r="J65" s="383"/>
      <c r="K65" s="383"/>
      <c r="L65" s="383"/>
      <c r="M65" s="383"/>
      <c r="N65" s="383"/>
      <c r="O65" s="383"/>
      <c r="P65" s="383"/>
      <c r="Q65" s="383"/>
      <c r="R65" s="383"/>
      <c r="S65" s="383"/>
      <c r="T65" s="383"/>
      <c r="U65" s="383"/>
      <c r="V65" s="383"/>
      <c r="W65" s="383"/>
      <c r="X65" s="383"/>
      <c r="Y65" s="383"/>
      <c r="Z65" s="383"/>
      <c r="AA65" s="383"/>
      <c r="AB65" s="383"/>
      <c r="AC65" s="383"/>
      <c r="AD65" s="383"/>
      <c r="AE65" s="383"/>
      <c r="AF65" s="383"/>
      <c r="AG65" s="383"/>
      <c r="AH65" s="383"/>
      <c r="AI65" s="383"/>
      <c r="AJ65" s="383"/>
      <c r="AK65" s="383"/>
      <c r="AL65" s="383"/>
      <c r="AM65" s="383"/>
      <c r="AN65" s="383"/>
      <c r="AO65" s="383"/>
      <c r="AP65" s="383"/>
      <c r="AQ65" s="383"/>
      <c r="AR65" s="383"/>
      <c r="AS65" s="383"/>
      <c r="AT65" s="383"/>
      <c r="AU65" s="383"/>
      <c r="AV65" s="383"/>
      <c r="AW65" s="383"/>
      <c r="AX65" s="383"/>
      <c r="AY65" s="383"/>
      <c r="AZ65" s="383"/>
      <c r="BA65" s="383"/>
      <c r="BB65" s="383"/>
      <c r="BC65" s="383"/>
      <c r="BD65" s="383"/>
      <c r="BE65" s="383"/>
      <c r="BF65" s="383"/>
      <c r="BG65" s="383"/>
      <c r="BH65" s="383"/>
      <c r="BI65" s="383"/>
      <c r="BJ65" s="383"/>
      <c r="BK65" s="383"/>
      <c r="BL65" s="383"/>
      <c r="BM65" s="383"/>
      <c r="BN65" s="383"/>
      <c r="BO65" s="383"/>
      <c r="BP65" s="383"/>
      <c r="BQ65" s="383"/>
      <c r="BR65" s="383"/>
      <c r="BS65" s="383"/>
      <c r="BT65" s="383"/>
    </row>
    <row r="66" spans="1:72" s="491" customFormat="1" ht="8.25" customHeight="1" x14ac:dyDescent="0.2">
      <c r="A66" s="410"/>
      <c r="B66" s="411"/>
      <c r="C66" s="412"/>
      <c r="D66" s="399"/>
      <c r="E66" s="399"/>
      <c r="F66" s="401"/>
      <c r="G66" s="41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383"/>
      <c r="AI66" s="383"/>
      <c r="AJ66" s="383"/>
      <c r="AK66" s="383"/>
      <c r="AL66" s="383"/>
      <c r="AM66" s="383"/>
      <c r="AN66" s="383"/>
      <c r="AO66" s="383"/>
      <c r="AP66" s="383"/>
      <c r="AQ66" s="383"/>
      <c r="AR66" s="383"/>
      <c r="AS66" s="383"/>
      <c r="AT66" s="383"/>
      <c r="AU66" s="383"/>
      <c r="AV66" s="383"/>
      <c r="AW66" s="383"/>
      <c r="AX66" s="383"/>
      <c r="AY66" s="383"/>
      <c r="AZ66" s="383"/>
      <c r="BA66" s="383"/>
      <c r="BB66" s="383"/>
      <c r="BC66" s="383"/>
      <c r="BD66" s="383"/>
      <c r="BE66" s="383"/>
      <c r="BF66" s="383"/>
      <c r="BG66" s="383"/>
      <c r="BH66" s="383"/>
      <c r="BI66" s="383"/>
      <c r="BJ66" s="383"/>
      <c r="BK66" s="383"/>
      <c r="BL66" s="383"/>
      <c r="BM66" s="383"/>
      <c r="BN66" s="383"/>
      <c r="BO66" s="383"/>
      <c r="BP66" s="383"/>
      <c r="BQ66" s="383"/>
      <c r="BR66" s="383"/>
      <c r="BS66" s="383"/>
      <c r="BT66" s="383"/>
    </row>
    <row r="67" spans="1:72" s="491" customFormat="1" ht="15.75" customHeight="1" x14ac:dyDescent="0.2">
      <c r="A67" s="396"/>
      <c r="B67" s="397"/>
      <c r="C67" s="398"/>
      <c r="D67" s="398"/>
      <c r="E67" s="399" t="s">
        <v>19</v>
      </c>
      <c r="F67" s="400">
        <f>14897+14897+14897+12816+8476+6409</f>
        <v>72392</v>
      </c>
      <c r="G67" s="401" t="s">
        <v>376</v>
      </c>
      <c r="H67" s="383"/>
      <c r="I67" s="383"/>
      <c r="J67" s="383"/>
      <c r="K67" s="383"/>
      <c r="L67" s="383"/>
      <c r="M67" s="383"/>
      <c r="N67" s="383"/>
      <c r="O67" s="383"/>
      <c r="P67" s="383"/>
      <c r="Q67" s="383"/>
      <c r="R67" s="383"/>
      <c r="S67" s="383"/>
      <c r="T67" s="383"/>
      <c r="U67" s="383"/>
      <c r="V67" s="383"/>
      <c r="W67" s="383"/>
      <c r="X67" s="383"/>
      <c r="Y67" s="383"/>
      <c r="Z67" s="383"/>
      <c r="AA67" s="383"/>
      <c r="AB67" s="383"/>
      <c r="AC67" s="383"/>
      <c r="AD67" s="383"/>
      <c r="AE67" s="383"/>
      <c r="AF67" s="383"/>
      <c r="AG67" s="383"/>
      <c r="AH67" s="383"/>
      <c r="AI67" s="383"/>
      <c r="AJ67" s="383"/>
      <c r="AK67" s="383"/>
      <c r="AL67" s="383"/>
      <c r="AM67" s="383"/>
      <c r="AN67" s="383"/>
      <c r="AO67" s="383"/>
      <c r="AP67" s="383"/>
      <c r="AQ67" s="383"/>
      <c r="AR67" s="383"/>
      <c r="AS67" s="383"/>
      <c r="AT67" s="383"/>
      <c r="AU67" s="383"/>
      <c r="AV67" s="383"/>
      <c r="AW67" s="383"/>
      <c r="AX67" s="383"/>
      <c r="AY67" s="383"/>
      <c r="AZ67" s="383"/>
      <c r="BA67" s="383"/>
      <c r="BB67" s="383"/>
      <c r="BC67" s="383"/>
      <c r="BD67" s="383"/>
      <c r="BE67" s="383"/>
      <c r="BF67" s="383"/>
      <c r="BG67" s="383"/>
      <c r="BH67" s="383"/>
      <c r="BI67" s="383"/>
      <c r="BJ67" s="383"/>
      <c r="BK67" s="383"/>
      <c r="BL67" s="383"/>
      <c r="BM67" s="383"/>
      <c r="BN67" s="383"/>
      <c r="BO67" s="383"/>
      <c r="BP67" s="383"/>
      <c r="BQ67" s="383"/>
      <c r="BR67" s="383"/>
      <c r="BS67" s="383"/>
      <c r="BT67" s="383"/>
    </row>
    <row r="68" spans="1:72" s="491" customFormat="1" ht="37.5" customHeight="1" x14ac:dyDescent="0.2">
      <c r="A68" s="402" t="s">
        <v>362</v>
      </c>
      <c r="B68" s="414" t="s">
        <v>402</v>
      </c>
      <c r="C68" s="398" t="s">
        <v>381</v>
      </c>
      <c r="D68" s="398" t="s">
        <v>403</v>
      </c>
      <c r="E68" s="404" t="s">
        <v>376</v>
      </c>
      <c r="F68" s="405" t="s">
        <v>376</v>
      </c>
      <c r="G68" s="406">
        <f>SUM(G70)</f>
        <v>72392</v>
      </c>
      <c r="H68" s="383"/>
      <c r="I68" s="383"/>
      <c r="J68" s="383"/>
      <c r="K68" s="383"/>
      <c r="L68" s="383"/>
      <c r="M68" s="383"/>
      <c r="N68" s="383"/>
      <c r="O68" s="383"/>
      <c r="P68" s="383"/>
      <c r="Q68" s="383"/>
      <c r="R68" s="383"/>
      <c r="S68" s="383"/>
      <c r="T68" s="383"/>
      <c r="U68" s="383"/>
      <c r="V68" s="383"/>
      <c r="W68" s="383"/>
      <c r="X68" s="383"/>
      <c r="Y68" s="383"/>
      <c r="Z68" s="383"/>
      <c r="AA68" s="383"/>
      <c r="AB68" s="383"/>
      <c r="AC68" s="383"/>
      <c r="AD68" s="383"/>
      <c r="AE68" s="383"/>
      <c r="AF68" s="383"/>
      <c r="AG68" s="383"/>
      <c r="AH68" s="383"/>
      <c r="AI68" s="383"/>
      <c r="AJ68" s="383"/>
      <c r="AK68" s="383"/>
      <c r="AL68" s="383"/>
      <c r="AM68" s="383"/>
      <c r="AN68" s="383"/>
      <c r="AO68" s="383"/>
      <c r="AP68" s="383"/>
      <c r="AQ68" s="383"/>
      <c r="AR68" s="383"/>
      <c r="AS68" s="383"/>
      <c r="AT68" s="383"/>
      <c r="AU68" s="383"/>
      <c r="AV68" s="383"/>
      <c r="AW68" s="383"/>
      <c r="AX68" s="383"/>
      <c r="AY68" s="383"/>
      <c r="AZ68" s="383"/>
      <c r="BA68" s="383"/>
      <c r="BB68" s="383"/>
      <c r="BC68" s="383"/>
      <c r="BD68" s="383"/>
      <c r="BE68" s="383"/>
      <c r="BF68" s="383"/>
      <c r="BG68" s="383"/>
      <c r="BH68" s="383"/>
      <c r="BI68" s="383"/>
      <c r="BJ68" s="383"/>
      <c r="BK68" s="383"/>
      <c r="BL68" s="383"/>
      <c r="BM68" s="383"/>
      <c r="BN68" s="383"/>
      <c r="BO68" s="383"/>
      <c r="BP68" s="383"/>
      <c r="BQ68" s="383"/>
      <c r="BR68" s="383"/>
      <c r="BS68" s="383"/>
      <c r="BT68" s="383"/>
    </row>
    <row r="69" spans="1:72" s="491" customFormat="1" ht="15.75" customHeight="1" x14ac:dyDescent="0.2">
      <c r="A69" s="396"/>
      <c r="B69" s="407"/>
      <c r="C69" s="398"/>
      <c r="D69" s="398"/>
      <c r="E69" s="398"/>
      <c r="F69" s="408"/>
      <c r="G69" s="492"/>
      <c r="H69" s="383"/>
      <c r="I69" s="383"/>
      <c r="J69" s="383"/>
      <c r="K69" s="383"/>
      <c r="L69" s="383"/>
      <c r="M69" s="383"/>
      <c r="N69" s="383"/>
      <c r="O69" s="383"/>
      <c r="P69" s="383"/>
      <c r="Q69" s="383"/>
      <c r="R69" s="383"/>
      <c r="S69" s="383"/>
      <c r="T69" s="383"/>
      <c r="U69" s="383"/>
      <c r="V69" s="383"/>
      <c r="W69" s="383"/>
      <c r="X69" s="383"/>
      <c r="Y69" s="383"/>
      <c r="Z69" s="383"/>
      <c r="AA69" s="383"/>
      <c r="AB69" s="383"/>
      <c r="AC69" s="383"/>
      <c r="AD69" s="383"/>
      <c r="AE69" s="383"/>
      <c r="AF69" s="383"/>
      <c r="AG69" s="383"/>
      <c r="AH69" s="383"/>
      <c r="AI69" s="383"/>
      <c r="AJ69" s="383"/>
      <c r="AK69" s="383"/>
      <c r="AL69" s="383"/>
      <c r="AM69" s="383"/>
      <c r="AN69" s="383"/>
      <c r="AO69" s="383"/>
      <c r="AP69" s="383"/>
      <c r="AQ69" s="383"/>
      <c r="AR69" s="383"/>
      <c r="AS69" s="383"/>
      <c r="AT69" s="383"/>
      <c r="AU69" s="383"/>
      <c r="AV69" s="383"/>
      <c r="AW69" s="383"/>
      <c r="AX69" s="383"/>
      <c r="AY69" s="383"/>
      <c r="AZ69" s="383"/>
      <c r="BA69" s="383"/>
      <c r="BB69" s="383"/>
      <c r="BC69" s="383"/>
      <c r="BD69" s="383"/>
      <c r="BE69" s="383"/>
      <c r="BF69" s="383"/>
      <c r="BG69" s="383"/>
      <c r="BH69" s="383"/>
      <c r="BI69" s="383"/>
      <c r="BJ69" s="383"/>
      <c r="BK69" s="383"/>
      <c r="BL69" s="383"/>
      <c r="BM69" s="383"/>
      <c r="BN69" s="383"/>
      <c r="BO69" s="383"/>
      <c r="BP69" s="383"/>
      <c r="BQ69" s="383"/>
      <c r="BR69" s="383"/>
      <c r="BS69" s="383"/>
      <c r="BT69" s="383"/>
    </row>
    <row r="70" spans="1:72" s="491" customFormat="1" ht="15.75" customHeight="1" x14ac:dyDescent="0.2">
      <c r="A70" s="396"/>
      <c r="B70" s="493" t="s">
        <v>404</v>
      </c>
      <c r="C70" s="398"/>
      <c r="D70" s="398"/>
      <c r="E70" s="398"/>
      <c r="F70" s="408"/>
      <c r="G70" s="492">
        <f>SUM(G71:G74)</f>
        <v>72392</v>
      </c>
      <c r="H70" s="383"/>
      <c r="I70" s="383"/>
      <c r="J70" s="383"/>
      <c r="K70" s="383"/>
      <c r="L70" s="383"/>
      <c r="M70" s="383"/>
      <c r="N70" s="383"/>
      <c r="O70" s="383"/>
      <c r="P70" s="383"/>
      <c r="Q70" s="383"/>
      <c r="R70" s="383"/>
      <c r="S70" s="383"/>
      <c r="T70" s="383"/>
      <c r="U70" s="383"/>
      <c r="V70" s="383"/>
      <c r="W70" s="383"/>
      <c r="X70" s="383"/>
      <c r="Y70" s="383"/>
      <c r="Z70" s="383"/>
      <c r="AA70" s="383"/>
      <c r="AB70" s="383"/>
      <c r="AC70" s="383"/>
      <c r="AD70" s="383"/>
      <c r="AE70" s="383"/>
      <c r="AF70" s="383"/>
      <c r="AG70" s="383"/>
      <c r="AH70" s="383"/>
      <c r="AI70" s="383"/>
      <c r="AJ70" s="383"/>
      <c r="AK70" s="383"/>
      <c r="AL70" s="383"/>
      <c r="AM70" s="383"/>
      <c r="AN70" s="383"/>
      <c r="AO70" s="383"/>
      <c r="AP70" s="383"/>
      <c r="AQ70" s="383"/>
      <c r="AR70" s="383"/>
      <c r="AS70" s="383"/>
      <c r="AT70" s="383"/>
      <c r="AU70" s="383"/>
      <c r="AV70" s="383"/>
      <c r="AW70" s="383"/>
      <c r="AX70" s="383"/>
      <c r="AY70" s="383"/>
      <c r="AZ70" s="383"/>
      <c r="BA70" s="383"/>
      <c r="BB70" s="383"/>
      <c r="BC70" s="383"/>
      <c r="BD70" s="383"/>
      <c r="BE70" s="383"/>
      <c r="BF70" s="383"/>
      <c r="BG70" s="383"/>
      <c r="BH70" s="383"/>
      <c r="BI70" s="383"/>
      <c r="BJ70" s="383"/>
      <c r="BK70" s="383"/>
      <c r="BL70" s="383"/>
      <c r="BM70" s="383"/>
      <c r="BN70" s="383"/>
      <c r="BO70" s="383"/>
      <c r="BP70" s="383"/>
      <c r="BQ70" s="383"/>
      <c r="BR70" s="383"/>
      <c r="BS70" s="383"/>
      <c r="BT70" s="383"/>
    </row>
    <row r="71" spans="1:72" s="491" customFormat="1" ht="15.75" customHeight="1" x14ac:dyDescent="0.2">
      <c r="A71" s="396"/>
      <c r="B71" s="397"/>
      <c r="C71" s="415"/>
      <c r="D71" s="398"/>
      <c r="E71" s="398" t="s">
        <v>112</v>
      </c>
      <c r="F71" s="408" t="s">
        <v>376</v>
      </c>
      <c r="G71" s="409">
        <f>1192+1192+1192+1025+678+513</f>
        <v>5792</v>
      </c>
      <c r="H71" s="383"/>
      <c r="I71" s="383"/>
      <c r="J71" s="383"/>
      <c r="K71" s="383"/>
      <c r="L71" s="383"/>
      <c r="M71" s="383"/>
      <c r="N71" s="383"/>
      <c r="O71" s="383"/>
      <c r="P71" s="383"/>
      <c r="Q71" s="383"/>
      <c r="R71" s="383"/>
      <c r="S71" s="383"/>
      <c r="T71" s="383"/>
      <c r="U71" s="383"/>
      <c r="V71" s="383"/>
      <c r="W71" s="383"/>
      <c r="X71" s="383"/>
      <c r="Y71" s="383"/>
      <c r="Z71" s="383"/>
      <c r="AA71" s="383"/>
      <c r="AB71" s="383"/>
      <c r="AC71" s="383"/>
      <c r="AD71" s="383"/>
      <c r="AE71" s="383"/>
      <c r="AF71" s="383"/>
      <c r="AG71" s="383"/>
      <c r="AH71" s="383"/>
      <c r="AI71" s="383"/>
      <c r="AJ71" s="383"/>
      <c r="AK71" s="383"/>
      <c r="AL71" s="383"/>
      <c r="AM71" s="383"/>
      <c r="AN71" s="383"/>
      <c r="AO71" s="383"/>
      <c r="AP71" s="383"/>
      <c r="AQ71" s="383"/>
      <c r="AR71" s="383"/>
      <c r="AS71" s="383"/>
      <c r="AT71" s="383"/>
      <c r="AU71" s="383"/>
      <c r="AV71" s="383"/>
      <c r="AW71" s="383"/>
      <c r="AX71" s="383"/>
      <c r="AY71" s="383"/>
      <c r="AZ71" s="383"/>
      <c r="BA71" s="383"/>
      <c r="BB71" s="383"/>
      <c r="BC71" s="383"/>
      <c r="BD71" s="383"/>
      <c r="BE71" s="383"/>
      <c r="BF71" s="383"/>
      <c r="BG71" s="383"/>
      <c r="BH71" s="383"/>
      <c r="BI71" s="383"/>
      <c r="BJ71" s="383"/>
      <c r="BK71" s="383"/>
      <c r="BL71" s="383"/>
      <c r="BM71" s="383"/>
      <c r="BN71" s="383"/>
      <c r="BO71" s="383"/>
      <c r="BP71" s="383"/>
      <c r="BQ71" s="383"/>
      <c r="BR71" s="383"/>
      <c r="BS71" s="383"/>
      <c r="BT71" s="383"/>
    </row>
    <row r="72" spans="1:72" s="491" customFormat="1" ht="15.75" customHeight="1" x14ac:dyDescent="0.2">
      <c r="A72" s="396"/>
      <c r="B72" s="397"/>
      <c r="C72" s="415"/>
      <c r="D72" s="398"/>
      <c r="E72" s="398" t="s">
        <v>395</v>
      </c>
      <c r="F72" s="408" t="s">
        <v>376</v>
      </c>
      <c r="G72" s="409">
        <f>1937+1937+1937+1666+1102+833</f>
        <v>9412</v>
      </c>
      <c r="H72" s="383"/>
      <c r="I72" s="383"/>
      <c r="J72" s="383"/>
      <c r="K72" s="383"/>
      <c r="L72" s="383"/>
      <c r="M72" s="383"/>
      <c r="N72" s="383"/>
      <c r="O72" s="383"/>
      <c r="P72" s="383"/>
      <c r="Q72" s="383"/>
      <c r="R72" s="383"/>
      <c r="S72" s="383"/>
      <c r="T72" s="383"/>
      <c r="U72" s="383"/>
      <c r="V72" s="383"/>
      <c r="W72" s="383"/>
      <c r="X72" s="383"/>
      <c r="Y72" s="383"/>
      <c r="Z72" s="383"/>
      <c r="AA72" s="383"/>
      <c r="AB72" s="383"/>
      <c r="AC72" s="383"/>
      <c r="AD72" s="383"/>
      <c r="AE72" s="383"/>
      <c r="AF72" s="383"/>
      <c r="AG72" s="383"/>
      <c r="AH72" s="383"/>
      <c r="AI72" s="383"/>
      <c r="AJ72" s="383"/>
      <c r="AK72" s="383"/>
      <c r="AL72" s="383"/>
      <c r="AM72" s="383"/>
      <c r="AN72" s="383"/>
      <c r="AO72" s="383"/>
      <c r="AP72" s="383"/>
      <c r="AQ72" s="383"/>
      <c r="AR72" s="383"/>
      <c r="AS72" s="383"/>
      <c r="AT72" s="383"/>
      <c r="AU72" s="383"/>
      <c r="AV72" s="383"/>
      <c r="AW72" s="383"/>
      <c r="AX72" s="383"/>
      <c r="AY72" s="383"/>
      <c r="AZ72" s="383"/>
      <c r="BA72" s="383"/>
      <c r="BB72" s="383"/>
      <c r="BC72" s="383"/>
      <c r="BD72" s="383"/>
      <c r="BE72" s="383"/>
      <c r="BF72" s="383"/>
      <c r="BG72" s="383"/>
      <c r="BH72" s="383"/>
      <c r="BI72" s="383"/>
      <c r="BJ72" s="383"/>
      <c r="BK72" s="383"/>
      <c r="BL72" s="383"/>
      <c r="BM72" s="383"/>
      <c r="BN72" s="383"/>
      <c r="BO72" s="383"/>
      <c r="BP72" s="383"/>
      <c r="BQ72" s="383"/>
      <c r="BR72" s="383"/>
      <c r="BS72" s="383"/>
      <c r="BT72" s="383"/>
    </row>
    <row r="73" spans="1:72" s="491" customFormat="1" ht="15.75" customHeight="1" x14ac:dyDescent="0.2">
      <c r="A73" s="396"/>
      <c r="B73" s="397"/>
      <c r="C73" s="415"/>
      <c r="D73" s="398"/>
      <c r="E73" s="398" t="s">
        <v>383</v>
      </c>
      <c r="F73" s="408" t="s">
        <v>376</v>
      </c>
      <c r="G73" s="409">
        <f>9683+9683+9683+8330+5509+4166</f>
        <v>47054</v>
      </c>
      <c r="H73" s="383"/>
      <c r="I73" s="383"/>
      <c r="J73" s="383"/>
      <c r="K73" s="383"/>
      <c r="L73" s="383"/>
      <c r="M73" s="383"/>
      <c r="N73" s="383"/>
      <c r="O73" s="383"/>
      <c r="P73" s="383"/>
      <c r="Q73" s="383"/>
      <c r="R73" s="383"/>
      <c r="S73" s="383"/>
      <c r="T73" s="383"/>
      <c r="U73" s="383"/>
      <c r="V73" s="383"/>
      <c r="W73" s="383"/>
      <c r="X73" s="383"/>
      <c r="Y73" s="383"/>
      <c r="Z73" s="383"/>
      <c r="AA73" s="383"/>
      <c r="AB73" s="383"/>
      <c r="AC73" s="383"/>
      <c r="AD73" s="383"/>
      <c r="AE73" s="383"/>
      <c r="AF73" s="383"/>
      <c r="AG73" s="383"/>
      <c r="AH73" s="383"/>
      <c r="AI73" s="383"/>
      <c r="AJ73" s="383"/>
      <c r="AK73" s="383"/>
      <c r="AL73" s="383"/>
      <c r="AM73" s="383"/>
      <c r="AN73" s="383"/>
      <c r="AO73" s="383"/>
      <c r="AP73" s="383"/>
      <c r="AQ73" s="383"/>
      <c r="AR73" s="383"/>
      <c r="AS73" s="383"/>
      <c r="AT73" s="383"/>
      <c r="AU73" s="383"/>
      <c r="AV73" s="383"/>
      <c r="AW73" s="383"/>
      <c r="AX73" s="383"/>
      <c r="AY73" s="383"/>
      <c r="AZ73" s="383"/>
      <c r="BA73" s="383"/>
      <c r="BB73" s="383"/>
      <c r="BC73" s="383"/>
      <c r="BD73" s="383"/>
      <c r="BE73" s="383"/>
      <c r="BF73" s="383"/>
      <c r="BG73" s="383"/>
      <c r="BH73" s="383"/>
      <c r="BI73" s="383"/>
      <c r="BJ73" s="383"/>
      <c r="BK73" s="383"/>
      <c r="BL73" s="383"/>
      <c r="BM73" s="383"/>
      <c r="BN73" s="383"/>
      <c r="BO73" s="383"/>
      <c r="BP73" s="383"/>
      <c r="BQ73" s="383"/>
      <c r="BR73" s="383"/>
      <c r="BS73" s="383"/>
      <c r="BT73" s="383"/>
    </row>
    <row r="74" spans="1:72" s="491" customFormat="1" ht="15.75" customHeight="1" x14ac:dyDescent="0.2">
      <c r="A74" s="396"/>
      <c r="B74" s="397"/>
      <c r="C74" s="415"/>
      <c r="D74" s="398"/>
      <c r="E74" s="398" t="s">
        <v>384</v>
      </c>
      <c r="F74" s="408" t="s">
        <v>376</v>
      </c>
      <c r="G74" s="409">
        <f>2085+2085+2085+1795+1187+897</f>
        <v>10134</v>
      </c>
      <c r="H74" s="383"/>
      <c r="I74" s="383"/>
      <c r="J74" s="383"/>
      <c r="K74" s="383"/>
      <c r="L74" s="383"/>
      <c r="M74" s="383"/>
      <c r="N74" s="383"/>
      <c r="O74" s="383"/>
      <c r="P74" s="383"/>
      <c r="Q74" s="383"/>
      <c r="R74" s="383"/>
      <c r="S74" s="383"/>
      <c r="T74" s="383"/>
      <c r="U74" s="383"/>
      <c r="V74" s="383"/>
      <c r="W74" s="383"/>
      <c r="X74" s="383"/>
      <c r="Y74" s="383"/>
      <c r="Z74" s="383"/>
      <c r="AA74" s="383"/>
      <c r="AB74" s="383"/>
      <c r="AC74" s="383"/>
      <c r="AD74" s="383"/>
      <c r="AE74" s="383"/>
      <c r="AF74" s="383"/>
      <c r="AG74" s="383"/>
      <c r="AH74" s="383"/>
      <c r="AI74" s="383"/>
      <c r="AJ74" s="383"/>
      <c r="AK74" s="383"/>
      <c r="AL74" s="383"/>
      <c r="AM74" s="383"/>
      <c r="AN74" s="383"/>
      <c r="AO74" s="383"/>
      <c r="AP74" s="383"/>
      <c r="AQ74" s="383"/>
      <c r="AR74" s="383"/>
      <c r="AS74" s="383"/>
      <c r="AT74" s="383"/>
      <c r="AU74" s="383"/>
      <c r="AV74" s="383"/>
      <c r="AW74" s="383"/>
      <c r="AX74" s="383"/>
      <c r="AY74" s="383"/>
      <c r="AZ74" s="383"/>
      <c r="BA74" s="383"/>
      <c r="BB74" s="383"/>
      <c r="BC74" s="383"/>
      <c r="BD74" s="383"/>
      <c r="BE74" s="383"/>
      <c r="BF74" s="383"/>
      <c r="BG74" s="383"/>
      <c r="BH74" s="383"/>
      <c r="BI74" s="383"/>
      <c r="BJ74" s="383"/>
      <c r="BK74" s="383"/>
      <c r="BL74" s="383"/>
      <c r="BM74" s="383"/>
      <c r="BN74" s="383"/>
      <c r="BO74" s="383"/>
      <c r="BP74" s="383"/>
      <c r="BQ74" s="383"/>
      <c r="BR74" s="383"/>
      <c r="BS74" s="383"/>
      <c r="BT74" s="383"/>
    </row>
    <row r="75" spans="1:72" s="491" customFormat="1" ht="10.5" customHeight="1" x14ac:dyDescent="0.2">
      <c r="A75" s="410"/>
      <c r="B75" s="495"/>
      <c r="C75" s="412"/>
      <c r="D75" s="399"/>
      <c r="E75" s="399"/>
      <c r="F75" s="401"/>
      <c r="G75" s="496"/>
      <c r="H75" s="383"/>
      <c r="I75" s="383"/>
      <c r="J75" s="383"/>
      <c r="K75" s="383"/>
      <c r="L75" s="383"/>
      <c r="M75" s="383"/>
      <c r="N75" s="383"/>
      <c r="O75" s="383"/>
      <c r="P75" s="383"/>
      <c r="Q75" s="383"/>
      <c r="R75" s="383"/>
      <c r="S75" s="383"/>
      <c r="T75" s="383"/>
      <c r="U75" s="383"/>
      <c r="V75" s="383"/>
      <c r="W75" s="383"/>
      <c r="X75" s="383"/>
      <c r="Y75" s="383"/>
      <c r="Z75" s="383"/>
      <c r="AA75" s="383"/>
      <c r="AB75" s="383"/>
      <c r="AC75" s="383"/>
      <c r="AD75" s="383"/>
      <c r="AE75" s="383"/>
      <c r="AF75" s="383"/>
      <c r="AG75" s="383"/>
      <c r="AH75" s="383"/>
      <c r="AI75" s="383"/>
      <c r="AJ75" s="383"/>
      <c r="AK75" s="383"/>
      <c r="AL75" s="383"/>
      <c r="AM75" s="383"/>
      <c r="AN75" s="383"/>
      <c r="AO75" s="383"/>
      <c r="AP75" s="383"/>
      <c r="AQ75" s="383"/>
      <c r="AR75" s="383"/>
      <c r="AS75" s="383"/>
      <c r="AT75" s="383"/>
      <c r="AU75" s="383"/>
      <c r="AV75" s="383"/>
      <c r="AW75" s="383"/>
      <c r="AX75" s="383"/>
      <c r="AY75" s="383"/>
      <c r="AZ75" s="383"/>
      <c r="BA75" s="383"/>
      <c r="BB75" s="383"/>
      <c r="BC75" s="383"/>
      <c r="BD75" s="383"/>
      <c r="BE75" s="383"/>
      <c r="BF75" s="383"/>
      <c r="BG75" s="383"/>
      <c r="BH75" s="383"/>
      <c r="BI75" s="383"/>
      <c r="BJ75" s="383"/>
      <c r="BK75" s="383"/>
      <c r="BL75" s="383"/>
      <c r="BM75" s="383"/>
      <c r="BN75" s="383"/>
      <c r="BO75" s="383"/>
      <c r="BP75" s="383"/>
      <c r="BQ75" s="383"/>
      <c r="BR75" s="383"/>
      <c r="BS75" s="383"/>
      <c r="BT75" s="383"/>
    </row>
    <row r="76" spans="1:72" s="491" customFormat="1" ht="15.75" customHeight="1" x14ac:dyDescent="0.2">
      <c r="A76" s="396"/>
      <c r="B76" s="397"/>
      <c r="C76" s="398" t="s">
        <v>405</v>
      </c>
      <c r="D76" s="398" t="s">
        <v>16</v>
      </c>
      <c r="E76" s="399" t="s">
        <v>19</v>
      </c>
      <c r="F76" s="400">
        <f>317484+235361+126435+219992+116299+234497+122073+224633+118445+232996+120177</f>
        <v>2068392</v>
      </c>
      <c r="G76" s="401" t="s">
        <v>376</v>
      </c>
      <c r="H76" s="383"/>
      <c r="I76" s="383"/>
      <c r="J76" s="383"/>
      <c r="K76" s="383"/>
      <c r="L76" s="383"/>
      <c r="M76" s="383"/>
      <c r="N76" s="383"/>
      <c r="O76" s="383"/>
      <c r="P76" s="383"/>
      <c r="Q76" s="383"/>
      <c r="R76" s="383"/>
      <c r="S76" s="383"/>
      <c r="T76" s="383"/>
      <c r="U76" s="383"/>
      <c r="V76" s="383"/>
      <c r="W76" s="383"/>
      <c r="X76" s="383"/>
      <c r="Y76" s="383"/>
      <c r="Z76" s="383"/>
      <c r="AA76" s="383"/>
      <c r="AB76" s="383"/>
      <c r="AC76" s="383"/>
      <c r="AD76" s="383"/>
      <c r="AE76" s="383"/>
      <c r="AF76" s="383"/>
      <c r="AG76" s="383"/>
      <c r="AH76" s="383"/>
      <c r="AI76" s="383"/>
      <c r="AJ76" s="383"/>
      <c r="AK76" s="383"/>
      <c r="AL76" s="383"/>
      <c r="AM76" s="383"/>
      <c r="AN76" s="383"/>
      <c r="AO76" s="383"/>
      <c r="AP76" s="383"/>
      <c r="AQ76" s="383"/>
      <c r="AR76" s="383"/>
      <c r="AS76" s="383"/>
      <c r="AT76" s="383"/>
      <c r="AU76" s="383"/>
      <c r="AV76" s="383"/>
      <c r="AW76" s="383"/>
      <c r="AX76" s="383"/>
      <c r="AY76" s="383"/>
      <c r="AZ76" s="383"/>
      <c r="BA76" s="383"/>
      <c r="BB76" s="383"/>
      <c r="BC76" s="383"/>
      <c r="BD76" s="383"/>
      <c r="BE76" s="383"/>
      <c r="BF76" s="383"/>
      <c r="BG76" s="383"/>
      <c r="BH76" s="383"/>
      <c r="BI76" s="383"/>
      <c r="BJ76" s="383"/>
      <c r="BK76" s="383"/>
      <c r="BL76" s="383"/>
      <c r="BM76" s="383"/>
      <c r="BN76" s="383"/>
      <c r="BO76" s="383"/>
      <c r="BP76" s="383"/>
      <c r="BQ76" s="383"/>
      <c r="BR76" s="383"/>
      <c r="BS76" s="383"/>
      <c r="BT76" s="383"/>
    </row>
    <row r="77" spans="1:72" s="491" customFormat="1" ht="23.25" customHeight="1" x14ac:dyDescent="0.2">
      <c r="A77" s="402" t="s">
        <v>364</v>
      </c>
      <c r="B77" s="403" t="s">
        <v>406</v>
      </c>
      <c r="C77" s="398"/>
      <c r="D77" s="398"/>
      <c r="E77" s="404" t="s">
        <v>376</v>
      </c>
      <c r="F77" s="405" t="s">
        <v>376</v>
      </c>
      <c r="G77" s="406">
        <f>SUM(G79,G88,G93,G102,G109,G114,G119,G128,G133,G142,G147,G156,G161,G170,G175,G182)</f>
        <v>2503906.37</v>
      </c>
      <c r="H77" s="383"/>
      <c r="I77" s="497">
        <f>SUM(G77-F76)</f>
        <v>435514.37000000011</v>
      </c>
      <c r="J77" s="383"/>
      <c r="K77" s="383"/>
      <c r="L77" s="383"/>
      <c r="M77" s="383"/>
      <c r="N77" s="383"/>
      <c r="O77" s="383"/>
      <c r="P77" s="383"/>
      <c r="Q77" s="383"/>
      <c r="R77" s="383"/>
      <c r="S77" s="383"/>
      <c r="T77" s="383"/>
      <c r="U77" s="383"/>
      <c r="V77" s="383"/>
      <c r="W77" s="383"/>
      <c r="X77" s="383"/>
      <c r="Y77" s="383"/>
      <c r="Z77" s="383"/>
      <c r="AA77" s="383"/>
      <c r="AB77" s="383"/>
      <c r="AC77" s="383"/>
      <c r="AD77" s="383"/>
      <c r="AE77" s="383"/>
      <c r="AF77" s="383"/>
      <c r="AG77" s="383"/>
      <c r="AH77" s="383"/>
      <c r="AI77" s="383"/>
      <c r="AJ77" s="383"/>
      <c r="AK77" s="383"/>
      <c r="AL77" s="383"/>
      <c r="AM77" s="383"/>
      <c r="AN77" s="383"/>
      <c r="AO77" s="383"/>
      <c r="AP77" s="383"/>
      <c r="AQ77" s="383"/>
      <c r="AR77" s="383"/>
      <c r="AS77" s="383"/>
      <c r="AT77" s="383"/>
      <c r="AU77" s="383"/>
      <c r="AV77" s="383"/>
      <c r="AW77" s="383"/>
      <c r="AX77" s="383"/>
      <c r="AY77" s="383"/>
      <c r="AZ77" s="383"/>
      <c r="BA77" s="383"/>
      <c r="BB77" s="383"/>
      <c r="BC77" s="383"/>
      <c r="BD77" s="383"/>
      <c r="BE77" s="383"/>
      <c r="BF77" s="383"/>
      <c r="BG77" s="383"/>
      <c r="BH77" s="383"/>
      <c r="BI77" s="383"/>
      <c r="BJ77" s="383"/>
      <c r="BK77" s="383"/>
      <c r="BL77" s="383"/>
      <c r="BM77" s="383"/>
      <c r="BN77" s="383"/>
      <c r="BO77" s="383"/>
      <c r="BP77" s="383"/>
      <c r="BQ77" s="383"/>
      <c r="BR77" s="383"/>
      <c r="BS77" s="383"/>
      <c r="BT77" s="383"/>
    </row>
    <row r="78" spans="1:72" s="491" customFormat="1" ht="9" customHeight="1" x14ac:dyDescent="0.2">
      <c r="A78" s="396"/>
      <c r="B78" s="397"/>
      <c r="C78" s="415"/>
      <c r="D78" s="398"/>
      <c r="E78" s="398"/>
      <c r="F78" s="408"/>
      <c r="G78" s="409"/>
      <c r="H78" s="383"/>
      <c r="I78" s="383"/>
      <c r="J78" s="383"/>
      <c r="K78" s="383"/>
      <c r="L78" s="383"/>
      <c r="M78" s="383"/>
      <c r="N78" s="383"/>
      <c r="O78" s="383"/>
      <c r="P78" s="383"/>
      <c r="Q78" s="383"/>
      <c r="R78" s="383"/>
      <c r="S78" s="383"/>
      <c r="T78" s="383"/>
      <c r="U78" s="383"/>
      <c r="V78" s="383"/>
      <c r="W78" s="383"/>
      <c r="X78" s="383"/>
      <c r="Y78" s="383"/>
      <c r="Z78" s="383"/>
      <c r="AA78" s="383"/>
      <c r="AB78" s="383"/>
      <c r="AC78" s="383"/>
      <c r="AD78" s="383"/>
      <c r="AE78" s="383"/>
      <c r="AF78" s="383"/>
      <c r="AG78" s="383"/>
      <c r="AH78" s="383"/>
      <c r="AI78" s="383"/>
      <c r="AJ78" s="383"/>
      <c r="AK78" s="383"/>
      <c r="AL78" s="383"/>
      <c r="AM78" s="383"/>
      <c r="AN78" s="383"/>
      <c r="AO78" s="383"/>
      <c r="AP78" s="383"/>
      <c r="AQ78" s="383"/>
      <c r="AR78" s="383"/>
      <c r="AS78" s="383"/>
      <c r="AT78" s="383"/>
      <c r="AU78" s="383"/>
      <c r="AV78" s="383"/>
      <c r="AW78" s="383"/>
      <c r="AX78" s="383"/>
      <c r="AY78" s="383"/>
      <c r="AZ78" s="383"/>
      <c r="BA78" s="383"/>
      <c r="BB78" s="383"/>
      <c r="BC78" s="383"/>
      <c r="BD78" s="383"/>
      <c r="BE78" s="383"/>
      <c r="BF78" s="383"/>
      <c r="BG78" s="383"/>
      <c r="BH78" s="383"/>
      <c r="BI78" s="383"/>
      <c r="BJ78" s="383"/>
      <c r="BK78" s="383"/>
      <c r="BL78" s="383"/>
      <c r="BM78" s="383"/>
      <c r="BN78" s="383"/>
      <c r="BO78" s="383"/>
      <c r="BP78" s="383"/>
      <c r="BQ78" s="383"/>
      <c r="BR78" s="383"/>
      <c r="BS78" s="383"/>
      <c r="BT78" s="383"/>
    </row>
    <row r="79" spans="1:72" s="491" customFormat="1" ht="15.75" customHeight="1" x14ac:dyDescent="0.2">
      <c r="A79" s="396"/>
      <c r="B79" s="493" t="s">
        <v>105</v>
      </c>
      <c r="C79" s="398" t="s">
        <v>407</v>
      </c>
      <c r="D79" s="398" t="s">
        <v>408</v>
      </c>
      <c r="E79" s="404" t="s">
        <v>376</v>
      </c>
      <c r="F79" s="405" t="s">
        <v>376</v>
      </c>
      <c r="G79" s="406">
        <f>SUM(G81)</f>
        <v>1360225.98</v>
      </c>
      <c r="H79" s="383"/>
      <c r="I79" s="383"/>
      <c r="J79" s="383"/>
      <c r="K79" s="383"/>
      <c r="L79" s="383"/>
      <c r="M79" s="383"/>
      <c r="N79" s="383"/>
      <c r="O79" s="383"/>
      <c r="P79" s="383"/>
      <c r="Q79" s="383"/>
      <c r="R79" s="383"/>
      <c r="S79" s="383"/>
      <c r="T79" s="383"/>
      <c r="U79" s="383"/>
      <c r="V79" s="383"/>
      <c r="W79" s="383"/>
      <c r="X79" s="383"/>
      <c r="Y79" s="383"/>
      <c r="Z79" s="383"/>
      <c r="AA79" s="383"/>
      <c r="AB79" s="383"/>
      <c r="AC79" s="383"/>
      <c r="AD79" s="383"/>
      <c r="AE79" s="383"/>
      <c r="AF79" s="383"/>
      <c r="AG79" s="383"/>
      <c r="AH79" s="383"/>
      <c r="AI79" s="383"/>
      <c r="AJ79" s="383"/>
      <c r="AK79" s="383"/>
      <c r="AL79" s="383"/>
      <c r="AM79" s="383"/>
      <c r="AN79" s="383"/>
      <c r="AO79" s="383"/>
      <c r="AP79" s="383"/>
      <c r="AQ79" s="383"/>
      <c r="AR79" s="383"/>
      <c r="AS79" s="383"/>
      <c r="AT79" s="383"/>
      <c r="AU79" s="383"/>
      <c r="AV79" s="383"/>
      <c r="AW79" s="383"/>
      <c r="AX79" s="383"/>
      <c r="AY79" s="383"/>
      <c r="AZ79" s="383"/>
      <c r="BA79" s="383"/>
      <c r="BB79" s="383"/>
      <c r="BC79" s="383"/>
      <c r="BD79" s="383"/>
      <c r="BE79" s="383"/>
      <c r="BF79" s="383"/>
      <c r="BG79" s="383"/>
      <c r="BH79" s="383"/>
      <c r="BI79" s="383"/>
      <c r="BJ79" s="383"/>
      <c r="BK79" s="383"/>
      <c r="BL79" s="383"/>
      <c r="BM79" s="383"/>
      <c r="BN79" s="383"/>
      <c r="BO79" s="383"/>
      <c r="BP79" s="383"/>
      <c r="BQ79" s="383"/>
      <c r="BR79" s="383"/>
      <c r="BS79" s="383"/>
      <c r="BT79" s="383"/>
    </row>
    <row r="80" spans="1:72" s="491" customFormat="1" ht="15.75" customHeight="1" x14ac:dyDescent="0.2">
      <c r="A80" s="396"/>
      <c r="B80" s="397"/>
      <c r="C80" s="415"/>
      <c r="D80" s="398"/>
      <c r="E80" s="398"/>
      <c r="F80" s="408"/>
      <c r="G80" s="409"/>
      <c r="H80" s="383"/>
      <c r="I80" s="498"/>
      <c r="J80" s="383"/>
      <c r="K80" s="383"/>
      <c r="L80" s="383"/>
      <c r="M80" s="383"/>
      <c r="N80" s="383"/>
      <c r="O80" s="383"/>
      <c r="P80" s="383"/>
      <c r="Q80" s="383"/>
      <c r="R80" s="383"/>
      <c r="S80" s="383"/>
      <c r="T80" s="383"/>
      <c r="U80" s="383"/>
      <c r="V80" s="383"/>
      <c r="W80" s="383"/>
      <c r="X80" s="383"/>
      <c r="Y80" s="383"/>
      <c r="Z80" s="383"/>
      <c r="AA80" s="383"/>
      <c r="AB80" s="383"/>
      <c r="AC80" s="383"/>
      <c r="AD80" s="383"/>
      <c r="AE80" s="383"/>
      <c r="AF80" s="383"/>
      <c r="AG80" s="383"/>
      <c r="AH80" s="383"/>
      <c r="AI80" s="383"/>
      <c r="AJ80" s="383"/>
      <c r="AK80" s="383"/>
      <c r="AL80" s="383"/>
      <c r="AM80" s="383"/>
      <c r="AN80" s="383"/>
      <c r="AO80" s="383"/>
      <c r="AP80" s="383"/>
      <c r="AQ80" s="383"/>
      <c r="AR80" s="383"/>
      <c r="AS80" s="383"/>
      <c r="AT80" s="383"/>
      <c r="AU80" s="383"/>
      <c r="AV80" s="383"/>
      <c r="AW80" s="383"/>
      <c r="AX80" s="383"/>
      <c r="AY80" s="383"/>
      <c r="AZ80" s="383"/>
      <c r="BA80" s="383"/>
      <c r="BB80" s="383"/>
      <c r="BC80" s="383"/>
      <c r="BD80" s="383"/>
      <c r="BE80" s="383"/>
      <c r="BF80" s="383"/>
      <c r="BG80" s="383"/>
      <c r="BH80" s="383"/>
      <c r="BI80" s="383"/>
      <c r="BJ80" s="383"/>
      <c r="BK80" s="383"/>
      <c r="BL80" s="383"/>
      <c r="BM80" s="383"/>
      <c r="BN80" s="383"/>
      <c r="BO80" s="383"/>
      <c r="BP80" s="383"/>
      <c r="BQ80" s="383"/>
      <c r="BR80" s="383"/>
      <c r="BS80" s="383"/>
      <c r="BT80" s="383"/>
    </row>
    <row r="81" spans="1:72" s="491" customFormat="1" ht="15.75" customHeight="1" x14ac:dyDescent="0.2">
      <c r="A81" s="396"/>
      <c r="B81" s="397"/>
      <c r="C81" s="415"/>
      <c r="D81" s="398"/>
      <c r="E81" s="398"/>
      <c r="F81" s="408"/>
      <c r="G81" s="492">
        <f>SUM(G82:G86)</f>
        <v>1360225.98</v>
      </c>
      <c r="H81" s="383"/>
      <c r="I81" s="498"/>
      <c r="J81" s="383"/>
      <c r="K81" s="383"/>
      <c r="L81" s="383"/>
      <c r="M81" s="383"/>
      <c r="N81" s="383"/>
      <c r="O81" s="383"/>
      <c r="P81" s="383"/>
      <c r="Q81" s="383"/>
      <c r="R81" s="383"/>
      <c r="S81" s="383"/>
      <c r="T81" s="383"/>
      <c r="U81" s="383"/>
      <c r="V81" s="383"/>
      <c r="W81" s="383"/>
      <c r="X81" s="383"/>
      <c r="Y81" s="383"/>
      <c r="Z81" s="383"/>
      <c r="AA81" s="383"/>
      <c r="AB81" s="383"/>
      <c r="AC81" s="383"/>
      <c r="AD81" s="383"/>
      <c r="AE81" s="383"/>
      <c r="AF81" s="383"/>
      <c r="AG81" s="383"/>
      <c r="AH81" s="383"/>
      <c r="AI81" s="383"/>
      <c r="AJ81" s="383"/>
      <c r="AK81" s="383"/>
      <c r="AL81" s="383"/>
      <c r="AM81" s="383"/>
      <c r="AN81" s="383"/>
      <c r="AO81" s="383"/>
      <c r="AP81" s="383"/>
      <c r="AQ81" s="383"/>
      <c r="AR81" s="383"/>
      <c r="AS81" s="383"/>
      <c r="AT81" s="383"/>
      <c r="AU81" s="383"/>
      <c r="AV81" s="383"/>
      <c r="AW81" s="383"/>
      <c r="AX81" s="383"/>
      <c r="AY81" s="383"/>
      <c r="AZ81" s="383"/>
      <c r="BA81" s="383"/>
      <c r="BB81" s="383"/>
      <c r="BC81" s="383"/>
      <c r="BD81" s="383"/>
      <c r="BE81" s="383"/>
      <c r="BF81" s="383"/>
      <c r="BG81" s="383"/>
      <c r="BH81" s="383"/>
      <c r="BI81" s="383"/>
      <c r="BJ81" s="383"/>
      <c r="BK81" s="383"/>
      <c r="BL81" s="383"/>
      <c r="BM81" s="383"/>
      <c r="BN81" s="383"/>
      <c r="BO81" s="383"/>
      <c r="BP81" s="383"/>
      <c r="BQ81" s="383"/>
      <c r="BR81" s="383"/>
      <c r="BS81" s="383"/>
      <c r="BT81" s="383"/>
    </row>
    <row r="82" spans="1:72" s="491" customFormat="1" ht="15.75" customHeight="1" x14ac:dyDescent="0.2">
      <c r="A82" s="396"/>
      <c r="B82" s="397"/>
      <c r="C82" s="415"/>
      <c r="D82" s="398"/>
      <c r="E82" s="398" t="s">
        <v>112</v>
      </c>
      <c r="F82" s="408" t="s">
        <v>376</v>
      </c>
      <c r="G82" s="409">
        <f>191072+191605+247971.91+178569-135079.93+175753+53687</f>
        <v>903577.98</v>
      </c>
      <c r="H82" s="383"/>
      <c r="I82" s="498"/>
      <c r="J82" s="383"/>
      <c r="K82" s="383"/>
      <c r="L82" s="383"/>
      <c r="M82" s="383"/>
      <c r="N82" s="383"/>
      <c r="O82" s="383"/>
      <c r="P82" s="383"/>
      <c r="Q82" s="383"/>
      <c r="R82" s="383"/>
      <c r="S82" s="383"/>
      <c r="T82" s="383"/>
      <c r="U82" s="383"/>
      <c r="V82" s="383"/>
      <c r="W82" s="383"/>
      <c r="X82" s="383"/>
      <c r="Y82" s="383"/>
      <c r="Z82" s="383"/>
      <c r="AA82" s="383"/>
      <c r="AB82" s="383"/>
      <c r="AC82" s="383"/>
      <c r="AD82" s="383"/>
      <c r="AE82" s="383"/>
      <c r="AF82" s="383"/>
      <c r="AG82" s="383"/>
      <c r="AH82" s="383"/>
      <c r="AI82" s="383"/>
      <c r="AJ82" s="383"/>
      <c r="AK82" s="383"/>
      <c r="AL82" s="383"/>
      <c r="AM82" s="383"/>
      <c r="AN82" s="383"/>
      <c r="AO82" s="383"/>
      <c r="AP82" s="383"/>
      <c r="AQ82" s="383"/>
      <c r="AR82" s="383"/>
      <c r="AS82" s="383"/>
      <c r="AT82" s="383"/>
      <c r="AU82" s="383"/>
      <c r="AV82" s="383"/>
      <c r="AW82" s="383"/>
      <c r="AX82" s="383"/>
      <c r="AY82" s="383"/>
      <c r="AZ82" s="383"/>
      <c r="BA82" s="383"/>
      <c r="BB82" s="383"/>
      <c r="BC82" s="383"/>
      <c r="BD82" s="383"/>
      <c r="BE82" s="383"/>
      <c r="BF82" s="383"/>
      <c r="BG82" s="383"/>
      <c r="BH82" s="383"/>
      <c r="BI82" s="383"/>
      <c r="BJ82" s="383"/>
      <c r="BK82" s="383"/>
      <c r="BL82" s="383"/>
      <c r="BM82" s="383"/>
      <c r="BN82" s="383"/>
      <c r="BO82" s="383"/>
      <c r="BP82" s="383"/>
      <c r="BQ82" s="383"/>
      <c r="BR82" s="383"/>
      <c r="BS82" s="383"/>
      <c r="BT82" s="383"/>
    </row>
    <row r="83" spans="1:72" s="491" customFormat="1" ht="15.75" customHeight="1" x14ac:dyDescent="0.2">
      <c r="A83" s="396"/>
      <c r="B83" s="397"/>
      <c r="C83" s="415"/>
      <c r="D83" s="398"/>
      <c r="E83" s="398" t="s">
        <v>395</v>
      </c>
      <c r="F83" s="408" t="s">
        <v>376</v>
      </c>
      <c r="G83" s="409">
        <f>10885</f>
        <v>10885</v>
      </c>
      <c r="H83" s="383"/>
      <c r="I83" s="498"/>
      <c r="J83" s="383"/>
      <c r="K83" s="383"/>
      <c r="L83" s="383"/>
      <c r="M83" s="383"/>
      <c r="N83" s="383"/>
      <c r="O83" s="383"/>
      <c r="P83" s="383"/>
      <c r="Q83" s="383"/>
      <c r="R83" s="383"/>
      <c r="S83" s="383"/>
      <c r="T83" s="383"/>
      <c r="U83" s="383"/>
      <c r="V83" s="383"/>
      <c r="W83" s="383"/>
      <c r="X83" s="383"/>
      <c r="Y83" s="383"/>
      <c r="Z83" s="383"/>
      <c r="AA83" s="383"/>
      <c r="AB83" s="383"/>
      <c r="AC83" s="383"/>
      <c r="AD83" s="383"/>
      <c r="AE83" s="383"/>
      <c r="AF83" s="383"/>
      <c r="AG83" s="383"/>
      <c r="AH83" s="383"/>
      <c r="AI83" s="383"/>
      <c r="AJ83" s="383"/>
      <c r="AK83" s="383"/>
      <c r="AL83" s="383"/>
      <c r="AM83" s="383"/>
      <c r="AN83" s="383"/>
      <c r="AO83" s="383"/>
      <c r="AP83" s="383"/>
      <c r="AQ83" s="383"/>
      <c r="AR83" s="383"/>
      <c r="AS83" s="383"/>
      <c r="AT83" s="383"/>
      <c r="AU83" s="383"/>
      <c r="AV83" s="383"/>
      <c r="AW83" s="383"/>
      <c r="AX83" s="383"/>
      <c r="AY83" s="383"/>
      <c r="AZ83" s="383"/>
      <c r="BA83" s="383"/>
      <c r="BB83" s="383"/>
      <c r="BC83" s="383"/>
      <c r="BD83" s="383"/>
      <c r="BE83" s="383"/>
      <c r="BF83" s="383"/>
      <c r="BG83" s="383"/>
      <c r="BH83" s="383"/>
      <c r="BI83" s="383"/>
      <c r="BJ83" s="383"/>
      <c r="BK83" s="383"/>
      <c r="BL83" s="383"/>
      <c r="BM83" s="383"/>
      <c r="BN83" s="383"/>
      <c r="BO83" s="383"/>
      <c r="BP83" s="383"/>
      <c r="BQ83" s="383"/>
      <c r="BR83" s="383"/>
      <c r="BS83" s="383"/>
      <c r="BT83" s="383"/>
    </row>
    <row r="84" spans="1:72" s="491" customFormat="1" ht="15.75" customHeight="1" x14ac:dyDescent="0.2">
      <c r="A84" s="396"/>
      <c r="B84" s="397"/>
      <c r="C84" s="415"/>
      <c r="D84" s="398"/>
      <c r="E84" s="398" t="s">
        <v>409</v>
      </c>
      <c r="F84" s="408" t="s">
        <v>376</v>
      </c>
      <c r="G84" s="409">
        <f>275988+6300-26614</f>
        <v>255674</v>
      </c>
      <c r="H84" s="383"/>
      <c r="I84" s="498"/>
      <c r="J84" s="383"/>
      <c r="K84" s="383"/>
      <c r="L84" s="383"/>
      <c r="M84" s="383"/>
      <c r="N84" s="383"/>
      <c r="O84" s="383"/>
      <c r="P84" s="383"/>
      <c r="Q84" s="383"/>
      <c r="R84" s="383"/>
      <c r="S84" s="383"/>
      <c r="T84" s="383"/>
      <c r="U84" s="383"/>
      <c r="V84" s="383"/>
      <c r="W84" s="383"/>
      <c r="X84" s="383"/>
      <c r="Y84" s="383"/>
      <c r="Z84" s="383"/>
      <c r="AA84" s="383"/>
      <c r="AB84" s="383"/>
      <c r="AC84" s="383"/>
      <c r="AD84" s="383"/>
      <c r="AE84" s="383"/>
      <c r="AF84" s="383"/>
      <c r="AG84" s="383"/>
      <c r="AH84" s="383"/>
      <c r="AI84" s="383"/>
      <c r="AJ84" s="383"/>
      <c r="AK84" s="383"/>
      <c r="AL84" s="383"/>
      <c r="AM84" s="383"/>
      <c r="AN84" s="383"/>
      <c r="AO84" s="383"/>
      <c r="AP84" s="383"/>
      <c r="AQ84" s="383"/>
      <c r="AR84" s="383"/>
      <c r="AS84" s="383"/>
      <c r="AT84" s="383"/>
      <c r="AU84" s="383"/>
      <c r="AV84" s="383"/>
      <c r="AW84" s="383"/>
      <c r="AX84" s="383"/>
      <c r="AY84" s="383"/>
      <c r="AZ84" s="383"/>
      <c r="BA84" s="383"/>
      <c r="BB84" s="383"/>
      <c r="BC84" s="383"/>
      <c r="BD84" s="383"/>
      <c r="BE84" s="383"/>
      <c r="BF84" s="383"/>
      <c r="BG84" s="383"/>
      <c r="BH84" s="383"/>
      <c r="BI84" s="383"/>
      <c r="BJ84" s="383"/>
      <c r="BK84" s="383"/>
      <c r="BL84" s="383"/>
      <c r="BM84" s="383"/>
      <c r="BN84" s="383"/>
      <c r="BO84" s="383"/>
      <c r="BP84" s="383"/>
      <c r="BQ84" s="383"/>
      <c r="BR84" s="383"/>
      <c r="BS84" s="383"/>
      <c r="BT84" s="383"/>
    </row>
    <row r="85" spans="1:72" s="491" customFormat="1" ht="15.75" customHeight="1" x14ac:dyDescent="0.2">
      <c r="A85" s="396"/>
      <c r="B85" s="397"/>
      <c r="C85" s="415"/>
      <c r="D85" s="398"/>
      <c r="E85" s="398" t="s">
        <v>384</v>
      </c>
      <c r="F85" s="408" t="s">
        <v>376</v>
      </c>
      <c r="G85" s="409">
        <f>53410+1300-4100</f>
        <v>50610</v>
      </c>
      <c r="H85" s="383"/>
      <c r="I85" s="498"/>
      <c r="J85" s="383"/>
      <c r="K85" s="383"/>
      <c r="L85" s="383"/>
      <c r="M85" s="383"/>
      <c r="N85" s="383"/>
      <c r="O85" s="383"/>
      <c r="P85" s="383"/>
      <c r="Q85" s="383"/>
      <c r="R85" s="383"/>
      <c r="S85" s="383"/>
      <c r="T85" s="383"/>
      <c r="U85" s="383"/>
      <c r="V85" s="383"/>
      <c r="W85" s="383"/>
      <c r="X85" s="383"/>
      <c r="Y85" s="383"/>
      <c r="Z85" s="383"/>
      <c r="AA85" s="383"/>
      <c r="AB85" s="383"/>
      <c r="AC85" s="383"/>
      <c r="AD85" s="383"/>
      <c r="AE85" s="383"/>
      <c r="AF85" s="383"/>
      <c r="AG85" s="383"/>
      <c r="AH85" s="383"/>
      <c r="AI85" s="383"/>
      <c r="AJ85" s="383"/>
      <c r="AK85" s="383"/>
      <c r="AL85" s="383"/>
      <c r="AM85" s="383"/>
      <c r="AN85" s="383"/>
      <c r="AO85" s="383"/>
      <c r="AP85" s="383"/>
      <c r="AQ85" s="383"/>
      <c r="AR85" s="383"/>
      <c r="AS85" s="383"/>
      <c r="AT85" s="383"/>
      <c r="AU85" s="383"/>
      <c r="AV85" s="383"/>
      <c r="AW85" s="383"/>
      <c r="AX85" s="383"/>
      <c r="AY85" s="383"/>
      <c r="AZ85" s="383"/>
      <c r="BA85" s="383"/>
      <c r="BB85" s="383"/>
      <c r="BC85" s="383"/>
      <c r="BD85" s="383"/>
      <c r="BE85" s="383"/>
      <c r="BF85" s="383"/>
      <c r="BG85" s="383"/>
      <c r="BH85" s="383"/>
      <c r="BI85" s="383"/>
      <c r="BJ85" s="383"/>
      <c r="BK85" s="383"/>
      <c r="BL85" s="383"/>
      <c r="BM85" s="383"/>
      <c r="BN85" s="383"/>
      <c r="BO85" s="383"/>
      <c r="BP85" s="383"/>
      <c r="BQ85" s="383"/>
      <c r="BR85" s="383"/>
      <c r="BS85" s="383"/>
      <c r="BT85" s="383"/>
    </row>
    <row r="86" spans="1:72" s="491" customFormat="1" ht="15.75" customHeight="1" x14ac:dyDescent="0.2">
      <c r="A86" s="396"/>
      <c r="B86" s="397"/>
      <c r="C86" s="415"/>
      <c r="D86" s="398"/>
      <c r="E86" s="398" t="s">
        <v>385</v>
      </c>
      <c r="F86" s="408" t="s">
        <v>376</v>
      </c>
      <c r="G86" s="409">
        <f>139479</f>
        <v>139479</v>
      </c>
      <c r="H86" s="383"/>
      <c r="I86" s="498"/>
      <c r="J86" s="383"/>
      <c r="K86" s="383"/>
      <c r="L86" s="383"/>
      <c r="M86" s="383"/>
      <c r="N86" s="383"/>
      <c r="O86" s="383"/>
      <c r="P86" s="383"/>
      <c r="Q86" s="383"/>
      <c r="R86" s="383"/>
      <c r="S86" s="383"/>
      <c r="T86" s="383"/>
      <c r="U86" s="383"/>
      <c r="V86" s="383"/>
      <c r="W86" s="383"/>
      <c r="X86" s="383"/>
      <c r="Y86" s="383"/>
      <c r="Z86" s="383"/>
      <c r="AA86" s="383"/>
      <c r="AB86" s="383"/>
      <c r="AC86" s="383"/>
      <c r="AD86" s="383"/>
      <c r="AE86" s="383"/>
      <c r="AF86" s="383"/>
      <c r="AG86" s="383"/>
      <c r="AH86" s="383"/>
      <c r="AI86" s="383"/>
      <c r="AJ86" s="383"/>
      <c r="AK86" s="383"/>
      <c r="AL86" s="383"/>
      <c r="AM86" s="383"/>
      <c r="AN86" s="383"/>
      <c r="AO86" s="383"/>
      <c r="AP86" s="383"/>
      <c r="AQ86" s="383"/>
      <c r="AR86" s="383"/>
      <c r="AS86" s="383"/>
      <c r="AT86" s="383"/>
      <c r="AU86" s="383"/>
      <c r="AV86" s="383"/>
      <c r="AW86" s="383"/>
      <c r="AX86" s="383"/>
      <c r="AY86" s="383"/>
      <c r="AZ86" s="383"/>
      <c r="BA86" s="383"/>
      <c r="BB86" s="383"/>
      <c r="BC86" s="383"/>
      <c r="BD86" s="383"/>
      <c r="BE86" s="383"/>
      <c r="BF86" s="383"/>
      <c r="BG86" s="383"/>
      <c r="BH86" s="383"/>
      <c r="BI86" s="383"/>
      <c r="BJ86" s="383"/>
      <c r="BK86" s="383"/>
      <c r="BL86" s="383"/>
      <c r="BM86" s="383"/>
      <c r="BN86" s="383"/>
      <c r="BO86" s="383"/>
      <c r="BP86" s="383"/>
      <c r="BQ86" s="383"/>
      <c r="BR86" s="383"/>
      <c r="BS86" s="383"/>
      <c r="BT86" s="383"/>
    </row>
    <row r="87" spans="1:72" s="491" customFormat="1" ht="11.25" customHeight="1" x14ac:dyDescent="0.2">
      <c r="A87" s="396"/>
      <c r="B87" s="397"/>
      <c r="C87" s="415"/>
      <c r="D87" s="398"/>
      <c r="E87" s="399"/>
      <c r="F87" s="401"/>
      <c r="G87" s="413"/>
      <c r="H87" s="383"/>
      <c r="I87" s="383"/>
      <c r="J87" s="383"/>
      <c r="K87" s="383"/>
      <c r="L87" s="383"/>
      <c r="M87" s="383"/>
      <c r="N87" s="383"/>
      <c r="O87" s="383"/>
      <c r="P87" s="383"/>
      <c r="Q87" s="383"/>
      <c r="R87" s="383"/>
      <c r="S87" s="383"/>
      <c r="T87" s="383"/>
      <c r="U87" s="383"/>
      <c r="V87" s="383"/>
      <c r="W87" s="383"/>
      <c r="X87" s="383"/>
      <c r="Y87" s="383"/>
      <c r="Z87" s="383"/>
      <c r="AA87" s="383"/>
      <c r="AB87" s="383"/>
      <c r="AC87" s="383"/>
      <c r="AD87" s="383"/>
      <c r="AE87" s="383"/>
      <c r="AF87" s="383"/>
      <c r="AG87" s="383"/>
      <c r="AH87" s="383"/>
      <c r="AI87" s="383"/>
      <c r="AJ87" s="383"/>
      <c r="AK87" s="383"/>
      <c r="AL87" s="383"/>
      <c r="AM87" s="383"/>
      <c r="AN87" s="383"/>
      <c r="AO87" s="383"/>
      <c r="AP87" s="383"/>
      <c r="AQ87" s="383"/>
      <c r="AR87" s="383"/>
      <c r="AS87" s="383"/>
      <c r="AT87" s="383"/>
      <c r="AU87" s="383"/>
      <c r="AV87" s="383"/>
      <c r="AW87" s="383"/>
      <c r="AX87" s="383"/>
      <c r="AY87" s="383"/>
      <c r="AZ87" s="383"/>
      <c r="BA87" s="383"/>
      <c r="BB87" s="383"/>
      <c r="BC87" s="383"/>
      <c r="BD87" s="383"/>
      <c r="BE87" s="383"/>
      <c r="BF87" s="383"/>
      <c r="BG87" s="383"/>
      <c r="BH87" s="383"/>
      <c r="BI87" s="383"/>
      <c r="BJ87" s="383"/>
      <c r="BK87" s="383"/>
      <c r="BL87" s="383"/>
      <c r="BM87" s="383"/>
      <c r="BN87" s="383"/>
      <c r="BO87" s="383"/>
      <c r="BP87" s="383"/>
      <c r="BQ87" s="383"/>
      <c r="BR87" s="383"/>
      <c r="BS87" s="383"/>
      <c r="BT87" s="383"/>
    </row>
    <row r="88" spans="1:72" s="491" customFormat="1" ht="15.6" customHeight="1" x14ac:dyDescent="0.2">
      <c r="A88" s="396"/>
      <c r="B88" s="493" t="s">
        <v>150</v>
      </c>
      <c r="C88" s="398" t="s">
        <v>407</v>
      </c>
      <c r="D88" s="398" t="s">
        <v>408</v>
      </c>
      <c r="E88" s="399" t="s">
        <v>376</v>
      </c>
      <c r="F88" s="401" t="s">
        <v>376</v>
      </c>
      <c r="G88" s="400">
        <f>SUM(G90)</f>
        <v>15176</v>
      </c>
      <c r="H88" s="383"/>
      <c r="I88" s="383"/>
      <c r="J88" s="383"/>
      <c r="K88" s="383"/>
      <c r="L88" s="383"/>
      <c r="M88" s="383"/>
      <c r="N88" s="383"/>
      <c r="O88" s="383"/>
      <c r="P88" s="383"/>
      <c r="Q88" s="383"/>
      <c r="R88" s="383"/>
      <c r="S88" s="383"/>
      <c r="T88" s="383"/>
      <c r="U88" s="383"/>
      <c r="V88" s="383"/>
      <c r="W88" s="383"/>
      <c r="X88" s="383"/>
      <c r="Y88" s="383"/>
      <c r="Z88" s="383"/>
      <c r="AA88" s="383"/>
      <c r="AB88" s="383"/>
      <c r="AC88" s="383"/>
      <c r="AD88" s="383"/>
      <c r="AE88" s="383"/>
      <c r="AF88" s="383"/>
      <c r="AG88" s="383"/>
      <c r="AH88" s="383"/>
      <c r="AI88" s="383"/>
      <c r="AJ88" s="383"/>
      <c r="AK88" s="383"/>
      <c r="AL88" s="383"/>
      <c r="AM88" s="383"/>
      <c r="AN88" s="383"/>
      <c r="AO88" s="383"/>
      <c r="AP88" s="383"/>
      <c r="AQ88" s="383"/>
      <c r="AR88" s="383"/>
      <c r="AS88" s="383"/>
      <c r="AT88" s="383"/>
      <c r="AU88" s="383"/>
      <c r="AV88" s="383"/>
      <c r="AW88" s="383"/>
      <c r="AX88" s="383"/>
      <c r="AY88" s="383"/>
      <c r="AZ88" s="383"/>
      <c r="BA88" s="383"/>
      <c r="BB88" s="383"/>
      <c r="BC88" s="383"/>
      <c r="BD88" s="383"/>
      <c r="BE88" s="383"/>
      <c r="BF88" s="383"/>
      <c r="BG88" s="383"/>
      <c r="BH88" s="383"/>
      <c r="BI88" s="383"/>
      <c r="BJ88" s="383"/>
      <c r="BK88" s="383"/>
      <c r="BL88" s="383"/>
      <c r="BM88" s="383"/>
      <c r="BN88" s="383"/>
      <c r="BO88" s="383"/>
      <c r="BP88" s="383"/>
      <c r="BQ88" s="383"/>
      <c r="BR88" s="383"/>
      <c r="BS88" s="383"/>
      <c r="BT88" s="383"/>
    </row>
    <row r="89" spans="1:72" s="491" customFormat="1" ht="9.75" customHeight="1" x14ac:dyDescent="0.2">
      <c r="A89" s="396"/>
      <c r="B89" s="397"/>
      <c r="C89" s="415"/>
      <c r="D89" s="398"/>
      <c r="E89" s="398"/>
      <c r="F89" s="408"/>
      <c r="G89" s="409"/>
      <c r="H89" s="383"/>
      <c r="I89" s="383"/>
      <c r="J89" s="383"/>
      <c r="K89" s="383"/>
      <c r="L89" s="383"/>
      <c r="M89" s="383"/>
      <c r="N89" s="383"/>
      <c r="O89" s="383"/>
      <c r="P89" s="383"/>
      <c r="Q89" s="383"/>
      <c r="R89" s="383"/>
      <c r="S89" s="383"/>
      <c r="T89" s="383"/>
      <c r="U89" s="383"/>
      <c r="V89" s="383"/>
      <c r="W89" s="383"/>
      <c r="X89" s="383"/>
      <c r="Y89" s="383"/>
      <c r="Z89" s="383"/>
      <c r="AA89" s="383"/>
      <c r="AB89" s="383"/>
      <c r="AC89" s="383"/>
      <c r="AD89" s="383"/>
      <c r="AE89" s="383"/>
      <c r="AF89" s="383"/>
      <c r="AG89" s="383"/>
      <c r="AH89" s="383"/>
      <c r="AI89" s="383"/>
      <c r="AJ89" s="383"/>
      <c r="AK89" s="383"/>
      <c r="AL89" s="383"/>
      <c r="AM89" s="383"/>
      <c r="AN89" s="383"/>
      <c r="AO89" s="383"/>
      <c r="AP89" s="383"/>
      <c r="AQ89" s="383"/>
      <c r="AR89" s="383"/>
      <c r="AS89" s="383"/>
      <c r="AT89" s="383"/>
      <c r="AU89" s="383"/>
      <c r="AV89" s="383"/>
      <c r="AW89" s="383"/>
      <c r="AX89" s="383"/>
      <c r="AY89" s="383"/>
      <c r="AZ89" s="383"/>
      <c r="BA89" s="383"/>
      <c r="BB89" s="383"/>
      <c r="BC89" s="383"/>
      <c r="BD89" s="383"/>
      <c r="BE89" s="383"/>
      <c r="BF89" s="383"/>
      <c r="BG89" s="383"/>
      <c r="BH89" s="383"/>
      <c r="BI89" s="383"/>
      <c r="BJ89" s="383"/>
      <c r="BK89" s="383"/>
      <c r="BL89" s="383"/>
      <c r="BM89" s="383"/>
      <c r="BN89" s="383"/>
      <c r="BO89" s="383"/>
      <c r="BP89" s="383"/>
      <c r="BQ89" s="383"/>
      <c r="BR89" s="383"/>
      <c r="BS89" s="383"/>
      <c r="BT89" s="383"/>
    </row>
    <row r="90" spans="1:72" s="491" customFormat="1" ht="15.75" customHeight="1" x14ac:dyDescent="0.2">
      <c r="A90" s="396"/>
      <c r="B90" s="397"/>
      <c r="C90" s="415"/>
      <c r="D90" s="398"/>
      <c r="E90" s="398"/>
      <c r="F90" s="408"/>
      <c r="G90" s="492">
        <f>SUM(G91)</f>
        <v>15176</v>
      </c>
      <c r="H90" s="383"/>
      <c r="I90" s="383"/>
      <c r="J90" s="383"/>
      <c r="K90" s="383"/>
      <c r="L90" s="383"/>
      <c r="M90" s="383"/>
      <c r="N90" s="383"/>
      <c r="O90" s="383"/>
      <c r="P90" s="383"/>
      <c r="Q90" s="383"/>
      <c r="R90" s="383"/>
      <c r="S90" s="383"/>
      <c r="T90" s="383"/>
      <c r="U90" s="383"/>
      <c r="V90" s="383"/>
      <c r="W90" s="383"/>
      <c r="X90" s="383"/>
      <c r="Y90" s="383"/>
      <c r="Z90" s="383"/>
      <c r="AA90" s="383"/>
      <c r="AB90" s="383"/>
      <c r="AC90" s="383"/>
      <c r="AD90" s="383"/>
      <c r="AE90" s="383"/>
      <c r="AF90" s="383"/>
      <c r="AG90" s="383"/>
      <c r="AH90" s="383"/>
      <c r="AI90" s="383"/>
      <c r="AJ90" s="383"/>
      <c r="AK90" s="383"/>
      <c r="AL90" s="383"/>
      <c r="AM90" s="383"/>
      <c r="AN90" s="383"/>
      <c r="AO90" s="383"/>
      <c r="AP90" s="383"/>
      <c r="AQ90" s="383"/>
      <c r="AR90" s="383"/>
      <c r="AS90" s="383"/>
      <c r="AT90" s="383"/>
      <c r="AU90" s="383"/>
      <c r="AV90" s="383"/>
      <c r="AW90" s="383"/>
      <c r="AX90" s="383"/>
      <c r="AY90" s="383"/>
      <c r="AZ90" s="383"/>
      <c r="BA90" s="383"/>
      <c r="BB90" s="383"/>
      <c r="BC90" s="383"/>
      <c r="BD90" s="383"/>
      <c r="BE90" s="383"/>
      <c r="BF90" s="383"/>
      <c r="BG90" s="383"/>
      <c r="BH90" s="383"/>
      <c r="BI90" s="383"/>
      <c r="BJ90" s="383"/>
      <c r="BK90" s="383"/>
      <c r="BL90" s="383"/>
      <c r="BM90" s="383"/>
      <c r="BN90" s="383"/>
      <c r="BO90" s="383"/>
      <c r="BP90" s="383"/>
      <c r="BQ90" s="383"/>
      <c r="BR90" s="383"/>
      <c r="BS90" s="383"/>
      <c r="BT90" s="383"/>
    </row>
    <row r="91" spans="1:72" s="491" customFormat="1" ht="15.75" customHeight="1" x14ac:dyDescent="0.2">
      <c r="A91" s="396"/>
      <c r="B91" s="397"/>
      <c r="C91" s="415"/>
      <c r="D91" s="398"/>
      <c r="E91" s="398" t="s">
        <v>119</v>
      </c>
      <c r="F91" s="408" t="s">
        <v>376</v>
      </c>
      <c r="G91" s="409">
        <f>1285+2839+2649+2831+2740+2832</f>
        <v>15176</v>
      </c>
      <c r="H91" s="383"/>
      <c r="I91" s="383"/>
      <c r="J91" s="383"/>
      <c r="K91" s="383"/>
      <c r="L91" s="383"/>
      <c r="M91" s="383"/>
      <c r="N91" s="383"/>
      <c r="O91" s="383"/>
      <c r="P91" s="383"/>
      <c r="Q91" s="383"/>
      <c r="R91" s="383"/>
      <c r="S91" s="383"/>
      <c r="T91" s="383"/>
      <c r="U91" s="383"/>
      <c r="V91" s="383"/>
      <c r="W91" s="383"/>
      <c r="X91" s="383"/>
      <c r="Y91" s="383"/>
      <c r="Z91" s="383"/>
      <c r="AA91" s="383"/>
      <c r="AB91" s="383"/>
      <c r="AC91" s="383"/>
      <c r="AD91" s="383"/>
      <c r="AE91" s="383"/>
      <c r="AF91" s="383"/>
      <c r="AG91" s="383"/>
      <c r="AH91" s="383"/>
      <c r="AI91" s="383"/>
      <c r="AJ91" s="383"/>
      <c r="AK91" s="383"/>
      <c r="AL91" s="383"/>
      <c r="AM91" s="383"/>
      <c r="AN91" s="383"/>
      <c r="AO91" s="383"/>
      <c r="AP91" s="383"/>
      <c r="AQ91" s="383"/>
      <c r="AR91" s="383"/>
      <c r="AS91" s="383"/>
      <c r="AT91" s="383"/>
      <c r="AU91" s="383"/>
      <c r="AV91" s="383"/>
      <c r="AW91" s="383"/>
      <c r="AX91" s="383"/>
      <c r="AY91" s="383"/>
      <c r="AZ91" s="383"/>
      <c r="BA91" s="383"/>
      <c r="BB91" s="383"/>
      <c r="BC91" s="383"/>
      <c r="BD91" s="383"/>
      <c r="BE91" s="383"/>
      <c r="BF91" s="383"/>
      <c r="BG91" s="383"/>
      <c r="BH91" s="383"/>
      <c r="BI91" s="383"/>
      <c r="BJ91" s="383"/>
      <c r="BK91" s="383"/>
      <c r="BL91" s="383"/>
      <c r="BM91" s="383"/>
      <c r="BN91" s="383"/>
      <c r="BO91" s="383"/>
      <c r="BP91" s="383"/>
      <c r="BQ91" s="383"/>
      <c r="BR91" s="383"/>
      <c r="BS91" s="383"/>
      <c r="BT91" s="383"/>
    </row>
    <row r="92" spans="1:72" s="491" customFormat="1" ht="10.5" customHeight="1" x14ac:dyDescent="0.2">
      <c r="A92" s="410"/>
      <c r="B92" s="411"/>
      <c r="C92" s="412"/>
      <c r="D92" s="399"/>
      <c r="E92" s="399"/>
      <c r="F92" s="401"/>
      <c r="G92" s="413"/>
      <c r="H92" s="383"/>
      <c r="I92" s="383"/>
      <c r="J92" s="383"/>
      <c r="K92" s="383"/>
      <c r="L92" s="383"/>
      <c r="M92" s="383"/>
      <c r="N92" s="383"/>
      <c r="O92" s="383"/>
      <c r="P92" s="383"/>
      <c r="Q92" s="383"/>
      <c r="R92" s="383"/>
      <c r="S92" s="383"/>
      <c r="T92" s="383"/>
      <c r="U92" s="383"/>
      <c r="V92" s="383"/>
      <c r="W92" s="383"/>
      <c r="X92" s="383"/>
      <c r="Y92" s="383"/>
      <c r="Z92" s="383"/>
      <c r="AA92" s="383"/>
      <c r="AB92" s="383"/>
      <c r="AC92" s="383"/>
      <c r="AD92" s="383"/>
      <c r="AE92" s="383"/>
      <c r="AF92" s="383"/>
      <c r="AG92" s="383"/>
      <c r="AH92" s="383"/>
      <c r="AI92" s="383"/>
      <c r="AJ92" s="383"/>
      <c r="AK92" s="383"/>
      <c r="AL92" s="383"/>
      <c r="AM92" s="383"/>
      <c r="AN92" s="383"/>
      <c r="AO92" s="383"/>
      <c r="AP92" s="383"/>
      <c r="AQ92" s="383"/>
      <c r="AR92" s="383"/>
      <c r="AS92" s="383"/>
      <c r="AT92" s="383"/>
      <c r="AU92" s="383"/>
      <c r="AV92" s="383"/>
      <c r="AW92" s="383"/>
      <c r="AX92" s="383"/>
      <c r="AY92" s="383"/>
      <c r="AZ92" s="383"/>
      <c r="BA92" s="383"/>
      <c r="BB92" s="383"/>
      <c r="BC92" s="383"/>
      <c r="BD92" s="383"/>
      <c r="BE92" s="383"/>
      <c r="BF92" s="383"/>
      <c r="BG92" s="383"/>
      <c r="BH92" s="383"/>
      <c r="BI92" s="383"/>
      <c r="BJ92" s="383"/>
      <c r="BK92" s="383"/>
      <c r="BL92" s="383"/>
      <c r="BM92" s="383"/>
      <c r="BN92" s="383"/>
      <c r="BO92" s="383"/>
      <c r="BP92" s="383"/>
      <c r="BQ92" s="383"/>
      <c r="BR92" s="383"/>
      <c r="BS92" s="383"/>
      <c r="BT92" s="383"/>
    </row>
    <row r="93" spans="1:72" s="491" customFormat="1" ht="20.25" customHeight="1" x14ac:dyDescent="0.2">
      <c r="A93" s="396"/>
      <c r="B93" s="493" t="s">
        <v>105</v>
      </c>
      <c r="C93" s="398" t="s">
        <v>407</v>
      </c>
      <c r="D93" s="398" t="s">
        <v>410</v>
      </c>
      <c r="E93" s="399" t="s">
        <v>376</v>
      </c>
      <c r="F93" s="401" t="s">
        <v>376</v>
      </c>
      <c r="G93" s="400">
        <f>SUM(G95)</f>
        <v>144224.87</v>
      </c>
      <c r="H93" s="383"/>
      <c r="I93" s="383"/>
      <c r="J93" s="383"/>
      <c r="K93" s="383"/>
      <c r="L93" s="383"/>
      <c r="M93" s="383"/>
      <c r="N93" s="383"/>
      <c r="O93" s="383"/>
      <c r="P93" s="383"/>
      <c r="Q93" s="383"/>
      <c r="R93" s="383"/>
      <c r="S93" s="383"/>
      <c r="T93" s="383"/>
      <c r="U93" s="383"/>
      <c r="V93" s="383"/>
      <c r="W93" s="383"/>
      <c r="X93" s="383"/>
      <c r="Y93" s="383"/>
      <c r="Z93" s="383"/>
      <c r="AA93" s="383"/>
      <c r="AB93" s="383"/>
      <c r="AC93" s="383"/>
      <c r="AD93" s="383"/>
      <c r="AE93" s="383"/>
      <c r="AF93" s="383"/>
      <c r="AG93" s="383"/>
      <c r="AH93" s="383"/>
      <c r="AI93" s="383"/>
      <c r="AJ93" s="383"/>
      <c r="AK93" s="383"/>
      <c r="AL93" s="383"/>
      <c r="AM93" s="383"/>
      <c r="AN93" s="383"/>
      <c r="AO93" s="383"/>
      <c r="AP93" s="383"/>
      <c r="AQ93" s="383"/>
      <c r="AR93" s="383"/>
      <c r="AS93" s="383"/>
      <c r="AT93" s="383"/>
      <c r="AU93" s="383"/>
      <c r="AV93" s="383"/>
      <c r="AW93" s="383"/>
      <c r="AX93" s="383"/>
      <c r="AY93" s="383"/>
      <c r="AZ93" s="383"/>
      <c r="BA93" s="383"/>
      <c r="BB93" s="383"/>
      <c r="BC93" s="383"/>
      <c r="BD93" s="383"/>
      <c r="BE93" s="383"/>
      <c r="BF93" s="383"/>
      <c r="BG93" s="383"/>
      <c r="BH93" s="383"/>
      <c r="BI93" s="383"/>
      <c r="BJ93" s="383"/>
      <c r="BK93" s="383"/>
      <c r="BL93" s="383"/>
      <c r="BM93" s="383"/>
      <c r="BN93" s="383"/>
      <c r="BO93" s="383"/>
      <c r="BP93" s="383"/>
      <c r="BQ93" s="383"/>
      <c r="BR93" s="383"/>
      <c r="BS93" s="383"/>
      <c r="BT93" s="383"/>
    </row>
    <row r="94" spans="1:72" s="491" customFormat="1" ht="12.75" customHeight="1" x14ac:dyDescent="0.2">
      <c r="A94" s="396"/>
      <c r="B94" s="397"/>
      <c r="C94" s="415"/>
      <c r="D94" s="398"/>
      <c r="E94" s="398"/>
      <c r="F94" s="408"/>
      <c r="G94" s="409"/>
      <c r="H94" s="383"/>
      <c r="I94" s="383"/>
      <c r="J94" s="383"/>
      <c r="K94" s="383"/>
      <c r="L94" s="383"/>
      <c r="M94" s="383"/>
      <c r="N94" s="383"/>
      <c r="O94" s="383"/>
      <c r="P94" s="383"/>
      <c r="Q94" s="383"/>
      <c r="R94" s="383"/>
      <c r="S94" s="383"/>
      <c r="T94" s="383"/>
      <c r="U94" s="383"/>
      <c r="V94" s="383"/>
      <c r="W94" s="383"/>
      <c r="X94" s="383"/>
      <c r="Y94" s="383"/>
      <c r="Z94" s="383"/>
      <c r="AA94" s="383"/>
      <c r="AB94" s="383"/>
      <c r="AC94" s="383"/>
      <c r="AD94" s="383"/>
      <c r="AE94" s="383"/>
      <c r="AF94" s="383"/>
      <c r="AG94" s="383"/>
      <c r="AH94" s="383"/>
      <c r="AI94" s="383"/>
      <c r="AJ94" s="383"/>
      <c r="AK94" s="383"/>
      <c r="AL94" s="383"/>
      <c r="AM94" s="383"/>
      <c r="AN94" s="383"/>
      <c r="AO94" s="383"/>
      <c r="AP94" s="383"/>
      <c r="AQ94" s="383"/>
      <c r="AR94" s="383"/>
      <c r="AS94" s="383"/>
      <c r="AT94" s="383"/>
      <c r="AU94" s="383"/>
      <c r="AV94" s="383"/>
      <c r="AW94" s="383"/>
      <c r="AX94" s="383"/>
      <c r="AY94" s="383"/>
      <c r="AZ94" s="383"/>
      <c r="BA94" s="383"/>
      <c r="BB94" s="383"/>
      <c r="BC94" s="383"/>
      <c r="BD94" s="383"/>
      <c r="BE94" s="383"/>
      <c r="BF94" s="383"/>
      <c r="BG94" s="383"/>
      <c r="BH94" s="383"/>
      <c r="BI94" s="383"/>
      <c r="BJ94" s="383"/>
      <c r="BK94" s="383"/>
      <c r="BL94" s="383"/>
      <c r="BM94" s="383"/>
      <c r="BN94" s="383"/>
      <c r="BO94" s="383"/>
      <c r="BP94" s="383"/>
      <c r="BQ94" s="383"/>
      <c r="BR94" s="383"/>
      <c r="BS94" s="383"/>
      <c r="BT94" s="383"/>
    </row>
    <row r="95" spans="1:72" s="491" customFormat="1" ht="15.75" customHeight="1" x14ac:dyDescent="0.2">
      <c r="A95" s="396"/>
      <c r="B95" s="397"/>
      <c r="C95" s="415"/>
      <c r="D95" s="398"/>
      <c r="E95" s="398"/>
      <c r="F95" s="408"/>
      <c r="G95" s="492">
        <f>SUM(G96:G100)</f>
        <v>144224.87</v>
      </c>
      <c r="H95" s="383"/>
      <c r="I95" s="383"/>
      <c r="J95" s="383"/>
      <c r="K95" s="383"/>
      <c r="L95" s="383"/>
      <c r="M95" s="383"/>
      <c r="N95" s="383"/>
      <c r="O95" s="383"/>
      <c r="P95" s="383"/>
      <c r="Q95" s="383"/>
      <c r="R95" s="383"/>
      <c r="S95" s="383"/>
      <c r="T95" s="383"/>
      <c r="U95" s="383"/>
      <c r="V95" s="383"/>
      <c r="W95" s="383"/>
      <c r="X95" s="383"/>
      <c r="Y95" s="383"/>
      <c r="Z95" s="383"/>
      <c r="AA95" s="383"/>
      <c r="AB95" s="383"/>
      <c r="AC95" s="383"/>
      <c r="AD95" s="383"/>
      <c r="AE95" s="383"/>
      <c r="AF95" s="383"/>
      <c r="AG95" s="383"/>
      <c r="AH95" s="383"/>
      <c r="AI95" s="383"/>
      <c r="AJ95" s="383"/>
      <c r="AK95" s="383"/>
      <c r="AL95" s="383"/>
      <c r="AM95" s="383"/>
      <c r="AN95" s="383"/>
      <c r="AO95" s="383"/>
      <c r="AP95" s="383"/>
      <c r="AQ95" s="383"/>
      <c r="AR95" s="383"/>
      <c r="AS95" s="383"/>
      <c r="AT95" s="383"/>
      <c r="AU95" s="383"/>
      <c r="AV95" s="383"/>
      <c r="AW95" s="383"/>
      <c r="AX95" s="383"/>
      <c r="AY95" s="383"/>
      <c r="AZ95" s="383"/>
      <c r="BA95" s="383"/>
      <c r="BB95" s="383"/>
      <c r="BC95" s="383"/>
      <c r="BD95" s="383"/>
      <c r="BE95" s="383"/>
      <c r="BF95" s="383"/>
      <c r="BG95" s="383"/>
      <c r="BH95" s="383"/>
      <c r="BI95" s="383"/>
      <c r="BJ95" s="383"/>
      <c r="BK95" s="383"/>
      <c r="BL95" s="383"/>
      <c r="BM95" s="383"/>
      <c r="BN95" s="383"/>
      <c r="BO95" s="383"/>
      <c r="BP95" s="383"/>
      <c r="BQ95" s="383"/>
      <c r="BR95" s="383"/>
      <c r="BS95" s="383"/>
      <c r="BT95" s="383"/>
    </row>
    <row r="96" spans="1:72" s="491" customFormat="1" ht="15.75" customHeight="1" x14ac:dyDescent="0.2">
      <c r="A96" s="396"/>
      <c r="B96" s="397"/>
      <c r="C96" s="415"/>
      <c r="D96" s="398"/>
      <c r="E96" s="398" t="s">
        <v>112</v>
      </c>
      <c r="F96" s="408" t="s">
        <v>376</v>
      </c>
      <c r="G96" s="409">
        <f>14628+22581+21615.87+20760+7530+21828+14282</f>
        <v>123224.87</v>
      </c>
      <c r="H96" s="383"/>
      <c r="I96" s="383"/>
      <c r="J96" s="383"/>
      <c r="K96" s="383"/>
      <c r="L96" s="383"/>
      <c r="M96" s="383"/>
      <c r="N96" s="383"/>
      <c r="O96" s="383"/>
      <c r="P96" s="383"/>
      <c r="Q96" s="383"/>
      <c r="R96" s="383"/>
      <c r="S96" s="383"/>
      <c r="T96" s="383"/>
      <c r="U96" s="383"/>
      <c r="V96" s="383"/>
      <c r="W96" s="383"/>
      <c r="X96" s="383"/>
      <c r="Y96" s="383"/>
      <c r="Z96" s="383"/>
      <c r="AA96" s="383"/>
      <c r="AB96" s="383"/>
      <c r="AC96" s="383"/>
      <c r="AD96" s="383"/>
      <c r="AE96" s="383"/>
      <c r="AF96" s="383"/>
      <c r="AG96" s="383"/>
      <c r="AH96" s="383"/>
      <c r="AI96" s="383"/>
      <c r="AJ96" s="383"/>
      <c r="AK96" s="383"/>
      <c r="AL96" s="383"/>
      <c r="AM96" s="383"/>
      <c r="AN96" s="383"/>
      <c r="AO96" s="383"/>
      <c r="AP96" s="383"/>
      <c r="AQ96" s="383"/>
      <c r="AR96" s="383"/>
      <c r="AS96" s="383"/>
      <c r="AT96" s="383"/>
      <c r="AU96" s="383"/>
      <c r="AV96" s="383"/>
      <c r="AW96" s="383"/>
      <c r="AX96" s="383"/>
      <c r="AY96" s="383"/>
      <c r="AZ96" s="383"/>
      <c r="BA96" s="383"/>
      <c r="BB96" s="383"/>
      <c r="BC96" s="383"/>
      <c r="BD96" s="383"/>
      <c r="BE96" s="383"/>
      <c r="BF96" s="383"/>
      <c r="BG96" s="383"/>
      <c r="BH96" s="383"/>
      <c r="BI96" s="383"/>
      <c r="BJ96" s="383"/>
      <c r="BK96" s="383"/>
      <c r="BL96" s="383"/>
      <c r="BM96" s="383"/>
      <c r="BN96" s="383"/>
      <c r="BO96" s="383"/>
      <c r="BP96" s="383"/>
      <c r="BQ96" s="383"/>
      <c r="BR96" s="383"/>
      <c r="BS96" s="383"/>
      <c r="BT96" s="383"/>
    </row>
    <row r="97" spans="1:72" s="491" customFormat="1" ht="15.75" customHeight="1" x14ac:dyDescent="0.2">
      <c r="A97" s="396"/>
      <c r="B97" s="397"/>
      <c r="C97" s="415"/>
      <c r="D97" s="398"/>
      <c r="E97" s="398" t="s">
        <v>395</v>
      </c>
      <c r="F97" s="408" t="s">
        <v>376</v>
      </c>
      <c r="G97" s="409">
        <f>500</f>
        <v>500</v>
      </c>
      <c r="H97" s="383"/>
      <c r="I97" s="383"/>
      <c r="J97" s="383"/>
      <c r="K97" s="383"/>
      <c r="L97" s="383"/>
      <c r="M97" s="383"/>
      <c r="N97" s="383"/>
      <c r="O97" s="383"/>
      <c r="P97" s="383"/>
      <c r="Q97" s="383"/>
      <c r="R97" s="383"/>
      <c r="S97" s="383"/>
      <c r="T97" s="383"/>
      <c r="U97" s="383"/>
      <c r="V97" s="383"/>
      <c r="W97" s="383"/>
      <c r="X97" s="383"/>
      <c r="Y97" s="383"/>
      <c r="Z97" s="383"/>
      <c r="AA97" s="383"/>
      <c r="AB97" s="383"/>
      <c r="AC97" s="383"/>
      <c r="AD97" s="383"/>
      <c r="AE97" s="383"/>
      <c r="AF97" s="383"/>
      <c r="AG97" s="383"/>
      <c r="AH97" s="383"/>
      <c r="AI97" s="383"/>
      <c r="AJ97" s="383"/>
      <c r="AK97" s="383"/>
      <c r="AL97" s="383"/>
      <c r="AM97" s="383"/>
      <c r="AN97" s="383"/>
      <c r="AO97" s="383"/>
      <c r="AP97" s="383"/>
      <c r="AQ97" s="383"/>
      <c r="AR97" s="383"/>
      <c r="AS97" s="383"/>
      <c r="AT97" s="383"/>
      <c r="AU97" s="383"/>
      <c r="AV97" s="383"/>
      <c r="AW97" s="383"/>
      <c r="AX97" s="383"/>
      <c r="AY97" s="383"/>
      <c r="AZ97" s="383"/>
      <c r="BA97" s="383"/>
      <c r="BB97" s="383"/>
      <c r="BC97" s="383"/>
      <c r="BD97" s="383"/>
      <c r="BE97" s="383"/>
      <c r="BF97" s="383"/>
      <c r="BG97" s="383"/>
      <c r="BH97" s="383"/>
      <c r="BI97" s="383"/>
      <c r="BJ97" s="383"/>
      <c r="BK97" s="383"/>
      <c r="BL97" s="383"/>
      <c r="BM97" s="383"/>
      <c r="BN97" s="383"/>
      <c r="BO97" s="383"/>
      <c r="BP97" s="383"/>
      <c r="BQ97" s="383"/>
      <c r="BR97" s="383"/>
      <c r="BS97" s="383"/>
      <c r="BT97" s="383"/>
    </row>
    <row r="98" spans="1:72" s="491" customFormat="1" ht="15.75" customHeight="1" x14ac:dyDescent="0.2">
      <c r="A98" s="396"/>
      <c r="B98" s="397"/>
      <c r="C98" s="415"/>
      <c r="D98" s="398"/>
      <c r="E98" s="398" t="s">
        <v>409</v>
      </c>
      <c r="F98" s="408" t="s">
        <v>376</v>
      </c>
      <c r="G98" s="409">
        <f>12000</f>
        <v>12000</v>
      </c>
      <c r="H98" s="383"/>
      <c r="I98" s="383"/>
      <c r="J98" s="383"/>
      <c r="K98" s="383"/>
      <c r="L98" s="383"/>
      <c r="M98" s="383"/>
      <c r="N98" s="383"/>
      <c r="O98" s="383"/>
      <c r="P98" s="383"/>
      <c r="Q98" s="383"/>
      <c r="R98" s="383"/>
      <c r="S98" s="383"/>
      <c r="T98" s="383"/>
      <c r="U98" s="383"/>
      <c r="V98" s="383"/>
      <c r="W98" s="383"/>
      <c r="X98" s="383"/>
      <c r="Y98" s="383"/>
      <c r="Z98" s="383"/>
      <c r="AA98" s="383"/>
      <c r="AB98" s="383"/>
      <c r="AC98" s="383"/>
      <c r="AD98" s="383"/>
      <c r="AE98" s="383"/>
      <c r="AF98" s="383"/>
      <c r="AG98" s="383"/>
      <c r="AH98" s="383"/>
      <c r="AI98" s="383"/>
      <c r="AJ98" s="383"/>
      <c r="AK98" s="383"/>
      <c r="AL98" s="383"/>
      <c r="AM98" s="383"/>
      <c r="AN98" s="383"/>
      <c r="AO98" s="383"/>
      <c r="AP98" s="383"/>
      <c r="AQ98" s="383"/>
      <c r="AR98" s="383"/>
      <c r="AS98" s="383"/>
      <c r="AT98" s="383"/>
      <c r="AU98" s="383"/>
      <c r="AV98" s="383"/>
      <c r="AW98" s="383"/>
      <c r="AX98" s="383"/>
      <c r="AY98" s="383"/>
      <c r="AZ98" s="383"/>
      <c r="BA98" s="383"/>
      <c r="BB98" s="383"/>
      <c r="BC98" s="383"/>
      <c r="BD98" s="383"/>
      <c r="BE98" s="383"/>
      <c r="BF98" s="383"/>
      <c r="BG98" s="383"/>
      <c r="BH98" s="383"/>
      <c r="BI98" s="383"/>
      <c r="BJ98" s="383"/>
      <c r="BK98" s="383"/>
      <c r="BL98" s="383"/>
      <c r="BM98" s="383"/>
      <c r="BN98" s="383"/>
      <c r="BO98" s="383"/>
      <c r="BP98" s="383"/>
      <c r="BQ98" s="383"/>
      <c r="BR98" s="383"/>
      <c r="BS98" s="383"/>
      <c r="BT98" s="383"/>
    </row>
    <row r="99" spans="1:72" s="491" customFormat="1" ht="15.75" customHeight="1" x14ac:dyDescent="0.2">
      <c r="A99" s="396"/>
      <c r="B99" s="397"/>
      <c r="C99" s="415"/>
      <c r="D99" s="398"/>
      <c r="E99" s="398" t="s">
        <v>384</v>
      </c>
      <c r="F99" s="408" t="s">
        <v>376</v>
      </c>
      <c r="G99" s="409">
        <f>3000</f>
        <v>3000</v>
      </c>
      <c r="H99" s="383"/>
      <c r="I99" s="383"/>
      <c r="J99" s="383"/>
      <c r="K99" s="383"/>
      <c r="L99" s="383"/>
      <c r="M99" s="383"/>
      <c r="N99" s="383"/>
      <c r="O99" s="383"/>
      <c r="P99" s="383"/>
      <c r="Q99" s="383"/>
      <c r="R99" s="383"/>
      <c r="S99" s="383"/>
      <c r="T99" s="383"/>
      <c r="U99" s="383"/>
      <c r="V99" s="383"/>
      <c r="W99" s="383"/>
      <c r="X99" s="383"/>
      <c r="Y99" s="383"/>
      <c r="Z99" s="383"/>
      <c r="AA99" s="383"/>
      <c r="AB99" s="383"/>
      <c r="AC99" s="383"/>
      <c r="AD99" s="383"/>
      <c r="AE99" s="383"/>
      <c r="AF99" s="383"/>
      <c r="AG99" s="383"/>
      <c r="AH99" s="383"/>
      <c r="AI99" s="383"/>
      <c r="AJ99" s="383"/>
      <c r="AK99" s="383"/>
      <c r="AL99" s="383"/>
      <c r="AM99" s="383"/>
      <c r="AN99" s="383"/>
      <c r="AO99" s="383"/>
      <c r="AP99" s="383"/>
      <c r="AQ99" s="383"/>
      <c r="AR99" s="383"/>
      <c r="AS99" s="383"/>
      <c r="AT99" s="383"/>
      <c r="AU99" s="383"/>
      <c r="AV99" s="383"/>
      <c r="AW99" s="383"/>
      <c r="AX99" s="383"/>
      <c r="AY99" s="383"/>
      <c r="AZ99" s="383"/>
      <c r="BA99" s="383"/>
      <c r="BB99" s="383"/>
      <c r="BC99" s="383"/>
      <c r="BD99" s="383"/>
      <c r="BE99" s="383"/>
      <c r="BF99" s="383"/>
      <c r="BG99" s="383"/>
      <c r="BH99" s="383"/>
      <c r="BI99" s="383"/>
      <c r="BJ99" s="383"/>
      <c r="BK99" s="383"/>
      <c r="BL99" s="383"/>
      <c r="BM99" s="383"/>
      <c r="BN99" s="383"/>
      <c r="BO99" s="383"/>
      <c r="BP99" s="383"/>
      <c r="BQ99" s="383"/>
      <c r="BR99" s="383"/>
      <c r="BS99" s="383"/>
      <c r="BT99" s="383"/>
    </row>
    <row r="100" spans="1:72" s="491" customFormat="1" ht="15.75" customHeight="1" x14ac:dyDescent="0.2">
      <c r="A100" s="396"/>
      <c r="B100" s="397"/>
      <c r="C100" s="415"/>
      <c r="D100" s="398"/>
      <c r="E100" s="398" t="s">
        <v>385</v>
      </c>
      <c r="F100" s="408" t="s">
        <v>376</v>
      </c>
      <c r="G100" s="409">
        <f>5500</f>
        <v>5500</v>
      </c>
      <c r="H100" s="383"/>
      <c r="I100" s="383"/>
      <c r="J100" s="383"/>
      <c r="K100" s="383"/>
      <c r="L100" s="383"/>
      <c r="M100" s="383"/>
      <c r="N100" s="383"/>
      <c r="O100" s="383"/>
      <c r="P100" s="383"/>
      <c r="Q100" s="383"/>
      <c r="R100" s="383"/>
      <c r="S100" s="383"/>
      <c r="T100" s="383"/>
      <c r="U100" s="383"/>
      <c r="V100" s="383"/>
      <c r="W100" s="383"/>
      <c r="X100" s="383"/>
      <c r="Y100" s="383"/>
      <c r="Z100" s="383"/>
      <c r="AA100" s="383"/>
      <c r="AB100" s="383"/>
      <c r="AC100" s="383"/>
      <c r="AD100" s="383"/>
      <c r="AE100" s="383"/>
      <c r="AF100" s="383"/>
      <c r="AG100" s="383"/>
      <c r="AH100" s="383"/>
      <c r="AI100" s="383"/>
      <c r="AJ100" s="383"/>
      <c r="AK100" s="383"/>
      <c r="AL100" s="383"/>
      <c r="AM100" s="383"/>
      <c r="AN100" s="383"/>
      <c r="AO100" s="383"/>
      <c r="AP100" s="383"/>
      <c r="AQ100" s="383"/>
      <c r="AR100" s="383"/>
      <c r="AS100" s="383"/>
      <c r="AT100" s="383"/>
      <c r="AU100" s="383"/>
      <c r="AV100" s="383"/>
      <c r="AW100" s="383"/>
      <c r="AX100" s="383"/>
      <c r="AY100" s="383"/>
      <c r="AZ100" s="383"/>
      <c r="BA100" s="383"/>
      <c r="BB100" s="383"/>
      <c r="BC100" s="383"/>
      <c r="BD100" s="383"/>
      <c r="BE100" s="383"/>
      <c r="BF100" s="383"/>
      <c r="BG100" s="383"/>
      <c r="BH100" s="383"/>
      <c r="BI100" s="383"/>
      <c r="BJ100" s="383"/>
      <c r="BK100" s="383"/>
      <c r="BL100" s="383"/>
      <c r="BM100" s="383"/>
      <c r="BN100" s="383"/>
      <c r="BO100" s="383"/>
      <c r="BP100" s="383"/>
      <c r="BQ100" s="383"/>
      <c r="BR100" s="383"/>
      <c r="BS100" s="383"/>
      <c r="BT100" s="383"/>
    </row>
    <row r="101" spans="1:72" s="491" customFormat="1" ht="15.75" customHeight="1" x14ac:dyDescent="0.2">
      <c r="A101" s="396"/>
      <c r="B101" s="397"/>
      <c r="C101" s="415"/>
      <c r="D101" s="398"/>
      <c r="E101" s="398"/>
      <c r="F101" s="408"/>
      <c r="G101" s="409"/>
      <c r="H101" s="383"/>
      <c r="I101" s="383"/>
      <c r="J101" s="383"/>
      <c r="K101" s="383"/>
      <c r="L101" s="383"/>
      <c r="M101" s="383"/>
      <c r="N101" s="383"/>
      <c r="O101" s="383"/>
      <c r="P101" s="383"/>
      <c r="Q101" s="383"/>
      <c r="R101" s="383"/>
      <c r="S101" s="383"/>
      <c r="T101" s="383"/>
      <c r="U101" s="383"/>
      <c r="V101" s="383"/>
      <c r="W101" s="383"/>
      <c r="X101" s="383"/>
      <c r="Y101" s="383"/>
      <c r="Z101" s="383"/>
      <c r="AA101" s="383"/>
      <c r="AB101" s="383"/>
      <c r="AC101" s="383"/>
      <c r="AD101" s="383"/>
      <c r="AE101" s="383"/>
      <c r="AF101" s="383"/>
      <c r="AG101" s="383"/>
      <c r="AH101" s="383"/>
      <c r="AI101" s="383"/>
      <c r="AJ101" s="383"/>
      <c r="AK101" s="383"/>
      <c r="AL101" s="383"/>
      <c r="AM101" s="383"/>
      <c r="AN101" s="383"/>
      <c r="AO101" s="383"/>
      <c r="AP101" s="383"/>
      <c r="AQ101" s="383"/>
      <c r="AR101" s="383"/>
      <c r="AS101" s="383"/>
      <c r="AT101" s="383"/>
      <c r="AU101" s="383"/>
      <c r="AV101" s="383"/>
      <c r="AW101" s="383"/>
      <c r="AX101" s="383"/>
      <c r="AY101" s="383"/>
      <c r="AZ101" s="383"/>
      <c r="BA101" s="383"/>
      <c r="BB101" s="383"/>
      <c r="BC101" s="383"/>
      <c r="BD101" s="383"/>
      <c r="BE101" s="383"/>
      <c r="BF101" s="383"/>
      <c r="BG101" s="383"/>
      <c r="BH101" s="383"/>
      <c r="BI101" s="383"/>
      <c r="BJ101" s="383"/>
      <c r="BK101" s="383"/>
      <c r="BL101" s="383"/>
      <c r="BM101" s="383"/>
      <c r="BN101" s="383"/>
      <c r="BO101" s="383"/>
      <c r="BP101" s="383"/>
      <c r="BQ101" s="383"/>
      <c r="BR101" s="383"/>
      <c r="BS101" s="383"/>
      <c r="BT101" s="383"/>
    </row>
    <row r="102" spans="1:72" s="491" customFormat="1" ht="15.75" customHeight="1" x14ac:dyDescent="0.2">
      <c r="A102" s="396"/>
      <c r="B102" s="493" t="s">
        <v>105</v>
      </c>
      <c r="C102" s="398" t="s">
        <v>407</v>
      </c>
      <c r="D102" s="398" t="s">
        <v>411</v>
      </c>
      <c r="E102" s="404" t="s">
        <v>376</v>
      </c>
      <c r="F102" s="405" t="s">
        <v>376</v>
      </c>
      <c r="G102" s="406">
        <f>SUM(G104)</f>
        <v>257296.28</v>
      </c>
      <c r="H102" s="383"/>
      <c r="I102" s="383"/>
      <c r="J102" s="383"/>
      <c r="K102" s="383"/>
      <c r="L102" s="383"/>
      <c r="M102" s="383"/>
      <c r="N102" s="383"/>
      <c r="O102" s="383"/>
      <c r="P102" s="383"/>
      <c r="Q102" s="383"/>
      <c r="R102" s="383"/>
      <c r="S102" s="383"/>
      <c r="T102" s="383"/>
      <c r="U102" s="383"/>
      <c r="V102" s="383"/>
      <c r="W102" s="383"/>
      <c r="X102" s="383"/>
      <c r="Y102" s="383"/>
      <c r="Z102" s="383"/>
      <c r="AA102" s="383"/>
      <c r="AB102" s="383"/>
      <c r="AC102" s="383"/>
      <c r="AD102" s="383"/>
      <c r="AE102" s="383"/>
      <c r="AF102" s="383"/>
      <c r="AG102" s="383"/>
      <c r="AH102" s="383"/>
      <c r="AI102" s="383"/>
      <c r="AJ102" s="383"/>
      <c r="AK102" s="383"/>
      <c r="AL102" s="383"/>
      <c r="AM102" s="383"/>
      <c r="AN102" s="383"/>
      <c r="AO102" s="383"/>
      <c r="AP102" s="383"/>
      <c r="AQ102" s="383"/>
      <c r="AR102" s="383"/>
      <c r="AS102" s="383"/>
      <c r="AT102" s="383"/>
      <c r="AU102" s="383"/>
      <c r="AV102" s="383"/>
      <c r="AW102" s="383"/>
      <c r="AX102" s="383"/>
      <c r="AY102" s="383"/>
      <c r="AZ102" s="383"/>
      <c r="BA102" s="383"/>
      <c r="BB102" s="383"/>
      <c r="BC102" s="383"/>
      <c r="BD102" s="383"/>
      <c r="BE102" s="383"/>
      <c r="BF102" s="383"/>
      <c r="BG102" s="383"/>
      <c r="BH102" s="383"/>
      <c r="BI102" s="383"/>
      <c r="BJ102" s="383"/>
      <c r="BK102" s="383"/>
      <c r="BL102" s="383"/>
      <c r="BM102" s="383"/>
      <c r="BN102" s="383"/>
      <c r="BO102" s="383"/>
      <c r="BP102" s="383"/>
      <c r="BQ102" s="383"/>
      <c r="BR102" s="383"/>
      <c r="BS102" s="383"/>
      <c r="BT102" s="383"/>
    </row>
    <row r="103" spans="1:72" s="491" customFormat="1" ht="11.25" customHeight="1" x14ac:dyDescent="0.2">
      <c r="A103" s="396"/>
      <c r="B103" s="397"/>
      <c r="C103" s="415"/>
      <c r="D103" s="398"/>
      <c r="E103" s="398"/>
      <c r="F103" s="408"/>
      <c r="G103" s="409"/>
      <c r="H103" s="383"/>
      <c r="I103" s="383"/>
      <c r="J103" s="383"/>
      <c r="K103" s="383"/>
      <c r="L103" s="383"/>
      <c r="M103" s="383"/>
      <c r="N103" s="383"/>
      <c r="O103" s="383"/>
      <c r="P103" s="383"/>
      <c r="Q103" s="383"/>
      <c r="R103" s="383"/>
      <c r="S103" s="383"/>
      <c r="T103" s="383"/>
      <c r="U103" s="383"/>
      <c r="V103" s="383"/>
      <c r="W103" s="383"/>
      <c r="X103" s="383"/>
      <c r="Y103" s="383"/>
      <c r="Z103" s="383"/>
      <c r="AA103" s="383"/>
      <c r="AB103" s="383"/>
      <c r="AC103" s="383"/>
      <c r="AD103" s="383"/>
      <c r="AE103" s="383"/>
      <c r="AF103" s="383"/>
      <c r="AG103" s="383"/>
      <c r="AH103" s="383"/>
      <c r="AI103" s="383"/>
      <c r="AJ103" s="383"/>
      <c r="AK103" s="383"/>
      <c r="AL103" s="383"/>
      <c r="AM103" s="383"/>
      <c r="AN103" s="383"/>
      <c r="AO103" s="383"/>
      <c r="AP103" s="383"/>
      <c r="AQ103" s="383"/>
      <c r="AR103" s="383"/>
      <c r="AS103" s="383"/>
      <c r="AT103" s="383"/>
      <c r="AU103" s="383"/>
      <c r="AV103" s="383"/>
      <c r="AW103" s="383"/>
      <c r="AX103" s="383"/>
      <c r="AY103" s="383"/>
      <c r="AZ103" s="383"/>
      <c r="BA103" s="383"/>
      <c r="BB103" s="383"/>
      <c r="BC103" s="383"/>
      <c r="BD103" s="383"/>
      <c r="BE103" s="383"/>
      <c r="BF103" s="383"/>
      <c r="BG103" s="383"/>
      <c r="BH103" s="383"/>
      <c r="BI103" s="383"/>
      <c r="BJ103" s="383"/>
      <c r="BK103" s="383"/>
      <c r="BL103" s="383"/>
      <c r="BM103" s="383"/>
      <c r="BN103" s="383"/>
      <c r="BO103" s="383"/>
      <c r="BP103" s="383"/>
      <c r="BQ103" s="383"/>
      <c r="BR103" s="383"/>
      <c r="BS103" s="383"/>
      <c r="BT103" s="383"/>
    </row>
    <row r="104" spans="1:72" s="491" customFormat="1" ht="15.75" customHeight="1" x14ac:dyDescent="0.2">
      <c r="A104" s="396"/>
      <c r="B104" s="397"/>
      <c r="C104" s="415"/>
      <c r="D104" s="398"/>
      <c r="E104" s="398"/>
      <c r="F104" s="408"/>
      <c r="G104" s="492">
        <f>SUM(G105:G107)</f>
        <v>257296.28</v>
      </c>
      <c r="H104" s="383"/>
      <c r="I104" s="383"/>
      <c r="J104" s="383"/>
      <c r="K104" s="383"/>
      <c r="L104" s="383"/>
      <c r="M104" s="383"/>
      <c r="N104" s="383"/>
      <c r="O104" s="383"/>
      <c r="P104" s="383"/>
      <c r="Q104" s="383"/>
      <c r="R104" s="383"/>
      <c r="S104" s="383"/>
      <c r="T104" s="383"/>
      <c r="U104" s="383"/>
      <c r="V104" s="383"/>
      <c r="W104" s="383"/>
      <c r="X104" s="383"/>
      <c r="Y104" s="383"/>
      <c r="Z104" s="383"/>
      <c r="AA104" s="383"/>
      <c r="AB104" s="383"/>
      <c r="AC104" s="383"/>
      <c r="AD104" s="383"/>
      <c r="AE104" s="383"/>
      <c r="AF104" s="383"/>
      <c r="AG104" s="383"/>
      <c r="AH104" s="383"/>
      <c r="AI104" s="383"/>
      <c r="AJ104" s="383"/>
      <c r="AK104" s="383"/>
      <c r="AL104" s="383"/>
      <c r="AM104" s="383"/>
      <c r="AN104" s="383"/>
      <c r="AO104" s="383"/>
      <c r="AP104" s="383"/>
      <c r="AQ104" s="383"/>
      <c r="AR104" s="383"/>
      <c r="AS104" s="383"/>
      <c r="AT104" s="383"/>
      <c r="AU104" s="383"/>
      <c r="AV104" s="383"/>
      <c r="AW104" s="383"/>
      <c r="AX104" s="383"/>
      <c r="AY104" s="383"/>
      <c r="AZ104" s="383"/>
      <c r="BA104" s="383"/>
      <c r="BB104" s="383"/>
      <c r="BC104" s="383"/>
      <c r="BD104" s="383"/>
      <c r="BE104" s="383"/>
      <c r="BF104" s="383"/>
      <c r="BG104" s="383"/>
      <c r="BH104" s="383"/>
      <c r="BI104" s="383"/>
      <c r="BJ104" s="383"/>
      <c r="BK104" s="383"/>
      <c r="BL104" s="383"/>
      <c r="BM104" s="383"/>
      <c r="BN104" s="383"/>
      <c r="BO104" s="383"/>
      <c r="BP104" s="383"/>
      <c r="BQ104" s="383"/>
      <c r="BR104" s="383"/>
      <c r="BS104" s="383"/>
      <c r="BT104" s="383"/>
    </row>
    <row r="105" spans="1:72" s="491" customFormat="1" ht="15.75" customHeight="1" x14ac:dyDescent="0.2">
      <c r="A105" s="396"/>
      <c r="B105" s="397"/>
      <c r="C105" s="415"/>
      <c r="D105" s="398"/>
      <c r="E105" s="398" t="s">
        <v>112</v>
      </c>
      <c r="F105" s="408" t="s">
        <v>376</v>
      </c>
      <c r="G105" s="409">
        <f>26350+34429+51845.35+32347+30476.93+31892+877</f>
        <v>208217.28</v>
      </c>
      <c r="H105" s="383"/>
      <c r="I105" s="383"/>
      <c r="J105" s="383"/>
      <c r="K105" s="383"/>
      <c r="L105" s="383"/>
      <c r="M105" s="383"/>
      <c r="N105" s="383"/>
      <c r="O105" s="383"/>
      <c r="P105" s="383"/>
      <c r="Q105" s="383"/>
      <c r="R105" s="383"/>
      <c r="S105" s="383"/>
      <c r="T105" s="383"/>
      <c r="U105" s="383"/>
      <c r="V105" s="383"/>
      <c r="W105" s="383"/>
      <c r="X105" s="383"/>
      <c r="Y105" s="383"/>
      <c r="Z105" s="383"/>
      <c r="AA105" s="383"/>
      <c r="AB105" s="383"/>
      <c r="AC105" s="383"/>
      <c r="AD105" s="383"/>
      <c r="AE105" s="383"/>
      <c r="AF105" s="383"/>
      <c r="AG105" s="383"/>
      <c r="AH105" s="383"/>
      <c r="AI105" s="383"/>
      <c r="AJ105" s="383"/>
      <c r="AK105" s="383"/>
      <c r="AL105" s="383"/>
      <c r="AM105" s="383"/>
      <c r="AN105" s="383"/>
      <c r="AO105" s="383"/>
      <c r="AP105" s="383"/>
      <c r="AQ105" s="383"/>
      <c r="AR105" s="383"/>
      <c r="AS105" s="383"/>
      <c r="AT105" s="383"/>
      <c r="AU105" s="383"/>
      <c r="AV105" s="383"/>
      <c r="AW105" s="383"/>
      <c r="AX105" s="383"/>
      <c r="AY105" s="383"/>
      <c r="AZ105" s="383"/>
      <c r="BA105" s="383"/>
      <c r="BB105" s="383"/>
      <c r="BC105" s="383"/>
      <c r="BD105" s="383"/>
      <c r="BE105" s="383"/>
      <c r="BF105" s="383"/>
      <c r="BG105" s="383"/>
      <c r="BH105" s="383"/>
      <c r="BI105" s="383"/>
      <c r="BJ105" s="383"/>
      <c r="BK105" s="383"/>
      <c r="BL105" s="383"/>
      <c r="BM105" s="383"/>
      <c r="BN105" s="383"/>
      <c r="BO105" s="383"/>
      <c r="BP105" s="383"/>
      <c r="BQ105" s="383"/>
      <c r="BR105" s="383"/>
      <c r="BS105" s="383"/>
      <c r="BT105" s="383"/>
    </row>
    <row r="106" spans="1:72" s="491" customFormat="1" ht="15.75" customHeight="1" x14ac:dyDescent="0.2">
      <c r="A106" s="396"/>
      <c r="B106" s="397"/>
      <c r="C106" s="415"/>
      <c r="D106" s="398"/>
      <c r="E106" s="398" t="s">
        <v>395</v>
      </c>
      <c r="F106" s="408" t="s">
        <v>376</v>
      </c>
      <c r="G106" s="409">
        <f>5705</f>
        <v>5705</v>
      </c>
      <c r="H106" s="383"/>
      <c r="I106" s="383"/>
      <c r="J106" s="383"/>
      <c r="K106" s="383"/>
      <c r="L106" s="383"/>
      <c r="M106" s="383"/>
      <c r="N106" s="383"/>
      <c r="O106" s="383"/>
      <c r="P106" s="383"/>
      <c r="Q106" s="383"/>
      <c r="R106" s="383"/>
      <c r="S106" s="383"/>
      <c r="T106" s="383"/>
      <c r="U106" s="383"/>
      <c r="V106" s="383"/>
      <c r="W106" s="383"/>
      <c r="X106" s="383"/>
      <c r="Y106" s="383"/>
      <c r="Z106" s="383"/>
      <c r="AA106" s="383"/>
      <c r="AB106" s="383"/>
      <c r="AC106" s="383"/>
      <c r="AD106" s="383"/>
      <c r="AE106" s="383"/>
      <c r="AF106" s="383"/>
      <c r="AG106" s="383"/>
      <c r="AH106" s="383"/>
      <c r="AI106" s="383"/>
      <c r="AJ106" s="383"/>
      <c r="AK106" s="383"/>
      <c r="AL106" s="383"/>
      <c r="AM106" s="383"/>
      <c r="AN106" s="383"/>
      <c r="AO106" s="383"/>
      <c r="AP106" s="383"/>
      <c r="AQ106" s="383"/>
      <c r="AR106" s="383"/>
      <c r="AS106" s="383"/>
      <c r="AT106" s="383"/>
      <c r="AU106" s="383"/>
      <c r="AV106" s="383"/>
      <c r="AW106" s="383"/>
      <c r="AX106" s="383"/>
      <c r="AY106" s="383"/>
      <c r="AZ106" s="383"/>
      <c r="BA106" s="383"/>
      <c r="BB106" s="383"/>
      <c r="BC106" s="383"/>
      <c r="BD106" s="383"/>
      <c r="BE106" s="383"/>
      <c r="BF106" s="383"/>
      <c r="BG106" s="383"/>
      <c r="BH106" s="383"/>
      <c r="BI106" s="383"/>
      <c r="BJ106" s="383"/>
      <c r="BK106" s="383"/>
      <c r="BL106" s="383"/>
      <c r="BM106" s="383"/>
      <c r="BN106" s="383"/>
      <c r="BO106" s="383"/>
      <c r="BP106" s="383"/>
      <c r="BQ106" s="383"/>
      <c r="BR106" s="383"/>
      <c r="BS106" s="383"/>
      <c r="BT106" s="383"/>
    </row>
    <row r="107" spans="1:72" s="491" customFormat="1" ht="15.75" customHeight="1" x14ac:dyDescent="0.2">
      <c r="A107" s="396"/>
      <c r="B107" s="397"/>
      <c r="C107" s="415"/>
      <c r="D107" s="398"/>
      <c r="E107" s="398" t="s">
        <v>385</v>
      </c>
      <c r="F107" s="408" t="s">
        <v>376</v>
      </c>
      <c r="G107" s="409">
        <f>43374</f>
        <v>43374</v>
      </c>
      <c r="H107" s="383"/>
      <c r="I107" s="383"/>
      <c r="J107" s="383"/>
      <c r="K107" s="383"/>
      <c r="L107" s="383"/>
      <c r="M107" s="383"/>
      <c r="N107" s="383"/>
      <c r="O107" s="383"/>
      <c r="P107" s="383"/>
      <c r="Q107" s="383"/>
      <c r="R107" s="383"/>
      <c r="S107" s="383"/>
      <c r="T107" s="383"/>
      <c r="U107" s="383"/>
      <c r="V107" s="383"/>
      <c r="W107" s="383"/>
      <c r="X107" s="383"/>
      <c r="Y107" s="383"/>
      <c r="Z107" s="383"/>
      <c r="AA107" s="383"/>
      <c r="AB107" s="383"/>
      <c r="AC107" s="383"/>
      <c r="AD107" s="383"/>
      <c r="AE107" s="383"/>
      <c r="AF107" s="383"/>
      <c r="AG107" s="383"/>
      <c r="AH107" s="383"/>
      <c r="AI107" s="383"/>
      <c r="AJ107" s="383"/>
      <c r="AK107" s="383"/>
      <c r="AL107" s="383"/>
      <c r="AM107" s="383"/>
      <c r="AN107" s="383"/>
      <c r="AO107" s="383"/>
      <c r="AP107" s="383"/>
      <c r="AQ107" s="383"/>
      <c r="AR107" s="383"/>
      <c r="AS107" s="383"/>
      <c r="AT107" s="383"/>
      <c r="AU107" s="383"/>
      <c r="AV107" s="383"/>
      <c r="AW107" s="383"/>
      <c r="AX107" s="383"/>
      <c r="AY107" s="383"/>
      <c r="AZ107" s="383"/>
      <c r="BA107" s="383"/>
      <c r="BB107" s="383"/>
      <c r="BC107" s="383"/>
      <c r="BD107" s="383"/>
      <c r="BE107" s="383"/>
      <c r="BF107" s="383"/>
      <c r="BG107" s="383"/>
      <c r="BH107" s="383"/>
      <c r="BI107" s="383"/>
      <c r="BJ107" s="383"/>
      <c r="BK107" s="383"/>
      <c r="BL107" s="383"/>
      <c r="BM107" s="383"/>
      <c r="BN107" s="383"/>
      <c r="BO107" s="383"/>
      <c r="BP107" s="383"/>
      <c r="BQ107" s="383"/>
      <c r="BR107" s="383"/>
      <c r="BS107" s="383"/>
      <c r="BT107" s="383"/>
    </row>
    <row r="108" spans="1:72" s="491" customFormat="1" ht="15.75" customHeight="1" x14ac:dyDescent="0.2">
      <c r="A108" s="396"/>
      <c r="B108" s="397"/>
      <c r="C108" s="415"/>
      <c r="D108" s="398"/>
      <c r="E108" s="398"/>
      <c r="F108" s="408"/>
      <c r="G108" s="409"/>
      <c r="H108" s="383"/>
      <c r="I108" s="383"/>
      <c r="J108" s="383"/>
      <c r="K108" s="383"/>
      <c r="L108" s="383"/>
      <c r="M108" s="383"/>
      <c r="N108" s="383"/>
      <c r="O108" s="383"/>
      <c r="P108" s="383"/>
      <c r="Q108" s="383"/>
      <c r="R108" s="383"/>
      <c r="S108" s="383"/>
      <c r="T108" s="383"/>
      <c r="U108" s="383"/>
      <c r="V108" s="383"/>
      <c r="W108" s="383"/>
      <c r="X108" s="383"/>
      <c r="Y108" s="383"/>
      <c r="Z108" s="383"/>
      <c r="AA108" s="383"/>
      <c r="AB108" s="383"/>
      <c r="AC108" s="383"/>
      <c r="AD108" s="383"/>
      <c r="AE108" s="383"/>
      <c r="AF108" s="383"/>
      <c r="AG108" s="383"/>
      <c r="AH108" s="383"/>
      <c r="AI108" s="383"/>
      <c r="AJ108" s="383"/>
      <c r="AK108" s="383"/>
      <c r="AL108" s="383"/>
      <c r="AM108" s="383"/>
      <c r="AN108" s="383"/>
      <c r="AO108" s="383"/>
      <c r="AP108" s="383"/>
      <c r="AQ108" s="383"/>
      <c r="AR108" s="383"/>
      <c r="AS108" s="383"/>
      <c r="AT108" s="383"/>
      <c r="AU108" s="383"/>
      <c r="AV108" s="383"/>
      <c r="AW108" s="383"/>
      <c r="AX108" s="383"/>
      <c r="AY108" s="383"/>
      <c r="AZ108" s="383"/>
      <c r="BA108" s="383"/>
      <c r="BB108" s="383"/>
      <c r="BC108" s="383"/>
      <c r="BD108" s="383"/>
      <c r="BE108" s="383"/>
      <c r="BF108" s="383"/>
      <c r="BG108" s="383"/>
      <c r="BH108" s="383"/>
      <c r="BI108" s="383"/>
      <c r="BJ108" s="383"/>
      <c r="BK108" s="383"/>
      <c r="BL108" s="383"/>
      <c r="BM108" s="383"/>
      <c r="BN108" s="383"/>
      <c r="BO108" s="383"/>
      <c r="BP108" s="383"/>
      <c r="BQ108" s="383"/>
      <c r="BR108" s="383"/>
      <c r="BS108" s="383"/>
      <c r="BT108" s="383"/>
    </row>
    <row r="109" spans="1:72" s="491" customFormat="1" ht="15.75" customHeight="1" x14ac:dyDescent="0.2">
      <c r="A109" s="396"/>
      <c r="B109" s="493" t="s">
        <v>150</v>
      </c>
      <c r="C109" s="398" t="s">
        <v>407</v>
      </c>
      <c r="D109" s="398" t="s">
        <v>411</v>
      </c>
      <c r="E109" s="404" t="s">
        <v>376</v>
      </c>
      <c r="F109" s="405" t="s">
        <v>376</v>
      </c>
      <c r="G109" s="406">
        <f>SUM(G111)</f>
        <v>39435</v>
      </c>
      <c r="H109" s="383"/>
      <c r="I109" s="383"/>
      <c r="J109" s="383"/>
      <c r="K109" s="383"/>
      <c r="L109" s="383"/>
      <c r="M109" s="383"/>
      <c r="N109" s="383"/>
      <c r="O109" s="383"/>
      <c r="P109" s="383"/>
      <c r="Q109" s="383"/>
      <c r="R109" s="383"/>
      <c r="S109" s="383"/>
      <c r="T109" s="383"/>
      <c r="U109" s="383"/>
      <c r="V109" s="383"/>
      <c r="W109" s="383"/>
      <c r="X109" s="383"/>
      <c r="Y109" s="383"/>
      <c r="Z109" s="383"/>
      <c r="AA109" s="383"/>
      <c r="AB109" s="383"/>
      <c r="AC109" s="383"/>
      <c r="AD109" s="383"/>
      <c r="AE109" s="383"/>
      <c r="AF109" s="383"/>
      <c r="AG109" s="383"/>
      <c r="AH109" s="383"/>
      <c r="AI109" s="383"/>
      <c r="AJ109" s="383"/>
      <c r="AK109" s="383"/>
      <c r="AL109" s="383"/>
      <c r="AM109" s="383"/>
      <c r="AN109" s="383"/>
      <c r="AO109" s="383"/>
      <c r="AP109" s="383"/>
      <c r="AQ109" s="383"/>
      <c r="AR109" s="383"/>
      <c r="AS109" s="383"/>
      <c r="AT109" s="383"/>
      <c r="AU109" s="383"/>
      <c r="AV109" s="383"/>
      <c r="AW109" s="383"/>
      <c r="AX109" s="383"/>
      <c r="AY109" s="383"/>
      <c r="AZ109" s="383"/>
      <c r="BA109" s="383"/>
      <c r="BB109" s="383"/>
      <c r="BC109" s="383"/>
      <c r="BD109" s="383"/>
      <c r="BE109" s="383"/>
      <c r="BF109" s="383"/>
      <c r="BG109" s="383"/>
      <c r="BH109" s="383"/>
      <c r="BI109" s="383"/>
      <c r="BJ109" s="383"/>
      <c r="BK109" s="383"/>
      <c r="BL109" s="383"/>
      <c r="BM109" s="383"/>
      <c r="BN109" s="383"/>
      <c r="BO109" s="383"/>
      <c r="BP109" s="383"/>
      <c r="BQ109" s="383"/>
      <c r="BR109" s="383"/>
      <c r="BS109" s="383"/>
      <c r="BT109" s="383"/>
    </row>
    <row r="110" spans="1:72" s="491" customFormat="1" ht="13.5" customHeight="1" x14ac:dyDescent="0.2">
      <c r="A110" s="396"/>
      <c r="B110" s="397"/>
      <c r="C110" s="415"/>
      <c r="D110" s="398"/>
      <c r="E110" s="398"/>
      <c r="F110" s="408"/>
      <c r="G110" s="409"/>
      <c r="H110" s="383"/>
      <c r="I110" s="383"/>
      <c r="J110" s="383"/>
      <c r="K110" s="383"/>
      <c r="L110" s="383"/>
      <c r="M110" s="383"/>
      <c r="N110" s="383"/>
      <c r="O110" s="383"/>
      <c r="P110" s="383"/>
      <c r="Q110" s="383"/>
      <c r="R110" s="383"/>
      <c r="S110" s="383"/>
      <c r="T110" s="383"/>
      <c r="U110" s="383"/>
      <c r="V110" s="383"/>
      <c r="W110" s="383"/>
      <c r="X110" s="383"/>
      <c r="Y110" s="383"/>
      <c r="Z110" s="383"/>
      <c r="AA110" s="383"/>
      <c r="AB110" s="383"/>
      <c r="AC110" s="383"/>
      <c r="AD110" s="383"/>
      <c r="AE110" s="383"/>
      <c r="AF110" s="383"/>
      <c r="AG110" s="383"/>
      <c r="AH110" s="383"/>
      <c r="AI110" s="383"/>
      <c r="AJ110" s="383"/>
      <c r="AK110" s="383"/>
      <c r="AL110" s="383"/>
      <c r="AM110" s="383"/>
      <c r="AN110" s="383"/>
      <c r="AO110" s="383"/>
      <c r="AP110" s="383"/>
      <c r="AQ110" s="383"/>
      <c r="AR110" s="383"/>
      <c r="AS110" s="383"/>
      <c r="AT110" s="383"/>
      <c r="AU110" s="383"/>
      <c r="AV110" s="383"/>
      <c r="AW110" s="383"/>
      <c r="AX110" s="383"/>
      <c r="AY110" s="383"/>
      <c r="AZ110" s="383"/>
      <c r="BA110" s="383"/>
      <c r="BB110" s="383"/>
      <c r="BC110" s="383"/>
      <c r="BD110" s="383"/>
      <c r="BE110" s="383"/>
      <c r="BF110" s="383"/>
      <c r="BG110" s="383"/>
      <c r="BH110" s="383"/>
      <c r="BI110" s="383"/>
      <c r="BJ110" s="383"/>
      <c r="BK110" s="383"/>
      <c r="BL110" s="383"/>
      <c r="BM110" s="383"/>
      <c r="BN110" s="383"/>
      <c r="BO110" s="383"/>
      <c r="BP110" s="383"/>
      <c r="BQ110" s="383"/>
      <c r="BR110" s="383"/>
      <c r="BS110" s="383"/>
      <c r="BT110" s="383"/>
    </row>
    <row r="111" spans="1:72" s="491" customFormat="1" ht="15.75" customHeight="1" x14ac:dyDescent="0.2">
      <c r="A111" s="396"/>
      <c r="B111" s="397"/>
      <c r="C111" s="415"/>
      <c r="D111" s="398"/>
      <c r="E111" s="398"/>
      <c r="F111" s="408"/>
      <c r="G111" s="492">
        <f>SUM(G112)</f>
        <v>39435</v>
      </c>
      <c r="H111" s="383"/>
      <c r="I111" s="383"/>
      <c r="J111" s="383"/>
      <c r="K111" s="383"/>
      <c r="L111" s="383"/>
      <c r="M111" s="383"/>
      <c r="N111" s="383"/>
      <c r="O111" s="383"/>
      <c r="P111" s="383"/>
      <c r="Q111" s="383"/>
      <c r="R111" s="383"/>
      <c r="S111" s="383"/>
      <c r="T111" s="383"/>
      <c r="U111" s="383"/>
      <c r="V111" s="383"/>
      <c r="W111" s="383"/>
      <c r="X111" s="383"/>
      <c r="Y111" s="383"/>
      <c r="Z111" s="383"/>
      <c r="AA111" s="383"/>
      <c r="AB111" s="383"/>
      <c r="AC111" s="383"/>
      <c r="AD111" s="383"/>
      <c r="AE111" s="383"/>
      <c r="AF111" s="383"/>
      <c r="AG111" s="383"/>
      <c r="AH111" s="383"/>
      <c r="AI111" s="383"/>
      <c r="AJ111" s="383"/>
      <c r="AK111" s="383"/>
      <c r="AL111" s="383"/>
      <c r="AM111" s="383"/>
      <c r="AN111" s="383"/>
      <c r="AO111" s="383"/>
      <c r="AP111" s="383"/>
      <c r="AQ111" s="383"/>
      <c r="AR111" s="383"/>
      <c r="AS111" s="383"/>
      <c r="AT111" s="383"/>
      <c r="AU111" s="383"/>
      <c r="AV111" s="383"/>
      <c r="AW111" s="383"/>
      <c r="AX111" s="383"/>
      <c r="AY111" s="383"/>
      <c r="AZ111" s="383"/>
      <c r="BA111" s="383"/>
      <c r="BB111" s="383"/>
      <c r="BC111" s="383"/>
      <c r="BD111" s="383"/>
      <c r="BE111" s="383"/>
      <c r="BF111" s="383"/>
      <c r="BG111" s="383"/>
      <c r="BH111" s="383"/>
      <c r="BI111" s="383"/>
      <c r="BJ111" s="383"/>
      <c r="BK111" s="383"/>
      <c r="BL111" s="383"/>
      <c r="BM111" s="383"/>
      <c r="BN111" s="383"/>
      <c r="BO111" s="383"/>
      <c r="BP111" s="383"/>
      <c r="BQ111" s="383"/>
      <c r="BR111" s="383"/>
      <c r="BS111" s="383"/>
      <c r="BT111" s="383"/>
    </row>
    <row r="112" spans="1:72" s="491" customFormat="1" ht="15.75" customHeight="1" x14ac:dyDescent="0.2">
      <c r="A112" s="396"/>
      <c r="B112" s="397"/>
      <c r="C112" s="415"/>
      <c r="D112" s="398"/>
      <c r="E112" s="398" t="s">
        <v>119</v>
      </c>
      <c r="F112" s="408" t="s">
        <v>376</v>
      </c>
      <c r="G112" s="409">
        <f>6130+6488+6427+6871+6648+6871</f>
        <v>39435</v>
      </c>
      <c r="H112" s="383"/>
      <c r="I112" s="383"/>
      <c r="J112" s="383"/>
      <c r="K112" s="383"/>
      <c r="L112" s="383"/>
      <c r="M112" s="383"/>
      <c r="N112" s="383"/>
      <c r="O112" s="383"/>
      <c r="P112" s="383"/>
      <c r="Q112" s="383"/>
      <c r="R112" s="383"/>
      <c r="S112" s="383"/>
      <c r="T112" s="383"/>
      <c r="U112" s="383"/>
      <c r="V112" s="383"/>
      <c r="W112" s="383"/>
      <c r="X112" s="383"/>
      <c r="Y112" s="383"/>
      <c r="Z112" s="383"/>
      <c r="AA112" s="383"/>
      <c r="AB112" s="383"/>
      <c r="AC112" s="383"/>
      <c r="AD112" s="383"/>
      <c r="AE112" s="383"/>
      <c r="AF112" s="383"/>
      <c r="AG112" s="383"/>
      <c r="AH112" s="383"/>
      <c r="AI112" s="383"/>
      <c r="AJ112" s="383"/>
      <c r="AK112" s="383"/>
      <c r="AL112" s="383"/>
      <c r="AM112" s="383"/>
      <c r="AN112" s="383"/>
      <c r="AO112" s="383"/>
      <c r="AP112" s="383"/>
      <c r="AQ112" s="383"/>
      <c r="AR112" s="383"/>
      <c r="AS112" s="383"/>
      <c r="AT112" s="383"/>
      <c r="AU112" s="383"/>
      <c r="AV112" s="383"/>
      <c r="AW112" s="383"/>
      <c r="AX112" s="383"/>
      <c r="AY112" s="383"/>
      <c r="AZ112" s="383"/>
      <c r="BA112" s="383"/>
      <c r="BB112" s="383"/>
      <c r="BC112" s="383"/>
      <c r="BD112" s="383"/>
      <c r="BE112" s="383"/>
      <c r="BF112" s="383"/>
      <c r="BG112" s="383"/>
      <c r="BH112" s="383"/>
      <c r="BI112" s="383"/>
      <c r="BJ112" s="383"/>
      <c r="BK112" s="383"/>
      <c r="BL112" s="383"/>
      <c r="BM112" s="383"/>
      <c r="BN112" s="383"/>
      <c r="BO112" s="383"/>
      <c r="BP112" s="383"/>
      <c r="BQ112" s="383"/>
      <c r="BR112" s="383"/>
      <c r="BS112" s="383"/>
      <c r="BT112" s="383"/>
    </row>
    <row r="113" spans="1:72" s="491" customFormat="1" ht="10.5" customHeight="1" x14ac:dyDescent="0.2">
      <c r="A113" s="396"/>
      <c r="B113" s="397"/>
      <c r="C113" s="415"/>
      <c r="D113" s="398"/>
      <c r="E113" s="398"/>
      <c r="F113" s="408"/>
      <c r="G113" s="409"/>
      <c r="H113" s="383"/>
      <c r="I113" s="383"/>
      <c r="J113" s="383"/>
      <c r="K113" s="383"/>
      <c r="L113" s="383"/>
      <c r="M113" s="383"/>
      <c r="N113" s="383"/>
      <c r="O113" s="383"/>
      <c r="P113" s="383"/>
      <c r="Q113" s="383"/>
      <c r="R113" s="383"/>
      <c r="S113" s="383"/>
      <c r="T113" s="383"/>
      <c r="U113" s="383"/>
      <c r="V113" s="383"/>
      <c r="W113" s="383"/>
      <c r="X113" s="383"/>
      <c r="Y113" s="383"/>
      <c r="Z113" s="383"/>
      <c r="AA113" s="383"/>
      <c r="AB113" s="383"/>
      <c r="AC113" s="383"/>
      <c r="AD113" s="383"/>
      <c r="AE113" s="383"/>
      <c r="AF113" s="383"/>
      <c r="AG113" s="383"/>
      <c r="AH113" s="383"/>
      <c r="AI113" s="383"/>
      <c r="AJ113" s="383"/>
      <c r="AK113" s="383"/>
      <c r="AL113" s="383"/>
      <c r="AM113" s="383"/>
      <c r="AN113" s="383"/>
      <c r="AO113" s="383"/>
      <c r="AP113" s="383"/>
      <c r="AQ113" s="383"/>
      <c r="AR113" s="383"/>
      <c r="AS113" s="383"/>
      <c r="AT113" s="383"/>
      <c r="AU113" s="383"/>
      <c r="AV113" s="383"/>
      <c r="AW113" s="383"/>
      <c r="AX113" s="383"/>
      <c r="AY113" s="383"/>
      <c r="AZ113" s="383"/>
      <c r="BA113" s="383"/>
      <c r="BB113" s="383"/>
      <c r="BC113" s="383"/>
      <c r="BD113" s="383"/>
      <c r="BE113" s="383"/>
      <c r="BF113" s="383"/>
      <c r="BG113" s="383"/>
      <c r="BH113" s="383"/>
      <c r="BI113" s="383"/>
      <c r="BJ113" s="383"/>
      <c r="BK113" s="383"/>
      <c r="BL113" s="383"/>
      <c r="BM113" s="383"/>
      <c r="BN113" s="383"/>
      <c r="BO113" s="383"/>
      <c r="BP113" s="383"/>
      <c r="BQ113" s="383"/>
      <c r="BR113" s="383"/>
      <c r="BS113" s="383"/>
      <c r="BT113" s="383"/>
    </row>
    <row r="114" spans="1:72" s="491" customFormat="1" ht="15.75" customHeight="1" x14ac:dyDescent="0.2">
      <c r="A114" s="396"/>
      <c r="B114" s="493" t="s">
        <v>105</v>
      </c>
      <c r="C114" s="398" t="s">
        <v>407</v>
      </c>
      <c r="D114" s="398" t="s">
        <v>412</v>
      </c>
      <c r="E114" s="404" t="s">
        <v>376</v>
      </c>
      <c r="F114" s="405" t="s">
        <v>376</v>
      </c>
      <c r="G114" s="406">
        <f>SUM(G116)</f>
        <v>343</v>
      </c>
      <c r="H114" s="383"/>
      <c r="I114" s="383"/>
      <c r="J114" s="383"/>
      <c r="K114" s="383"/>
      <c r="L114" s="383"/>
      <c r="M114" s="383"/>
      <c r="N114" s="383"/>
      <c r="O114" s="383"/>
      <c r="P114" s="383"/>
      <c r="Q114" s="383"/>
      <c r="R114" s="383"/>
      <c r="S114" s="383"/>
      <c r="T114" s="383"/>
      <c r="U114" s="383"/>
      <c r="V114" s="383"/>
      <c r="W114" s="383"/>
      <c r="X114" s="383"/>
      <c r="Y114" s="383"/>
      <c r="Z114" s="383"/>
      <c r="AA114" s="383"/>
      <c r="AB114" s="383"/>
      <c r="AC114" s="383"/>
      <c r="AD114" s="383"/>
      <c r="AE114" s="383"/>
      <c r="AF114" s="383"/>
      <c r="AG114" s="383"/>
      <c r="AH114" s="383"/>
      <c r="AI114" s="383"/>
      <c r="AJ114" s="383"/>
      <c r="AK114" s="383"/>
      <c r="AL114" s="383"/>
      <c r="AM114" s="383"/>
      <c r="AN114" s="383"/>
      <c r="AO114" s="383"/>
      <c r="AP114" s="383"/>
      <c r="AQ114" s="383"/>
      <c r="AR114" s="383"/>
      <c r="AS114" s="383"/>
      <c r="AT114" s="383"/>
      <c r="AU114" s="383"/>
      <c r="AV114" s="383"/>
      <c r="AW114" s="383"/>
      <c r="AX114" s="383"/>
      <c r="AY114" s="383"/>
      <c r="AZ114" s="383"/>
      <c r="BA114" s="383"/>
      <c r="BB114" s="383"/>
      <c r="BC114" s="383"/>
      <c r="BD114" s="383"/>
      <c r="BE114" s="383"/>
      <c r="BF114" s="383"/>
      <c r="BG114" s="383"/>
      <c r="BH114" s="383"/>
      <c r="BI114" s="383"/>
      <c r="BJ114" s="383"/>
      <c r="BK114" s="383"/>
      <c r="BL114" s="383"/>
      <c r="BM114" s="383"/>
      <c r="BN114" s="383"/>
      <c r="BO114" s="383"/>
      <c r="BP114" s="383"/>
      <c r="BQ114" s="383"/>
      <c r="BR114" s="383"/>
      <c r="BS114" s="383"/>
      <c r="BT114" s="383"/>
    </row>
    <row r="115" spans="1:72" s="491" customFormat="1" ht="12.75" customHeight="1" x14ac:dyDescent="0.2">
      <c r="A115" s="396"/>
      <c r="B115" s="397"/>
      <c r="C115" s="415"/>
      <c r="D115" s="398"/>
      <c r="E115" s="398"/>
      <c r="F115" s="408"/>
      <c r="G115" s="409"/>
      <c r="H115" s="383"/>
      <c r="I115" s="383"/>
      <c r="J115" s="383"/>
      <c r="K115" s="383"/>
      <c r="L115" s="383"/>
      <c r="M115" s="383"/>
      <c r="N115" s="383"/>
      <c r="O115" s="383"/>
      <c r="P115" s="383"/>
      <c r="Q115" s="383"/>
      <c r="R115" s="383"/>
      <c r="S115" s="383"/>
      <c r="T115" s="383"/>
      <c r="U115" s="383"/>
      <c r="V115" s="383"/>
      <c r="W115" s="383"/>
      <c r="X115" s="383"/>
      <c r="Y115" s="383"/>
      <c r="Z115" s="383"/>
      <c r="AA115" s="383"/>
      <c r="AB115" s="383"/>
      <c r="AC115" s="383"/>
      <c r="AD115" s="383"/>
      <c r="AE115" s="383"/>
      <c r="AF115" s="383"/>
      <c r="AG115" s="383"/>
      <c r="AH115" s="383"/>
      <c r="AI115" s="383"/>
      <c r="AJ115" s="383"/>
      <c r="AK115" s="383"/>
      <c r="AL115" s="383"/>
      <c r="AM115" s="383"/>
      <c r="AN115" s="383"/>
      <c r="AO115" s="383"/>
      <c r="AP115" s="383"/>
      <c r="AQ115" s="383"/>
      <c r="AR115" s="383"/>
      <c r="AS115" s="383"/>
      <c r="AT115" s="383"/>
      <c r="AU115" s="383"/>
      <c r="AV115" s="383"/>
      <c r="AW115" s="383"/>
      <c r="AX115" s="383"/>
      <c r="AY115" s="383"/>
      <c r="AZ115" s="383"/>
      <c r="BA115" s="383"/>
      <c r="BB115" s="383"/>
      <c r="BC115" s="383"/>
      <c r="BD115" s="383"/>
      <c r="BE115" s="383"/>
      <c r="BF115" s="383"/>
      <c r="BG115" s="383"/>
      <c r="BH115" s="383"/>
      <c r="BI115" s="383"/>
      <c r="BJ115" s="383"/>
      <c r="BK115" s="383"/>
      <c r="BL115" s="383"/>
      <c r="BM115" s="383"/>
      <c r="BN115" s="383"/>
      <c r="BO115" s="383"/>
      <c r="BP115" s="383"/>
      <c r="BQ115" s="383"/>
      <c r="BR115" s="383"/>
      <c r="BS115" s="383"/>
      <c r="BT115" s="383"/>
    </row>
    <row r="116" spans="1:72" s="491" customFormat="1" ht="15.75" customHeight="1" x14ac:dyDescent="0.2">
      <c r="A116" s="396"/>
      <c r="B116" s="397"/>
      <c r="C116" s="415"/>
      <c r="D116" s="398"/>
      <c r="E116" s="398"/>
      <c r="F116" s="408"/>
      <c r="G116" s="492">
        <f>SUM(G117:G117)</f>
        <v>343</v>
      </c>
      <c r="H116" s="383"/>
      <c r="I116" s="383"/>
      <c r="J116" s="383"/>
      <c r="K116" s="383"/>
      <c r="L116" s="383"/>
      <c r="M116" s="383"/>
      <c r="N116" s="383"/>
      <c r="O116" s="383"/>
      <c r="P116" s="383"/>
      <c r="Q116" s="383"/>
      <c r="R116" s="383"/>
      <c r="S116" s="383"/>
      <c r="T116" s="383"/>
      <c r="U116" s="383"/>
      <c r="V116" s="383"/>
      <c r="W116" s="383"/>
      <c r="X116" s="383"/>
      <c r="Y116" s="383"/>
      <c r="Z116" s="383"/>
      <c r="AA116" s="383"/>
      <c r="AB116" s="383"/>
      <c r="AC116" s="383"/>
      <c r="AD116" s="383"/>
      <c r="AE116" s="383"/>
      <c r="AF116" s="383"/>
      <c r="AG116" s="383"/>
      <c r="AH116" s="383"/>
      <c r="AI116" s="383"/>
      <c r="AJ116" s="383"/>
      <c r="AK116" s="383"/>
      <c r="AL116" s="383"/>
      <c r="AM116" s="383"/>
      <c r="AN116" s="383"/>
      <c r="AO116" s="383"/>
      <c r="AP116" s="383"/>
      <c r="AQ116" s="383"/>
      <c r="AR116" s="383"/>
      <c r="AS116" s="383"/>
      <c r="AT116" s="383"/>
      <c r="AU116" s="383"/>
      <c r="AV116" s="383"/>
      <c r="AW116" s="383"/>
      <c r="AX116" s="383"/>
      <c r="AY116" s="383"/>
      <c r="AZ116" s="383"/>
      <c r="BA116" s="383"/>
      <c r="BB116" s="383"/>
      <c r="BC116" s="383"/>
      <c r="BD116" s="383"/>
      <c r="BE116" s="383"/>
      <c r="BF116" s="383"/>
      <c r="BG116" s="383"/>
      <c r="BH116" s="383"/>
      <c r="BI116" s="383"/>
      <c r="BJ116" s="383"/>
      <c r="BK116" s="383"/>
      <c r="BL116" s="383"/>
      <c r="BM116" s="383"/>
      <c r="BN116" s="383"/>
      <c r="BO116" s="383"/>
      <c r="BP116" s="383"/>
      <c r="BQ116" s="383"/>
      <c r="BR116" s="383"/>
      <c r="BS116" s="383"/>
      <c r="BT116" s="383"/>
    </row>
    <row r="117" spans="1:72" s="491" customFormat="1" ht="15.75" customHeight="1" x14ac:dyDescent="0.2">
      <c r="A117" s="396"/>
      <c r="B117" s="397"/>
      <c r="C117" s="415"/>
      <c r="D117" s="398"/>
      <c r="E117" s="398" t="s">
        <v>112</v>
      </c>
      <c r="F117" s="408" t="s">
        <v>376</v>
      </c>
      <c r="G117" s="409">
        <f>343</f>
        <v>343</v>
      </c>
      <c r="H117" s="383"/>
      <c r="I117" s="383"/>
      <c r="J117" s="383"/>
      <c r="K117" s="383"/>
      <c r="L117" s="383"/>
      <c r="M117" s="383"/>
      <c r="N117" s="383"/>
      <c r="O117" s="383"/>
      <c r="P117" s="383"/>
      <c r="Q117" s="383"/>
      <c r="R117" s="383"/>
      <c r="S117" s="383"/>
      <c r="T117" s="383"/>
      <c r="U117" s="383"/>
      <c r="V117" s="383"/>
      <c r="W117" s="383"/>
      <c r="X117" s="383"/>
      <c r="Y117" s="383"/>
      <c r="Z117" s="383"/>
      <c r="AA117" s="383"/>
      <c r="AB117" s="383"/>
      <c r="AC117" s="383"/>
      <c r="AD117" s="383"/>
      <c r="AE117" s="383"/>
      <c r="AF117" s="383"/>
      <c r="AG117" s="383"/>
      <c r="AH117" s="383"/>
      <c r="AI117" s="383"/>
      <c r="AJ117" s="383"/>
      <c r="AK117" s="383"/>
      <c r="AL117" s="383"/>
      <c r="AM117" s="383"/>
      <c r="AN117" s="383"/>
      <c r="AO117" s="383"/>
      <c r="AP117" s="383"/>
      <c r="AQ117" s="383"/>
      <c r="AR117" s="383"/>
      <c r="AS117" s="383"/>
      <c r="AT117" s="383"/>
      <c r="AU117" s="383"/>
      <c r="AV117" s="383"/>
      <c r="AW117" s="383"/>
      <c r="AX117" s="383"/>
      <c r="AY117" s="383"/>
      <c r="AZ117" s="383"/>
      <c r="BA117" s="383"/>
      <c r="BB117" s="383"/>
      <c r="BC117" s="383"/>
      <c r="BD117" s="383"/>
      <c r="BE117" s="383"/>
      <c r="BF117" s="383"/>
      <c r="BG117" s="383"/>
      <c r="BH117" s="383"/>
      <c r="BI117" s="383"/>
      <c r="BJ117" s="383"/>
      <c r="BK117" s="383"/>
      <c r="BL117" s="383"/>
      <c r="BM117" s="383"/>
      <c r="BN117" s="383"/>
      <c r="BO117" s="383"/>
      <c r="BP117" s="383"/>
      <c r="BQ117" s="383"/>
      <c r="BR117" s="383"/>
      <c r="BS117" s="383"/>
      <c r="BT117" s="383"/>
    </row>
    <row r="118" spans="1:72" s="491" customFormat="1" ht="9.75" customHeight="1" x14ac:dyDescent="0.2">
      <c r="A118" s="396"/>
      <c r="B118" s="397"/>
      <c r="C118" s="415"/>
      <c r="D118" s="398"/>
      <c r="E118" s="398"/>
      <c r="F118" s="408"/>
      <c r="G118" s="409"/>
      <c r="H118" s="383"/>
      <c r="I118" s="383"/>
      <c r="J118" s="383"/>
      <c r="K118" s="383"/>
      <c r="L118" s="383"/>
      <c r="M118" s="383"/>
      <c r="N118" s="383"/>
      <c r="O118" s="383"/>
      <c r="P118" s="383"/>
      <c r="Q118" s="383"/>
      <c r="R118" s="383"/>
      <c r="S118" s="383"/>
      <c r="T118" s="383"/>
      <c r="U118" s="383"/>
      <c r="V118" s="383"/>
      <c r="W118" s="383"/>
      <c r="X118" s="383"/>
      <c r="Y118" s="383"/>
      <c r="Z118" s="383"/>
      <c r="AA118" s="383"/>
      <c r="AB118" s="383"/>
      <c r="AC118" s="383"/>
      <c r="AD118" s="383"/>
      <c r="AE118" s="383"/>
      <c r="AF118" s="383"/>
      <c r="AG118" s="383"/>
      <c r="AH118" s="383"/>
      <c r="AI118" s="383"/>
      <c r="AJ118" s="383"/>
      <c r="AK118" s="383"/>
      <c r="AL118" s="383"/>
      <c r="AM118" s="383"/>
      <c r="AN118" s="383"/>
      <c r="AO118" s="383"/>
      <c r="AP118" s="383"/>
      <c r="AQ118" s="383"/>
      <c r="AR118" s="383"/>
      <c r="AS118" s="383"/>
      <c r="AT118" s="383"/>
      <c r="AU118" s="383"/>
      <c r="AV118" s="383"/>
      <c r="AW118" s="383"/>
      <c r="AX118" s="383"/>
      <c r="AY118" s="383"/>
      <c r="AZ118" s="383"/>
      <c r="BA118" s="383"/>
      <c r="BB118" s="383"/>
      <c r="BC118" s="383"/>
      <c r="BD118" s="383"/>
      <c r="BE118" s="383"/>
      <c r="BF118" s="383"/>
      <c r="BG118" s="383"/>
      <c r="BH118" s="383"/>
      <c r="BI118" s="383"/>
      <c r="BJ118" s="383"/>
      <c r="BK118" s="383"/>
      <c r="BL118" s="383"/>
      <c r="BM118" s="383"/>
      <c r="BN118" s="383"/>
      <c r="BO118" s="383"/>
      <c r="BP118" s="383"/>
      <c r="BQ118" s="383"/>
      <c r="BR118" s="383"/>
      <c r="BS118" s="383"/>
      <c r="BT118" s="383"/>
    </row>
    <row r="119" spans="1:72" s="491" customFormat="1" ht="15.75" customHeight="1" x14ac:dyDescent="0.2">
      <c r="A119" s="396"/>
      <c r="B119" s="493" t="s">
        <v>105</v>
      </c>
      <c r="C119" s="398" t="s">
        <v>407</v>
      </c>
      <c r="D119" s="398" t="s">
        <v>413</v>
      </c>
      <c r="E119" s="404" t="s">
        <v>376</v>
      </c>
      <c r="F119" s="405" t="s">
        <v>376</v>
      </c>
      <c r="G119" s="406">
        <f>SUM(G121)</f>
        <v>160013.79</v>
      </c>
      <c r="H119" s="383"/>
      <c r="I119" s="383"/>
      <c r="J119" s="383"/>
      <c r="K119" s="383"/>
      <c r="L119" s="383"/>
      <c r="M119" s="383"/>
      <c r="N119" s="383"/>
      <c r="O119" s="383"/>
      <c r="P119" s="383"/>
      <c r="Q119" s="383"/>
      <c r="R119" s="383"/>
      <c r="S119" s="383"/>
      <c r="T119" s="383"/>
      <c r="U119" s="383"/>
      <c r="V119" s="383"/>
      <c r="W119" s="383"/>
      <c r="X119" s="383"/>
      <c r="Y119" s="383"/>
      <c r="Z119" s="383"/>
      <c r="AA119" s="383"/>
      <c r="AB119" s="383"/>
      <c r="AC119" s="383"/>
      <c r="AD119" s="383"/>
      <c r="AE119" s="383"/>
      <c r="AF119" s="383"/>
      <c r="AG119" s="383"/>
      <c r="AH119" s="383"/>
      <c r="AI119" s="383"/>
      <c r="AJ119" s="383"/>
      <c r="AK119" s="383"/>
      <c r="AL119" s="383"/>
      <c r="AM119" s="383"/>
      <c r="AN119" s="383"/>
      <c r="AO119" s="383"/>
      <c r="AP119" s="383"/>
      <c r="AQ119" s="383"/>
      <c r="AR119" s="383"/>
      <c r="AS119" s="383"/>
      <c r="AT119" s="383"/>
      <c r="AU119" s="383"/>
      <c r="AV119" s="383"/>
      <c r="AW119" s="383"/>
      <c r="AX119" s="383"/>
      <c r="AY119" s="383"/>
      <c r="AZ119" s="383"/>
      <c r="BA119" s="383"/>
      <c r="BB119" s="383"/>
      <c r="BC119" s="383"/>
      <c r="BD119" s="383"/>
      <c r="BE119" s="383"/>
      <c r="BF119" s="383"/>
      <c r="BG119" s="383"/>
      <c r="BH119" s="383"/>
      <c r="BI119" s="383"/>
      <c r="BJ119" s="383"/>
      <c r="BK119" s="383"/>
      <c r="BL119" s="383"/>
      <c r="BM119" s="383"/>
      <c r="BN119" s="383"/>
      <c r="BO119" s="383"/>
      <c r="BP119" s="383"/>
      <c r="BQ119" s="383"/>
      <c r="BR119" s="383"/>
      <c r="BS119" s="383"/>
      <c r="BT119" s="383"/>
    </row>
    <row r="120" spans="1:72" s="491" customFormat="1" ht="15.75" customHeight="1" x14ac:dyDescent="0.2">
      <c r="A120" s="396"/>
      <c r="B120" s="397"/>
      <c r="C120" s="415"/>
      <c r="D120" s="398"/>
      <c r="E120" s="398"/>
      <c r="F120" s="408"/>
      <c r="G120" s="409"/>
      <c r="H120" s="383"/>
      <c r="I120" s="383"/>
      <c r="J120" s="383"/>
      <c r="K120" s="383"/>
      <c r="L120" s="383"/>
      <c r="M120" s="383"/>
      <c r="N120" s="383"/>
      <c r="O120" s="383"/>
      <c r="P120" s="383"/>
      <c r="Q120" s="383"/>
      <c r="R120" s="383"/>
      <c r="S120" s="383"/>
      <c r="T120" s="383"/>
      <c r="U120" s="383"/>
      <c r="V120" s="383"/>
      <c r="W120" s="383"/>
      <c r="X120" s="383"/>
      <c r="Y120" s="383"/>
      <c r="Z120" s="383"/>
      <c r="AA120" s="383"/>
      <c r="AB120" s="383"/>
      <c r="AC120" s="383"/>
      <c r="AD120" s="383"/>
      <c r="AE120" s="383"/>
      <c r="AF120" s="383"/>
      <c r="AG120" s="383"/>
      <c r="AH120" s="383"/>
      <c r="AI120" s="383"/>
      <c r="AJ120" s="383"/>
      <c r="AK120" s="383"/>
      <c r="AL120" s="383"/>
      <c r="AM120" s="383"/>
      <c r="AN120" s="383"/>
      <c r="AO120" s="383"/>
      <c r="AP120" s="383"/>
      <c r="AQ120" s="383"/>
      <c r="AR120" s="383"/>
      <c r="AS120" s="383"/>
      <c r="AT120" s="383"/>
      <c r="AU120" s="383"/>
      <c r="AV120" s="383"/>
      <c r="AW120" s="383"/>
      <c r="AX120" s="383"/>
      <c r="AY120" s="383"/>
      <c r="AZ120" s="383"/>
      <c r="BA120" s="383"/>
      <c r="BB120" s="383"/>
      <c r="BC120" s="383"/>
      <c r="BD120" s="383"/>
      <c r="BE120" s="383"/>
      <c r="BF120" s="383"/>
      <c r="BG120" s="383"/>
      <c r="BH120" s="383"/>
      <c r="BI120" s="383"/>
      <c r="BJ120" s="383"/>
      <c r="BK120" s="383"/>
      <c r="BL120" s="383"/>
      <c r="BM120" s="383"/>
      <c r="BN120" s="383"/>
      <c r="BO120" s="383"/>
      <c r="BP120" s="383"/>
      <c r="BQ120" s="383"/>
      <c r="BR120" s="383"/>
      <c r="BS120" s="383"/>
      <c r="BT120" s="383"/>
    </row>
    <row r="121" spans="1:72" s="491" customFormat="1" ht="15.75" customHeight="1" x14ac:dyDescent="0.2">
      <c r="A121" s="396"/>
      <c r="B121" s="397"/>
      <c r="C121" s="415"/>
      <c r="D121" s="398"/>
      <c r="E121" s="398"/>
      <c r="F121" s="408"/>
      <c r="G121" s="492">
        <f>SUM(G122:G126)</f>
        <v>160013.79</v>
      </c>
      <c r="H121" s="383"/>
      <c r="I121" s="383"/>
      <c r="J121" s="383"/>
      <c r="K121" s="383"/>
      <c r="L121" s="383"/>
      <c r="M121" s="383"/>
      <c r="N121" s="383"/>
      <c r="O121" s="383"/>
      <c r="P121" s="383"/>
      <c r="Q121" s="383"/>
      <c r="R121" s="383"/>
      <c r="S121" s="383"/>
      <c r="T121" s="383"/>
      <c r="U121" s="383"/>
      <c r="V121" s="383"/>
      <c r="W121" s="383"/>
      <c r="X121" s="383"/>
      <c r="Y121" s="383"/>
      <c r="Z121" s="383"/>
      <c r="AA121" s="383"/>
      <c r="AB121" s="383"/>
      <c r="AC121" s="383"/>
      <c r="AD121" s="383"/>
      <c r="AE121" s="383"/>
      <c r="AF121" s="383"/>
      <c r="AG121" s="383"/>
      <c r="AH121" s="383"/>
      <c r="AI121" s="383"/>
      <c r="AJ121" s="383"/>
      <c r="AK121" s="383"/>
      <c r="AL121" s="383"/>
      <c r="AM121" s="383"/>
      <c r="AN121" s="383"/>
      <c r="AO121" s="383"/>
      <c r="AP121" s="383"/>
      <c r="AQ121" s="383"/>
      <c r="AR121" s="383"/>
      <c r="AS121" s="383"/>
      <c r="AT121" s="383"/>
      <c r="AU121" s="383"/>
      <c r="AV121" s="383"/>
      <c r="AW121" s="383"/>
      <c r="AX121" s="383"/>
      <c r="AY121" s="383"/>
      <c r="AZ121" s="383"/>
      <c r="BA121" s="383"/>
      <c r="BB121" s="383"/>
      <c r="BC121" s="383"/>
      <c r="BD121" s="383"/>
      <c r="BE121" s="383"/>
      <c r="BF121" s="383"/>
      <c r="BG121" s="383"/>
      <c r="BH121" s="383"/>
      <c r="BI121" s="383"/>
      <c r="BJ121" s="383"/>
      <c r="BK121" s="383"/>
      <c r="BL121" s="383"/>
      <c r="BM121" s="383"/>
      <c r="BN121" s="383"/>
      <c r="BO121" s="383"/>
      <c r="BP121" s="383"/>
      <c r="BQ121" s="383"/>
      <c r="BR121" s="383"/>
      <c r="BS121" s="383"/>
      <c r="BT121" s="383"/>
    </row>
    <row r="122" spans="1:72" s="491" customFormat="1" ht="15.75" customHeight="1" x14ac:dyDescent="0.2">
      <c r="A122" s="396"/>
      <c r="B122" s="397"/>
      <c r="C122" s="415"/>
      <c r="D122" s="398"/>
      <c r="E122" s="398" t="s">
        <v>112</v>
      </c>
      <c r="F122" s="408" t="s">
        <v>376</v>
      </c>
      <c r="G122" s="409">
        <f>16932+22200+42304.73+20499+3096.06+19195+8481</f>
        <v>132707.79</v>
      </c>
      <c r="H122" s="383"/>
      <c r="I122" s="383"/>
      <c r="J122" s="383"/>
      <c r="K122" s="383"/>
      <c r="L122" s="383"/>
      <c r="M122" s="383"/>
      <c r="N122" s="383"/>
      <c r="O122" s="383"/>
      <c r="P122" s="383"/>
      <c r="Q122" s="383"/>
      <c r="R122" s="383"/>
      <c r="S122" s="383"/>
      <c r="T122" s="383"/>
      <c r="U122" s="383"/>
      <c r="V122" s="383"/>
      <c r="W122" s="383"/>
      <c r="X122" s="383"/>
      <c r="Y122" s="383"/>
      <c r="Z122" s="383"/>
      <c r="AA122" s="383"/>
      <c r="AB122" s="383"/>
      <c r="AC122" s="383"/>
      <c r="AD122" s="383"/>
      <c r="AE122" s="383"/>
      <c r="AF122" s="383"/>
      <c r="AG122" s="383"/>
      <c r="AH122" s="383"/>
      <c r="AI122" s="383"/>
      <c r="AJ122" s="383"/>
      <c r="AK122" s="383"/>
      <c r="AL122" s="383"/>
      <c r="AM122" s="383"/>
      <c r="AN122" s="383"/>
      <c r="AO122" s="383"/>
      <c r="AP122" s="383"/>
      <c r="AQ122" s="383"/>
      <c r="AR122" s="383"/>
      <c r="AS122" s="383"/>
      <c r="AT122" s="383"/>
      <c r="AU122" s="383"/>
      <c r="AV122" s="383"/>
      <c r="AW122" s="383"/>
      <c r="AX122" s="383"/>
      <c r="AY122" s="383"/>
      <c r="AZ122" s="383"/>
      <c r="BA122" s="383"/>
      <c r="BB122" s="383"/>
      <c r="BC122" s="383"/>
      <c r="BD122" s="383"/>
      <c r="BE122" s="383"/>
      <c r="BF122" s="383"/>
      <c r="BG122" s="383"/>
      <c r="BH122" s="383"/>
      <c r="BI122" s="383"/>
      <c r="BJ122" s="383"/>
      <c r="BK122" s="383"/>
      <c r="BL122" s="383"/>
      <c r="BM122" s="383"/>
      <c r="BN122" s="383"/>
      <c r="BO122" s="383"/>
      <c r="BP122" s="383"/>
      <c r="BQ122" s="383"/>
      <c r="BR122" s="383"/>
      <c r="BS122" s="383"/>
      <c r="BT122" s="383"/>
    </row>
    <row r="123" spans="1:72" s="491" customFormat="1" ht="15.75" customHeight="1" x14ac:dyDescent="0.2">
      <c r="A123" s="396"/>
      <c r="B123" s="397"/>
      <c r="C123" s="415"/>
      <c r="D123" s="398"/>
      <c r="E123" s="398" t="s">
        <v>395</v>
      </c>
      <c r="F123" s="408" t="s">
        <v>376</v>
      </c>
      <c r="G123" s="409">
        <f>797</f>
        <v>797</v>
      </c>
      <c r="H123" s="383"/>
      <c r="I123" s="383"/>
      <c r="J123" s="383"/>
      <c r="K123" s="383"/>
      <c r="L123" s="383"/>
      <c r="M123" s="383"/>
      <c r="N123" s="383"/>
      <c r="O123" s="383"/>
      <c r="P123" s="383"/>
      <c r="Q123" s="383"/>
      <c r="R123" s="383"/>
      <c r="S123" s="383"/>
      <c r="T123" s="383"/>
      <c r="U123" s="383"/>
      <c r="V123" s="383"/>
      <c r="W123" s="383"/>
      <c r="X123" s="383"/>
      <c r="Y123" s="383"/>
      <c r="Z123" s="383"/>
      <c r="AA123" s="383"/>
      <c r="AB123" s="383"/>
      <c r="AC123" s="383"/>
      <c r="AD123" s="383"/>
      <c r="AE123" s="383"/>
      <c r="AF123" s="383"/>
      <c r="AG123" s="383"/>
      <c r="AH123" s="383"/>
      <c r="AI123" s="383"/>
      <c r="AJ123" s="383"/>
      <c r="AK123" s="383"/>
      <c r="AL123" s="383"/>
      <c r="AM123" s="383"/>
      <c r="AN123" s="383"/>
      <c r="AO123" s="383"/>
      <c r="AP123" s="383"/>
      <c r="AQ123" s="383"/>
      <c r="AR123" s="383"/>
      <c r="AS123" s="383"/>
      <c r="AT123" s="383"/>
      <c r="AU123" s="383"/>
      <c r="AV123" s="383"/>
      <c r="AW123" s="383"/>
      <c r="AX123" s="383"/>
      <c r="AY123" s="383"/>
      <c r="AZ123" s="383"/>
      <c r="BA123" s="383"/>
      <c r="BB123" s="383"/>
      <c r="BC123" s="383"/>
      <c r="BD123" s="383"/>
      <c r="BE123" s="383"/>
      <c r="BF123" s="383"/>
      <c r="BG123" s="383"/>
      <c r="BH123" s="383"/>
      <c r="BI123" s="383"/>
      <c r="BJ123" s="383"/>
      <c r="BK123" s="383"/>
      <c r="BL123" s="383"/>
      <c r="BM123" s="383"/>
      <c r="BN123" s="383"/>
      <c r="BO123" s="383"/>
      <c r="BP123" s="383"/>
      <c r="BQ123" s="383"/>
      <c r="BR123" s="383"/>
      <c r="BS123" s="383"/>
      <c r="BT123" s="383"/>
    </row>
    <row r="124" spans="1:72" s="491" customFormat="1" ht="15.75" customHeight="1" x14ac:dyDescent="0.2">
      <c r="A124" s="396"/>
      <c r="B124" s="397"/>
      <c r="C124" s="415"/>
      <c r="D124" s="398"/>
      <c r="E124" s="398" t="s">
        <v>409</v>
      </c>
      <c r="F124" s="408" t="s">
        <v>376</v>
      </c>
      <c r="G124" s="409">
        <f>13550</f>
        <v>13550</v>
      </c>
      <c r="H124" s="383"/>
      <c r="I124" s="383"/>
      <c r="J124" s="383"/>
      <c r="K124" s="383"/>
      <c r="L124" s="383"/>
      <c r="M124" s="383"/>
      <c r="N124" s="383"/>
      <c r="O124" s="383"/>
      <c r="P124" s="383"/>
      <c r="Q124" s="383"/>
      <c r="R124" s="383"/>
      <c r="S124" s="383"/>
      <c r="T124" s="383"/>
      <c r="U124" s="383"/>
      <c r="V124" s="383"/>
      <c r="W124" s="383"/>
      <c r="X124" s="383"/>
      <c r="Y124" s="383"/>
      <c r="Z124" s="383"/>
      <c r="AA124" s="383"/>
      <c r="AB124" s="383"/>
      <c r="AC124" s="383"/>
      <c r="AD124" s="383"/>
      <c r="AE124" s="383"/>
      <c r="AF124" s="383"/>
      <c r="AG124" s="383"/>
      <c r="AH124" s="383"/>
      <c r="AI124" s="383"/>
      <c r="AJ124" s="383"/>
      <c r="AK124" s="383"/>
      <c r="AL124" s="383"/>
      <c r="AM124" s="383"/>
      <c r="AN124" s="383"/>
      <c r="AO124" s="383"/>
      <c r="AP124" s="383"/>
      <c r="AQ124" s="383"/>
      <c r="AR124" s="383"/>
      <c r="AS124" s="383"/>
      <c r="AT124" s="383"/>
      <c r="AU124" s="383"/>
      <c r="AV124" s="383"/>
      <c r="AW124" s="383"/>
      <c r="AX124" s="383"/>
      <c r="AY124" s="383"/>
      <c r="AZ124" s="383"/>
      <c r="BA124" s="383"/>
      <c r="BB124" s="383"/>
      <c r="BC124" s="383"/>
      <c r="BD124" s="383"/>
      <c r="BE124" s="383"/>
      <c r="BF124" s="383"/>
      <c r="BG124" s="383"/>
      <c r="BH124" s="383"/>
      <c r="BI124" s="383"/>
      <c r="BJ124" s="383"/>
      <c r="BK124" s="383"/>
      <c r="BL124" s="383"/>
      <c r="BM124" s="383"/>
      <c r="BN124" s="383"/>
      <c r="BO124" s="383"/>
      <c r="BP124" s="383"/>
      <c r="BQ124" s="383"/>
      <c r="BR124" s="383"/>
      <c r="BS124" s="383"/>
      <c r="BT124" s="383"/>
    </row>
    <row r="125" spans="1:72" s="491" customFormat="1" ht="15.75" customHeight="1" x14ac:dyDescent="0.2">
      <c r="A125" s="396"/>
      <c r="B125" s="397"/>
      <c r="C125" s="415"/>
      <c r="D125" s="398"/>
      <c r="E125" s="398" t="s">
        <v>384</v>
      </c>
      <c r="F125" s="408" t="s">
        <v>376</v>
      </c>
      <c r="G125" s="409">
        <f>3000</f>
        <v>3000</v>
      </c>
      <c r="H125" s="383"/>
      <c r="I125" s="383"/>
      <c r="J125" s="383"/>
      <c r="K125" s="383"/>
      <c r="L125" s="383"/>
      <c r="M125" s="383"/>
      <c r="N125" s="383"/>
      <c r="O125" s="383"/>
      <c r="P125" s="383"/>
      <c r="Q125" s="383"/>
      <c r="R125" s="383"/>
      <c r="S125" s="383"/>
      <c r="T125" s="383"/>
      <c r="U125" s="383"/>
      <c r="V125" s="383"/>
      <c r="W125" s="383"/>
      <c r="X125" s="383"/>
      <c r="Y125" s="383"/>
      <c r="Z125" s="383"/>
      <c r="AA125" s="383"/>
      <c r="AB125" s="383"/>
      <c r="AC125" s="383"/>
      <c r="AD125" s="383"/>
      <c r="AE125" s="383"/>
      <c r="AF125" s="383"/>
      <c r="AG125" s="383"/>
      <c r="AH125" s="383"/>
      <c r="AI125" s="383"/>
      <c r="AJ125" s="383"/>
      <c r="AK125" s="383"/>
      <c r="AL125" s="383"/>
      <c r="AM125" s="383"/>
      <c r="AN125" s="383"/>
      <c r="AO125" s="383"/>
      <c r="AP125" s="383"/>
      <c r="AQ125" s="383"/>
      <c r="AR125" s="383"/>
      <c r="AS125" s="383"/>
      <c r="AT125" s="383"/>
      <c r="AU125" s="383"/>
      <c r="AV125" s="383"/>
      <c r="AW125" s="383"/>
      <c r="AX125" s="383"/>
      <c r="AY125" s="383"/>
      <c r="AZ125" s="383"/>
      <c r="BA125" s="383"/>
      <c r="BB125" s="383"/>
      <c r="BC125" s="383"/>
      <c r="BD125" s="383"/>
      <c r="BE125" s="383"/>
      <c r="BF125" s="383"/>
      <c r="BG125" s="383"/>
      <c r="BH125" s="383"/>
      <c r="BI125" s="383"/>
      <c r="BJ125" s="383"/>
      <c r="BK125" s="383"/>
      <c r="BL125" s="383"/>
      <c r="BM125" s="383"/>
      <c r="BN125" s="383"/>
      <c r="BO125" s="383"/>
      <c r="BP125" s="383"/>
      <c r="BQ125" s="383"/>
      <c r="BR125" s="383"/>
      <c r="BS125" s="383"/>
      <c r="BT125" s="383"/>
    </row>
    <row r="126" spans="1:72" s="491" customFormat="1" ht="15.75" customHeight="1" x14ac:dyDescent="0.2">
      <c r="A126" s="396"/>
      <c r="B126" s="397"/>
      <c r="C126" s="415"/>
      <c r="D126" s="398"/>
      <c r="E126" s="398" t="s">
        <v>385</v>
      </c>
      <c r="F126" s="408" t="s">
        <v>376</v>
      </c>
      <c r="G126" s="409">
        <f>9959</f>
        <v>9959</v>
      </c>
      <c r="H126" s="383"/>
      <c r="I126" s="383"/>
      <c r="J126" s="383"/>
      <c r="K126" s="383"/>
      <c r="L126" s="383"/>
      <c r="M126" s="383"/>
      <c r="N126" s="383"/>
      <c r="O126" s="383"/>
      <c r="P126" s="383"/>
      <c r="Q126" s="383"/>
      <c r="R126" s="383"/>
      <c r="S126" s="383"/>
      <c r="T126" s="383"/>
      <c r="U126" s="383"/>
      <c r="V126" s="383"/>
      <c r="W126" s="383"/>
      <c r="X126" s="383"/>
      <c r="Y126" s="383"/>
      <c r="Z126" s="383"/>
      <c r="AA126" s="383"/>
      <c r="AB126" s="383"/>
      <c r="AC126" s="383"/>
      <c r="AD126" s="383"/>
      <c r="AE126" s="383"/>
      <c r="AF126" s="383"/>
      <c r="AG126" s="383"/>
      <c r="AH126" s="383"/>
      <c r="AI126" s="383"/>
      <c r="AJ126" s="383"/>
      <c r="AK126" s="383"/>
      <c r="AL126" s="383"/>
      <c r="AM126" s="383"/>
      <c r="AN126" s="383"/>
      <c r="AO126" s="383"/>
      <c r="AP126" s="383"/>
      <c r="AQ126" s="383"/>
      <c r="AR126" s="383"/>
      <c r="AS126" s="383"/>
      <c r="AT126" s="383"/>
      <c r="AU126" s="383"/>
      <c r="AV126" s="383"/>
      <c r="AW126" s="383"/>
      <c r="AX126" s="383"/>
      <c r="AY126" s="383"/>
      <c r="AZ126" s="383"/>
      <c r="BA126" s="383"/>
      <c r="BB126" s="383"/>
      <c r="BC126" s="383"/>
      <c r="BD126" s="383"/>
      <c r="BE126" s="383"/>
      <c r="BF126" s="383"/>
      <c r="BG126" s="383"/>
      <c r="BH126" s="383"/>
      <c r="BI126" s="383"/>
      <c r="BJ126" s="383"/>
      <c r="BK126" s="383"/>
      <c r="BL126" s="383"/>
      <c r="BM126" s="383"/>
      <c r="BN126" s="383"/>
      <c r="BO126" s="383"/>
      <c r="BP126" s="383"/>
      <c r="BQ126" s="383"/>
      <c r="BR126" s="383"/>
      <c r="BS126" s="383"/>
      <c r="BT126" s="383"/>
    </row>
    <row r="127" spans="1:72" s="491" customFormat="1" ht="11.25" customHeight="1" x14ac:dyDescent="0.2">
      <c r="A127" s="396"/>
      <c r="B127" s="397"/>
      <c r="C127" s="415"/>
      <c r="D127" s="398"/>
      <c r="E127" s="398"/>
      <c r="F127" s="408"/>
      <c r="G127" s="409"/>
      <c r="H127" s="383"/>
      <c r="I127" s="383"/>
      <c r="J127" s="383"/>
      <c r="K127" s="383"/>
      <c r="L127" s="383"/>
      <c r="M127" s="383"/>
      <c r="N127" s="383"/>
      <c r="O127" s="383"/>
      <c r="P127" s="383"/>
      <c r="Q127" s="383"/>
      <c r="R127" s="383"/>
      <c r="S127" s="383"/>
      <c r="T127" s="383"/>
      <c r="U127" s="383"/>
      <c r="V127" s="383"/>
      <c r="W127" s="383"/>
      <c r="X127" s="383"/>
      <c r="Y127" s="383"/>
      <c r="Z127" s="383"/>
      <c r="AA127" s="383"/>
      <c r="AB127" s="383"/>
      <c r="AC127" s="383"/>
      <c r="AD127" s="383"/>
      <c r="AE127" s="383"/>
      <c r="AF127" s="383"/>
      <c r="AG127" s="383"/>
      <c r="AH127" s="383"/>
      <c r="AI127" s="383"/>
      <c r="AJ127" s="383"/>
      <c r="AK127" s="383"/>
      <c r="AL127" s="383"/>
      <c r="AM127" s="383"/>
      <c r="AN127" s="383"/>
      <c r="AO127" s="383"/>
      <c r="AP127" s="383"/>
      <c r="AQ127" s="383"/>
      <c r="AR127" s="383"/>
      <c r="AS127" s="383"/>
      <c r="AT127" s="383"/>
      <c r="AU127" s="383"/>
      <c r="AV127" s="383"/>
      <c r="AW127" s="383"/>
      <c r="AX127" s="383"/>
      <c r="AY127" s="383"/>
      <c r="AZ127" s="383"/>
      <c r="BA127" s="383"/>
      <c r="BB127" s="383"/>
      <c r="BC127" s="383"/>
      <c r="BD127" s="383"/>
      <c r="BE127" s="383"/>
      <c r="BF127" s="383"/>
      <c r="BG127" s="383"/>
      <c r="BH127" s="383"/>
      <c r="BI127" s="383"/>
      <c r="BJ127" s="383"/>
      <c r="BK127" s="383"/>
      <c r="BL127" s="383"/>
      <c r="BM127" s="383"/>
      <c r="BN127" s="383"/>
      <c r="BO127" s="383"/>
      <c r="BP127" s="383"/>
      <c r="BQ127" s="383"/>
      <c r="BR127" s="383"/>
      <c r="BS127" s="383"/>
      <c r="BT127" s="383"/>
    </row>
    <row r="128" spans="1:72" s="491" customFormat="1" ht="15.75" customHeight="1" x14ac:dyDescent="0.2">
      <c r="A128" s="396"/>
      <c r="B128" s="493" t="s">
        <v>150</v>
      </c>
      <c r="C128" s="398" t="s">
        <v>407</v>
      </c>
      <c r="D128" s="398" t="s">
        <v>413</v>
      </c>
      <c r="E128" s="404" t="s">
        <v>376</v>
      </c>
      <c r="F128" s="405" t="s">
        <v>376</v>
      </c>
      <c r="G128" s="406">
        <f>SUM(G130)</f>
        <v>6883</v>
      </c>
      <c r="H128" s="383"/>
      <c r="I128" s="383"/>
      <c r="J128" s="383"/>
      <c r="K128" s="383"/>
      <c r="L128" s="383"/>
      <c r="M128" s="383"/>
      <c r="N128" s="383"/>
      <c r="O128" s="383"/>
      <c r="P128" s="383"/>
      <c r="Q128" s="383"/>
      <c r="R128" s="383"/>
      <c r="S128" s="383"/>
      <c r="T128" s="383"/>
      <c r="U128" s="383"/>
      <c r="V128" s="383"/>
      <c r="W128" s="383"/>
      <c r="X128" s="383"/>
      <c r="Y128" s="383"/>
      <c r="Z128" s="383"/>
      <c r="AA128" s="383"/>
      <c r="AB128" s="383"/>
      <c r="AC128" s="383"/>
      <c r="AD128" s="383"/>
      <c r="AE128" s="383"/>
      <c r="AF128" s="383"/>
      <c r="AG128" s="383"/>
      <c r="AH128" s="383"/>
      <c r="AI128" s="383"/>
      <c r="AJ128" s="383"/>
      <c r="AK128" s="383"/>
      <c r="AL128" s="383"/>
      <c r="AM128" s="383"/>
      <c r="AN128" s="383"/>
      <c r="AO128" s="383"/>
      <c r="AP128" s="383"/>
      <c r="AQ128" s="383"/>
      <c r="AR128" s="383"/>
      <c r="AS128" s="383"/>
      <c r="AT128" s="383"/>
      <c r="AU128" s="383"/>
      <c r="AV128" s="383"/>
      <c r="AW128" s="383"/>
      <c r="AX128" s="383"/>
      <c r="AY128" s="383"/>
      <c r="AZ128" s="383"/>
      <c r="BA128" s="383"/>
      <c r="BB128" s="383"/>
      <c r="BC128" s="383"/>
      <c r="BD128" s="383"/>
      <c r="BE128" s="383"/>
      <c r="BF128" s="383"/>
      <c r="BG128" s="383"/>
      <c r="BH128" s="383"/>
      <c r="BI128" s="383"/>
      <c r="BJ128" s="383"/>
      <c r="BK128" s="383"/>
      <c r="BL128" s="383"/>
      <c r="BM128" s="383"/>
      <c r="BN128" s="383"/>
      <c r="BO128" s="383"/>
      <c r="BP128" s="383"/>
      <c r="BQ128" s="383"/>
      <c r="BR128" s="383"/>
      <c r="BS128" s="383"/>
      <c r="BT128" s="383"/>
    </row>
    <row r="129" spans="1:72" s="491" customFormat="1" ht="15.75" customHeight="1" x14ac:dyDescent="0.2">
      <c r="A129" s="396"/>
      <c r="B129" s="397"/>
      <c r="C129" s="415"/>
      <c r="D129" s="398"/>
      <c r="E129" s="398"/>
      <c r="F129" s="408"/>
      <c r="G129" s="409"/>
      <c r="H129" s="383"/>
      <c r="I129" s="383"/>
      <c r="J129" s="383"/>
      <c r="K129" s="383"/>
      <c r="L129" s="383"/>
      <c r="M129" s="383"/>
      <c r="N129" s="383"/>
      <c r="O129" s="383"/>
      <c r="P129" s="383"/>
      <c r="Q129" s="383"/>
      <c r="R129" s="383"/>
      <c r="S129" s="383"/>
      <c r="T129" s="383"/>
      <c r="U129" s="383"/>
      <c r="V129" s="383"/>
      <c r="W129" s="383"/>
      <c r="X129" s="383"/>
      <c r="Y129" s="383"/>
      <c r="Z129" s="383"/>
      <c r="AA129" s="383"/>
      <c r="AB129" s="383"/>
      <c r="AC129" s="383"/>
      <c r="AD129" s="383"/>
      <c r="AE129" s="383"/>
      <c r="AF129" s="383"/>
      <c r="AG129" s="383"/>
      <c r="AH129" s="383"/>
      <c r="AI129" s="383"/>
      <c r="AJ129" s="383"/>
      <c r="AK129" s="383"/>
      <c r="AL129" s="383"/>
      <c r="AM129" s="383"/>
      <c r="AN129" s="383"/>
      <c r="AO129" s="383"/>
      <c r="AP129" s="383"/>
      <c r="AQ129" s="383"/>
      <c r="AR129" s="383"/>
      <c r="AS129" s="383"/>
      <c r="AT129" s="383"/>
      <c r="AU129" s="383"/>
      <c r="AV129" s="383"/>
      <c r="AW129" s="383"/>
      <c r="AX129" s="383"/>
      <c r="AY129" s="383"/>
      <c r="AZ129" s="383"/>
      <c r="BA129" s="383"/>
      <c r="BB129" s="383"/>
      <c r="BC129" s="383"/>
      <c r="BD129" s="383"/>
      <c r="BE129" s="383"/>
      <c r="BF129" s="383"/>
      <c r="BG129" s="383"/>
      <c r="BH129" s="383"/>
      <c r="BI129" s="383"/>
      <c r="BJ129" s="383"/>
      <c r="BK129" s="383"/>
      <c r="BL129" s="383"/>
      <c r="BM129" s="383"/>
      <c r="BN129" s="383"/>
      <c r="BO129" s="383"/>
      <c r="BP129" s="383"/>
      <c r="BQ129" s="383"/>
      <c r="BR129" s="383"/>
      <c r="BS129" s="383"/>
      <c r="BT129" s="383"/>
    </row>
    <row r="130" spans="1:72" s="491" customFormat="1" ht="15.75" customHeight="1" x14ac:dyDescent="0.2">
      <c r="A130" s="396"/>
      <c r="B130" s="397"/>
      <c r="C130" s="415"/>
      <c r="D130" s="398"/>
      <c r="E130" s="398"/>
      <c r="F130" s="408"/>
      <c r="G130" s="492">
        <f>SUM(G131)</f>
        <v>6883</v>
      </c>
      <c r="H130" s="383"/>
      <c r="I130" s="383"/>
      <c r="J130" s="383"/>
      <c r="K130" s="383"/>
      <c r="L130" s="383"/>
      <c r="M130" s="383"/>
      <c r="N130" s="383"/>
      <c r="O130" s="383"/>
      <c r="P130" s="383"/>
      <c r="Q130" s="383"/>
      <c r="R130" s="383"/>
      <c r="S130" s="383"/>
      <c r="T130" s="383"/>
      <c r="U130" s="383"/>
      <c r="V130" s="383"/>
      <c r="W130" s="383"/>
      <c r="X130" s="383"/>
      <c r="Y130" s="383"/>
      <c r="Z130" s="383"/>
      <c r="AA130" s="383"/>
      <c r="AB130" s="383"/>
      <c r="AC130" s="383"/>
      <c r="AD130" s="383"/>
      <c r="AE130" s="383"/>
      <c r="AF130" s="383"/>
      <c r="AG130" s="383"/>
      <c r="AH130" s="383"/>
      <c r="AI130" s="383"/>
      <c r="AJ130" s="383"/>
      <c r="AK130" s="383"/>
      <c r="AL130" s="383"/>
      <c r="AM130" s="383"/>
      <c r="AN130" s="383"/>
      <c r="AO130" s="383"/>
      <c r="AP130" s="383"/>
      <c r="AQ130" s="383"/>
      <c r="AR130" s="383"/>
      <c r="AS130" s="383"/>
      <c r="AT130" s="383"/>
      <c r="AU130" s="383"/>
      <c r="AV130" s="383"/>
      <c r="AW130" s="383"/>
      <c r="AX130" s="383"/>
      <c r="AY130" s="383"/>
      <c r="AZ130" s="383"/>
      <c r="BA130" s="383"/>
      <c r="BB130" s="383"/>
      <c r="BC130" s="383"/>
      <c r="BD130" s="383"/>
      <c r="BE130" s="383"/>
      <c r="BF130" s="383"/>
      <c r="BG130" s="383"/>
      <c r="BH130" s="383"/>
      <c r="BI130" s="383"/>
      <c r="BJ130" s="383"/>
      <c r="BK130" s="383"/>
      <c r="BL130" s="383"/>
      <c r="BM130" s="383"/>
      <c r="BN130" s="383"/>
      <c r="BO130" s="383"/>
      <c r="BP130" s="383"/>
      <c r="BQ130" s="383"/>
      <c r="BR130" s="383"/>
      <c r="BS130" s="383"/>
      <c r="BT130" s="383"/>
    </row>
    <row r="131" spans="1:72" s="491" customFormat="1" ht="15.75" customHeight="1" x14ac:dyDescent="0.2">
      <c r="A131" s="396"/>
      <c r="B131" s="397"/>
      <c r="C131" s="415"/>
      <c r="D131" s="398"/>
      <c r="E131" s="398" t="s">
        <v>119</v>
      </c>
      <c r="F131" s="408" t="s">
        <v>376</v>
      </c>
      <c r="G131" s="409">
        <f>924+1215+1135+1214+1177+1218</f>
        <v>6883</v>
      </c>
      <c r="H131" s="383"/>
      <c r="I131" s="383"/>
      <c r="J131" s="383"/>
      <c r="K131" s="383"/>
      <c r="L131" s="383"/>
      <c r="M131" s="383"/>
      <c r="N131" s="383"/>
      <c r="O131" s="383"/>
      <c r="P131" s="383"/>
      <c r="Q131" s="383"/>
      <c r="R131" s="383"/>
      <c r="S131" s="383"/>
      <c r="T131" s="383"/>
      <c r="U131" s="383"/>
      <c r="V131" s="383"/>
      <c r="W131" s="383"/>
      <c r="X131" s="383"/>
      <c r="Y131" s="383"/>
      <c r="Z131" s="383"/>
      <c r="AA131" s="383"/>
      <c r="AB131" s="383"/>
      <c r="AC131" s="383"/>
      <c r="AD131" s="383"/>
      <c r="AE131" s="383"/>
      <c r="AF131" s="383"/>
      <c r="AG131" s="383"/>
      <c r="AH131" s="383"/>
      <c r="AI131" s="383"/>
      <c r="AJ131" s="383"/>
      <c r="AK131" s="383"/>
      <c r="AL131" s="383"/>
      <c r="AM131" s="383"/>
      <c r="AN131" s="383"/>
      <c r="AO131" s="383"/>
      <c r="AP131" s="383"/>
      <c r="AQ131" s="383"/>
      <c r="AR131" s="383"/>
      <c r="AS131" s="383"/>
      <c r="AT131" s="383"/>
      <c r="AU131" s="383"/>
      <c r="AV131" s="383"/>
      <c r="AW131" s="383"/>
      <c r="AX131" s="383"/>
      <c r="AY131" s="383"/>
      <c r="AZ131" s="383"/>
      <c r="BA131" s="383"/>
      <c r="BB131" s="383"/>
      <c r="BC131" s="383"/>
      <c r="BD131" s="383"/>
      <c r="BE131" s="383"/>
      <c r="BF131" s="383"/>
      <c r="BG131" s="383"/>
      <c r="BH131" s="383"/>
      <c r="BI131" s="383"/>
      <c r="BJ131" s="383"/>
      <c r="BK131" s="383"/>
      <c r="BL131" s="383"/>
      <c r="BM131" s="383"/>
      <c r="BN131" s="383"/>
      <c r="BO131" s="383"/>
      <c r="BP131" s="383"/>
      <c r="BQ131" s="383"/>
      <c r="BR131" s="383"/>
      <c r="BS131" s="383"/>
      <c r="BT131" s="383"/>
    </row>
    <row r="132" spans="1:72" s="491" customFormat="1" ht="11.25" customHeight="1" x14ac:dyDescent="0.2">
      <c r="A132" s="396"/>
      <c r="B132" s="397"/>
      <c r="C132" s="415"/>
      <c r="D132" s="398"/>
      <c r="E132" s="399"/>
      <c r="F132" s="401"/>
      <c r="G132" s="413"/>
      <c r="H132" s="383"/>
      <c r="I132" s="383"/>
      <c r="J132" s="383"/>
      <c r="K132" s="383"/>
      <c r="L132" s="383"/>
      <c r="M132" s="383"/>
      <c r="N132" s="383"/>
      <c r="O132" s="383"/>
      <c r="P132" s="383"/>
      <c r="Q132" s="383"/>
      <c r="R132" s="383"/>
      <c r="S132" s="383"/>
      <c r="T132" s="383"/>
      <c r="U132" s="383"/>
      <c r="V132" s="383"/>
      <c r="W132" s="383"/>
      <c r="X132" s="383"/>
      <c r="Y132" s="383"/>
      <c r="Z132" s="383"/>
      <c r="AA132" s="383"/>
      <c r="AB132" s="383"/>
      <c r="AC132" s="383"/>
      <c r="AD132" s="383"/>
      <c r="AE132" s="383"/>
      <c r="AF132" s="383"/>
      <c r="AG132" s="383"/>
      <c r="AH132" s="383"/>
      <c r="AI132" s="383"/>
      <c r="AJ132" s="383"/>
      <c r="AK132" s="383"/>
      <c r="AL132" s="383"/>
      <c r="AM132" s="383"/>
      <c r="AN132" s="383"/>
      <c r="AO132" s="383"/>
      <c r="AP132" s="383"/>
      <c r="AQ132" s="383"/>
      <c r="AR132" s="383"/>
      <c r="AS132" s="383"/>
      <c r="AT132" s="383"/>
      <c r="AU132" s="383"/>
      <c r="AV132" s="383"/>
      <c r="AW132" s="383"/>
      <c r="AX132" s="383"/>
      <c r="AY132" s="383"/>
      <c r="AZ132" s="383"/>
      <c r="BA132" s="383"/>
      <c r="BB132" s="383"/>
      <c r="BC132" s="383"/>
      <c r="BD132" s="383"/>
      <c r="BE132" s="383"/>
      <c r="BF132" s="383"/>
      <c r="BG132" s="383"/>
      <c r="BH132" s="383"/>
      <c r="BI132" s="383"/>
      <c r="BJ132" s="383"/>
      <c r="BK132" s="383"/>
      <c r="BL132" s="383"/>
      <c r="BM132" s="383"/>
      <c r="BN132" s="383"/>
      <c r="BO132" s="383"/>
      <c r="BP132" s="383"/>
      <c r="BQ132" s="383"/>
      <c r="BR132" s="383"/>
      <c r="BS132" s="383"/>
      <c r="BT132" s="383"/>
    </row>
    <row r="133" spans="1:72" s="491" customFormat="1" ht="15.75" customHeight="1" x14ac:dyDescent="0.2">
      <c r="A133" s="396"/>
      <c r="B133" s="493" t="s">
        <v>105</v>
      </c>
      <c r="C133" s="398" t="s">
        <v>407</v>
      </c>
      <c r="D133" s="398" t="s">
        <v>414</v>
      </c>
      <c r="E133" s="399" t="s">
        <v>376</v>
      </c>
      <c r="F133" s="401" t="s">
        <v>376</v>
      </c>
      <c r="G133" s="400">
        <f>SUM(G135)</f>
        <v>130289.02</v>
      </c>
      <c r="H133" s="383"/>
      <c r="I133" s="383"/>
      <c r="J133" s="383"/>
      <c r="K133" s="383"/>
      <c r="L133" s="383"/>
      <c r="M133" s="383"/>
      <c r="N133" s="383"/>
      <c r="O133" s="383"/>
      <c r="P133" s="383"/>
      <c r="Q133" s="383"/>
      <c r="R133" s="383"/>
      <c r="S133" s="383"/>
      <c r="T133" s="383"/>
      <c r="U133" s="383"/>
      <c r="V133" s="383"/>
      <c r="W133" s="383"/>
      <c r="X133" s="383"/>
      <c r="Y133" s="383"/>
      <c r="Z133" s="383"/>
      <c r="AA133" s="383"/>
      <c r="AB133" s="383"/>
      <c r="AC133" s="383"/>
      <c r="AD133" s="383"/>
      <c r="AE133" s="383"/>
      <c r="AF133" s="383"/>
      <c r="AG133" s="383"/>
      <c r="AH133" s="383"/>
      <c r="AI133" s="383"/>
      <c r="AJ133" s="383"/>
      <c r="AK133" s="383"/>
      <c r="AL133" s="383"/>
      <c r="AM133" s="383"/>
      <c r="AN133" s="383"/>
      <c r="AO133" s="383"/>
      <c r="AP133" s="383"/>
      <c r="AQ133" s="383"/>
      <c r="AR133" s="383"/>
      <c r="AS133" s="383"/>
      <c r="AT133" s="383"/>
      <c r="AU133" s="383"/>
      <c r="AV133" s="383"/>
      <c r="AW133" s="383"/>
      <c r="AX133" s="383"/>
      <c r="AY133" s="383"/>
      <c r="AZ133" s="383"/>
      <c r="BA133" s="383"/>
      <c r="BB133" s="383"/>
      <c r="BC133" s="383"/>
      <c r="BD133" s="383"/>
      <c r="BE133" s="383"/>
      <c r="BF133" s="383"/>
      <c r="BG133" s="383"/>
      <c r="BH133" s="383"/>
      <c r="BI133" s="383"/>
      <c r="BJ133" s="383"/>
      <c r="BK133" s="383"/>
      <c r="BL133" s="383"/>
      <c r="BM133" s="383"/>
      <c r="BN133" s="383"/>
      <c r="BO133" s="383"/>
      <c r="BP133" s="383"/>
      <c r="BQ133" s="383"/>
      <c r="BR133" s="383"/>
      <c r="BS133" s="383"/>
      <c r="BT133" s="383"/>
    </row>
    <row r="134" spans="1:72" s="491" customFormat="1" ht="15.75" customHeight="1" x14ac:dyDescent="0.2">
      <c r="A134" s="396"/>
      <c r="B134" s="397"/>
      <c r="C134" s="415"/>
      <c r="D134" s="398"/>
      <c r="E134" s="398"/>
      <c r="F134" s="408"/>
      <c r="G134" s="409"/>
      <c r="H134" s="383"/>
      <c r="I134" s="383"/>
      <c r="J134" s="383"/>
      <c r="K134" s="383"/>
      <c r="L134" s="383"/>
      <c r="M134" s="383"/>
      <c r="N134" s="383"/>
      <c r="O134" s="383"/>
      <c r="P134" s="383"/>
      <c r="Q134" s="383"/>
      <c r="R134" s="383"/>
      <c r="S134" s="383"/>
      <c r="T134" s="383"/>
      <c r="U134" s="383"/>
      <c r="V134" s="383"/>
      <c r="W134" s="383"/>
      <c r="X134" s="383"/>
      <c r="Y134" s="383"/>
      <c r="Z134" s="383"/>
      <c r="AA134" s="383"/>
      <c r="AB134" s="383"/>
      <c r="AC134" s="383"/>
      <c r="AD134" s="383"/>
      <c r="AE134" s="383"/>
      <c r="AF134" s="383"/>
      <c r="AG134" s="383"/>
      <c r="AH134" s="383"/>
      <c r="AI134" s="383"/>
      <c r="AJ134" s="383"/>
      <c r="AK134" s="383"/>
      <c r="AL134" s="383"/>
      <c r="AM134" s="383"/>
      <c r="AN134" s="383"/>
      <c r="AO134" s="383"/>
      <c r="AP134" s="383"/>
      <c r="AQ134" s="383"/>
      <c r="AR134" s="383"/>
      <c r="AS134" s="383"/>
      <c r="AT134" s="383"/>
      <c r="AU134" s="383"/>
      <c r="AV134" s="383"/>
      <c r="AW134" s="383"/>
      <c r="AX134" s="383"/>
      <c r="AY134" s="383"/>
      <c r="AZ134" s="383"/>
      <c r="BA134" s="383"/>
      <c r="BB134" s="383"/>
      <c r="BC134" s="383"/>
      <c r="BD134" s="383"/>
      <c r="BE134" s="383"/>
      <c r="BF134" s="383"/>
      <c r="BG134" s="383"/>
      <c r="BH134" s="383"/>
      <c r="BI134" s="383"/>
      <c r="BJ134" s="383"/>
      <c r="BK134" s="383"/>
      <c r="BL134" s="383"/>
      <c r="BM134" s="383"/>
      <c r="BN134" s="383"/>
      <c r="BO134" s="383"/>
      <c r="BP134" s="383"/>
      <c r="BQ134" s="383"/>
      <c r="BR134" s="383"/>
      <c r="BS134" s="383"/>
      <c r="BT134" s="383"/>
    </row>
    <row r="135" spans="1:72" s="491" customFormat="1" ht="15.75" customHeight="1" x14ac:dyDescent="0.2">
      <c r="A135" s="396"/>
      <c r="B135" s="397"/>
      <c r="C135" s="415"/>
      <c r="D135" s="398"/>
      <c r="E135" s="398"/>
      <c r="F135" s="408"/>
      <c r="G135" s="492">
        <f>SUM(G136:G140)</f>
        <v>130289.02</v>
      </c>
      <c r="H135" s="383"/>
      <c r="I135" s="383"/>
      <c r="J135" s="383"/>
      <c r="K135" s="383"/>
      <c r="L135" s="383"/>
      <c r="M135" s="383"/>
      <c r="N135" s="383"/>
      <c r="O135" s="383"/>
      <c r="P135" s="383"/>
      <c r="Q135" s="383"/>
      <c r="R135" s="383"/>
      <c r="S135" s="383"/>
      <c r="T135" s="383"/>
      <c r="U135" s="383"/>
      <c r="V135" s="383"/>
      <c r="W135" s="383"/>
      <c r="X135" s="383"/>
      <c r="Y135" s="383"/>
      <c r="Z135" s="383"/>
      <c r="AA135" s="383"/>
      <c r="AB135" s="383"/>
      <c r="AC135" s="383"/>
      <c r="AD135" s="383"/>
      <c r="AE135" s="383"/>
      <c r="AF135" s="383"/>
      <c r="AG135" s="383"/>
      <c r="AH135" s="383"/>
      <c r="AI135" s="383"/>
      <c r="AJ135" s="383"/>
      <c r="AK135" s="383"/>
      <c r="AL135" s="383"/>
      <c r="AM135" s="383"/>
      <c r="AN135" s="383"/>
      <c r="AO135" s="383"/>
      <c r="AP135" s="383"/>
      <c r="AQ135" s="383"/>
      <c r="AR135" s="383"/>
      <c r="AS135" s="383"/>
      <c r="AT135" s="383"/>
      <c r="AU135" s="383"/>
      <c r="AV135" s="383"/>
      <c r="AW135" s="383"/>
      <c r="AX135" s="383"/>
      <c r="AY135" s="383"/>
      <c r="AZ135" s="383"/>
      <c r="BA135" s="383"/>
      <c r="BB135" s="383"/>
      <c r="BC135" s="383"/>
      <c r="BD135" s="383"/>
      <c r="BE135" s="383"/>
      <c r="BF135" s="383"/>
      <c r="BG135" s="383"/>
      <c r="BH135" s="383"/>
      <c r="BI135" s="383"/>
      <c r="BJ135" s="383"/>
      <c r="BK135" s="383"/>
      <c r="BL135" s="383"/>
      <c r="BM135" s="383"/>
      <c r="BN135" s="383"/>
      <c r="BO135" s="383"/>
      <c r="BP135" s="383"/>
      <c r="BQ135" s="383"/>
      <c r="BR135" s="383"/>
      <c r="BS135" s="383"/>
      <c r="BT135" s="383"/>
    </row>
    <row r="136" spans="1:72" s="491" customFormat="1" ht="15.75" customHeight="1" x14ac:dyDescent="0.2">
      <c r="A136" s="396"/>
      <c r="B136" s="397"/>
      <c r="C136" s="415"/>
      <c r="D136" s="398"/>
      <c r="E136" s="398" t="s">
        <v>112</v>
      </c>
      <c r="F136" s="408" t="s">
        <v>376</v>
      </c>
      <c r="G136" s="409">
        <f>18236+21454+8422.02+19661-3135.94+20389+3326</f>
        <v>88352.08</v>
      </c>
      <c r="H136" s="383"/>
      <c r="I136" s="383"/>
      <c r="J136" s="383"/>
      <c r="K136" s="383"/>
      <c r="L136" s="383"/>
      <c r="M136" s="383"/>
      <c r="N136" s="383"/>
      <c r="O136" s="383"/>
      <c r="P136" s="383"/>
      <c r="Q136" s="383"/>
      <c r="R136" s="383"/>
      <c r="S136" s="383"/>
      <c r="T136" s="383"/>
      <c r="U136" s="383"/>
      <c r="V136" s="383"/>
      <c r="W136" s="383"/>
      <c r="X136" s="383"/>
      <c r="Y136" s="383"/>
      <c r="Z136" s="383"/>
      <c r="AA136" s="383"/>
      <c r="AB136" s="383"/>
      <c r="AC136" s="383"/>
      <c r="AD136" s="383"/>
      <c r="AE136" s="383"/>
      <c r="AF136" s="383"/>
      <c r="AG136" s="383"/>
      <c r="AH136" s="383"/>
      <c r="AI136" s="383"/>
      <c r="AJ136" s="383"/>
      <c r="AK136" s="383"/>
      <c r="AL136" s="383"/>
      <c r="AM136" s="383"/>
      <c r="AN136" s="383"/>
      <c r="AO136" s="383"/>
      <c r="AP136" s="383"/>
      <c r="AQ136" s="383"/>
      <c r="AR136" s="383"/>
      <c r="AS136" s="383"/>
      <c r="AT136" s="383"/>
      <c r="AU136" s="383"/>
      <c r="AV136" s="383"/>
      <c r="AW136" s="383"/>
      <c r="AX136" s="383"/>
      <c r="AY136" s="383"/>
      <c r="AZ136" s="383"/>
      <c r="BA136" s="383"/>
      <c r="BB136" s="383"/>
      <c r="BC136" s="383"/>
      <c r="BD136" s="383"/>
      <c r="BE136" s="383"/>
      <c r="BF136" s="383"/>
      <c r="BG136" s="383"/>
      <c r="BH136" s="383"/>
      <c r="BI136" s="383"/>
      <c r="BJ136" s="383"/>
      <c r="BK136" s="383"/>
      <c r="BL136" s="383"/>
      <c r="BM136" s="383"/>
      <c r="BN136" s="383"/>
      <c r="BO136" s="383"/>
      <c r="BP136" s="383"/>
      <c r="BQ136" s="383"/>
      <c r="BR136" s="383"/>
      <c r="BS136" s="383"/>
      <c r="BT136" s="383"/>
    </row>
    <row r="137" spans="1:72" s="491" customFormat="1" ht="15.75" customHeight="1" x14ac:dyDescent="0.2">
      <c r="A137" s="396"/>
      <c r="B137" s="397"/>
      <c r="C137" s="415"/>
      <c r="D137" s="398"/>
      <c r="E137" s="398" t="s">
        <v>395</v>
      </c>
      <c r="F137" s="408" t="s">
        <v>376</v>
      </c>
      <c r="G137" s="409">
        <f>1388</f>
        <v>1388</v>
      </c>
      <c r="H137" s="383"/>
      <c r="I137" s="383"/>
      <c r="J137" s="383"/>
      <c r="K137" s="383"/>
      <c r="L137" s="383"/>
      <c r="M137" s="383"/>
      <c r="N137" s="383"/>
      <c r="O137" s="383"/>
      <c r="P137" s="383"/>
      <c r="Q137" s="383"/>
      <c r="R137" s="383"/>
      <c r="S137" s="383"/>
      <c r="T137" s="383"/>
      <c r="U137" s="383"/>
      <c r="V137" s="383"/>
      <c r="W137" s="383"/>
      <c r="X137" s="383"/>
      <c r="Y137" s="383"/>
      <c r="Z137" s="383"/>
      <c r="AA137" s="383"/>
      <c r="AB137" s="383"/>
      <c r="AC137" s="383"/>
      <c r="AD137" s="383"/>
      <c r="AE137" s="383"/>
      <c r="AF137" s="383"/>
      <c r="AG137" s="383"/>
      <c r="AH137" s="383"/>
      <c r="AI137" s="383"/>
      <c r="AJ137" s="383"/>
      <c r="AK137" s="383"/>
      <c r="AL137" s="383"/>
      <c r="AM137" s="383"/>
      <c r="AN137" s="383"/>
      <c r="AO137" s="383"/>
      <c r="AP137" s="383"/>
      <c r="AQ137" s="383"/>
      <c r="AR137" s="383"/>
      <c r="AS137" s="383"/>
      <c r="AT137" s="383"/>
      <c r="AU137" s="383"/>
      <c r="AV137" s="383"/>
      <c r="AW137" s="383"/>
      <c r="AX137" s="383"/>
      <c r="AY137" s="383"/>
      <c r="AZ137" s="383"/>
      <c r="BA137" s="383"/>
      <c r="BB137" s="383"/>
      <c r="BC137" s="383"/>
      <c r="BD137" s="383"/>
      <c r="BE137" s="383"/>
      <c r="BF137" s="383"/>
      <c r="BG137" s="383"/>
      <c r="BH137" s="383"/>
      <c r="BI137" s="383"/>
      <c r="BJ137" s="383"/>
      <c r="BK137" s="383"/>
      <c r="BL137" s="383"/>
      <c r="BM137" s="383"/>
      <c r="BN137" s="383"/>
      <c r="BO137" s="383"/>
      <c r="BP137" s="383"/>
      <c r="BQ137" s="383"/>
      <c r="BR137" s="383"/>
      <c r="BS137" s="383"/>
      <c r="BT137" s="383"/>
    </row>
    <row r="138" spans="1:72" s="491" customFormat="1" ht="15.75" customHeight="1" x14ac:dyDescent="0.2">
      <c r="A138" s="410"/>
      <c r="B138" s="411"/>
      <c r="C138" s="412"/>
      <c r="D138" s="399"/>
      <c r="E138" s="399" t="s">
        <v>409</v>
      </c>
      <c r="F138" s="401" t="s">
        <v>376</v>
      </c>
      <c r="G138" s="413">
        <f>20010.48</f>
        <v>20010.48</v>
      </c>
      <c r="H138" s="383"/>
      <c r="I138" s="383"/>
      <c r="J138" s="383"/>
      <c r="K138" s="383"/>
      <c r="L138" s="383"/>
      <c r="M138" s="383"/>
      <c r="N138" s="383"/>
      <c r="O138" s="383"/>
      <c r="P138" s="383"/>
      <c r="Q138" s="383"/>
      <c r="R138" s="383"/>
      <c r="S138" s="383"/>
      <c r="T138" s="383"/>
      <c r="U138" s="383"/>
      <c r="V138" s="383"/>
      <c r="W138" s="383"/>
      <c r="X138" s="383"/>
      <c r="Y138" s="383"/>
      <c r="Z138" s="383"/>
      <c r="AA138" s="383"/>
      <c r="AB138" s="383"/>
      <c r="AC138" s="383"/>
      <c r="AD138" s="383"/>
      <c r="AE138" s="383"/>
      <c r="AF138" s="383"/>
      <c r="AG138" s="383"/>
      <c r="AH138" s="383"/>
      <c r="AI138" s="383"/>
      <c r="AJ138" s="383"/>
      <c r="AK138" s="383"/>
      <c r="AL138" s="383"/>
      <c r="AM138" s="383"/>
      <c r="AN138" s="383"/>
      <c r="AO138" s="383"/>
      <c r="AP138" s="383"/>
      <c r="AQ138" s="383"/>
      <c r="AR138" s="383"/>
      <c r="AS138" s="383"/>
      <c r="AT138" s="383"/>
      <c r="AU138" s="383"/>
      <c r="AV138" s="383"/>
      <c r="AW138" s="383"/>
      <c r="AX138" s="383"/>
      <c r="AY138" s="383"/>
      <c r="AZ138" s="383"/>
      <c r="BA138" s="383"/>
      <c r="BB138" s="383"/>
      <c r="BC138" s="383"/>
      <c r="BD138" s="383"/>
      <c r="BE138" s="383"/>
      <c r="BF138" s="383"/>
      <c r="BG138" s="383"/>
      <c r="BH138" s="383"/>
      <c r="BI138" s="383"/>
      <c r="BJ138" s="383"/>
      <c r="BK138" s="383"/>
      <c r="BL138" s="383"/>
      <c r="BM138" s="383"/>
      <c r="BN138" s="383"/>
      <c r="BO138" s="383"/>
      <c r="BP138" s="383"/>
      <c r="BQ138" s="383"/>
      <c r="BR138" s="383"/>
      <c r="BS138" s="383"/>
      <c r="BT138" s="383"/>
    </row>
    <row r="139" spans="1:72" s="491" customFormat="1" ht="18" customHeight="1" x14ac:dyDescent="0.2">
      <c r="A139" s="396"/>
      <c r="B139" s="397"/>
      <c r="C139" s="415"/>
      <c r="D139" s="398"/>
      <c r="E139" s="398" t="s">
        <v>384</v>
      </c>
      <c r="F139" s="408" t="s">
        <v>376</v>
      </c>
      <c r="G139" s="409">
        <f>4162.46</f>
        <v>4162.46</v>
      </c>
      <c r="H139" s="383"/>
      <c r="I139" s="383"/>
      <c r="J139" s="383"/>
      <c r="K139" s="383"/>
      <c r="L139" s="383"/>
      <c r="M139" s="383"/>
      <c r="N139" s="383"/>
      <c r="O139" s="383"/>
      <c r="P139" s="383"/>
      <c r="Q139" s="383"/>
      <c r="R139" s="383"/>
      <c r="S139" s="383"/>
      <c r="T139" s="383"/>
      <c r="U139" s="383"/>
      <c r="V139" s="383"/>
      <c r="W139" s="383"/>
      <c r="X139" s="383"/>
      <c r="Y139" s="383"/>
      <c r="Z139" s="383"/>
      <c r="AA139" s="383"/>
      <c r="AB139" s="383"/>
      <c r="AC139" s="383"/>
      <c r="AD139" s="383"/>
      <c r="AE139" s="383"/>
      <c r="AF139" s="383"/>
      <c r="AG139" s="383"/>
      <c r="AH139" s="383"/>
      <c r="AI139" s="383"/>
      <c r="AJ139" s="383"/>
      <c r="AK139" s="383"/>
      <c r="AL139" s="383"/>
      <c r="AM139" s="383"/>
      <c r="AN139" s="383"/>
      <c r="AO139" s="383"/>
      <c r="AP139" s="383"/>
      <c r="AQ139" s="383"/>
      <c r="AR139" s="383"/>
      <c r="AS139" s="383"/>
      <c r="AT139" s="383"/>
      <c r="AU139" s="383"/>
      <c r="AV139" s="383"/>
      <c r="AW139" s="383"/>
      <c r="AX139" s="383"/>
      <c r="AY139" s="383"/>
      <c r="AZ139" s="383"/>
      <c r="BA139" s="383"/>
      <c r="BB139" s="383"/>
      <c r="BC139" s="383"/>
      <c r="BD139" s="383"/>
      <c r="BE139" s="383"/>
      <c r="BF139" s="383"/>
      <c r="BG139" s="383"/>
      <c r="BH139" s="383"/>
      <c r="BI139" s="383"/>
      <c r="BJ139" s="383"/>
      <c r="BK139" s="383"/>
      <c r="BL139" s="383"/>
      <c r="BM139" s="383"/>
      <c r="BN139" s="383"/>
      <c r="BO139" s="383"/>
      <c r="BP139" s="383"/>
      <c r="BQ139" s="383"/>
      <c r="BR139" s="383"/>
      <c r="BS139" s="383"/>
      <c r="BT139" s="383"/>
    </row>
    <row r="140" spans="1:72" s="491" customFormat="1" ht="15.75" customHeight="1" x14ac:dyDescent="0.2">
      <c r="A140" s="396"/>
      <c r="B140" s="397"/>
      <c r="C140" s="415"/>
      <c r="D140" s="398"/>
      <c r="E140" s="398" t="s">
        <v>385</v>
      </c>
      <c r="F140" s="408" t="s">
        <v>376</v>
      </c>
      <c r="G140" s="409">
        <f>16376</f>
        <v>16376</v>
      </c>
      <c r="H140" s="383"/>
      <c r="I140" s="383"/>
      <c r="J140" s="383"/>
      <c r="K140" s="383"/>
      <c r="L140" s="383"/>
      <c r="M140" s="383"/>
      <c r="N140" s="383"/>
      <c r="O140" s="383"/>
      <c r="P140" s="383"/>
      <c r="Q140" s="383"/>
      <c r="R140" s="383"/>
      <c r="S140" s="383"/>
      <c r="T140" s="383"/>
      <c r="U140" s="383"/>
      <c r="V140" s="383"/>
      <c r="W140" s="383"/>
      <c r="X140" s="383"/>
      <c r="Y140" s="383"/>
      <c r="Z140" s="383"/>
      <c r="AA140" s="383"/>
      <c r="AB140" s="383"/>
      <c r="AC140" s="383"/>
      <c r="AD140" s="383"/>
      <c r="AE140" s="383"/>
      <c r="AF140" s="383"/>
      <c r="AG140" s="383"/>
      <c r="AH140" s="383"/>
      <c r="AI140" s="383"/>
      <c r="AJ140" s="383"/>
      <c r="AK140" s="383"/>
      <c r="AL140" s="383"/>
      <c r="AM140" s="383"/>
      <c r="AN140" s="383"/>
      <c r="AO140" s="383"/>
      <c r="AP140" s="383"/>
      <c r="AQ140" s="383"/>
      <c r="AR140" s="383"/>
      <c r="AS140" s="383"/>
      <c r="AT140" s="383"/>
      <c r="AU140" s="383"/>
      <c r="AV140" s="383"/>
      <c r="AW140" s="383"/>
      <c r="AX140" s="383"/>
      <c r="AY140" s="383"/>
      <c r="AZ140" s="383"/>
      <c r="BA140" s="383"/>
      <c r="BB140" s="383"/>
      <c r="BC140" s="383"/>
      <c r="BD140" s="383"/>
      <c r="BE140" s="383"/>
      <c r="BF140" s="383"/>
      <c r="BG140" s="383"/>
      <c r="BH140" s="383"/>
      <c r="BI140" s="383"/>
      <c r="BJ140" s="383"/>
      <c r="BK140" s="383"/>
      <c r="BL140" s="383"/>
      <c r="BM140" s="383"/>
      <c r="BN140" s="383"/>
      <c r="BO140" s="383"/>
      <c r="BP140" s="383"/>
      <c r="BQ140" s="383"/>
      <c r="BR140" s="383"/>
      <c r="BS140" s="383"/>
      <c r="BT140" s="383"/>
    </row>
    <row r="141" spans="1:72" s="491" customFormat="1" ht="8.25" customHeight="1" x14ac:dyDescent="0.2">
      <c r="A141" s="396"/>
      <c r="B141" s="397"/>
      <c r="C141" s="415"/>
      <c r="D141" s="398"/>
      <c r="E141" s="398"/>
      <c r="F141" s="408"/>
      <c r="G141" s="409"/>
      <c r="H141" s="383"/>
      <c r="I141" s="383"/>
      <c r="J141" s="383"/>
      <c r="K141" s="383"/>
      <c r="L141" s="383"/>
      <c r="M141" s="383"/>
      <c r="N141" s="383"/>
      <c r="O141" s="383"/>
      <c r="P141" s="383"/>
      <c r="Q141" s="383"/>
      <c r="R141" s="383"/>
      <c r="S141" s="383"/>
      <c r="T141" s="383"/>
      <c r="U141" s="383"/>
      <c r="V141" s="383"/>
      <c r="W141" s="383"/>
      <c r="X141" s="383"/>
      <c r="Y141" s="383"/>
      <c r="Z141" s="383"/>
      <c r="AA141" s="383"/>
      <c r="AB141" s="383"/>
      <c r="AC141" s="383"/>
      <c r="AD141" s="383"/>
      <c r="AE141" s="383"/>
      <c r="AF141" s="383"/>
      <c r="AG141" s="383"/>
      <c r="AH141" s="383"/>
      <c r="AI141" s="383"/>
      <c r="AJ141" s="383"/>
      <c r="AK141" s="383"/>
      <c r="AL141" s="383"/>
      <c r="AM141" s="383"/>
      <c r="AN141" s="383"/>
      <c r="AO141" s="383"/>
      <c r="AP141" s="383"/>
      <c r="AQ141" s="383"/>
      <c r="AR141" s="383"/>
      <c r="AS141" s="383"/>
      <c r="AT141" s="383"/>
      <c r="AU141" s="383"/>
      <c r="AV141" s="383"/>
      <c r="AW141" s="383"/>
      <c r="AX141" s="383"/>
      <c r="AY141" s="383"/>
      <c r="AZ141" s="383"/>
      <c r="BA141" s="383"/>
      <c r="BB141" s="383"/>
      <c r="BC141" s="383"/>
      <c r="BD141" s="383"/>
      <c r="BE141" s="383"/>
      <c r="BF141" s="383"/>
      <c r="BG141" s="383"/>
      <c r="BH141" s="383"/>
      <c r="BI141" s="383"/>
      <c r="BJ141" s="383"/>
      <c r="BK141" s="383"/>
      <c r="BL141" s="383"/>
      <c r="BM141" s="383"/>
      <c r="BN141" s="383"/>
      <c r="BO141" s="383"/>
      <c r="BP141" s="383"/>
      <c r="BQ141" s="383"/>
      <c r="BR141" s="383"/>
      <c r="BS141" s="383"/>
      <c r="BT141" s="383"/>
    </row>
    <row r="142" spans="1:72" s="491" customFormat="1" ht="18.75" customHeight="1" x14ac:dyDescent="0.2">
      <c r="A142" s="396"/>
      <c r="B142" s="493" t="s">
        <v>150</v>
      </c>
      <c r="C142" s="398" t="s">
        <v>407</v>
      </c>
      <c r="D142" s="398" t="s">
        <v>414</v>
      </c>
      <c r="E142" s="404" t="s">
        <v>376</v>
      </c>
      <c r="F142" s="405" t="s">
        <v>376</v>
      </c>
      <c r="G142" s="406">
        <f>SUM(G144)</f>
        <v>18641</v>
      </c>
      <c r="H142" s="383"/>
      <c r="I142" s="383"/>
      <c r="J142" s="383"/>
      <c r="K142" s="383"/>
      <c r="L142" s="383"/>
      <c r="M142" s="383"/>
      <c r="N142" s="383"/>
      <c r="O142" s="383"/>
      <c r="P142" s="383"/>
      <c r="Q142" s="383"/>
      <c r="R142" s="383"/>
      <c r="S142" s="383"/>
      <c r="T142" s="383"/>
      <c r="U142" s="383"/>
      <c r="V142" s="383"/>
      <c r="W142" s="383"/>
      <c r="X142" s="383"/>
      <c r="Y142" s="383"/>
      <c r="Z142" s="383"/>
      <c r="AA142" s="383"/>
      <c r="AB142" s="383"/>
      <c r="AC142" s="383"/>
      <c r="AD142" s="383"/>
      <c r="AE142" s="383"/>
      <c r="AF142" s="383"/>
      <c r="AG142" s="383"/>
      <c r="AH142" s="383"/>
      <c r="AI142" s="383"/>
      <c r="AJ142" s="383"/>
      <c r="AK142" s="383"/>
      <c r="AL142" s="383"/>
      <c r="AM142" s="383"/>
      <c r="AN142" s="383"/>
      <c r="AO142" s="383"/>
      <c r="AP142" s="383"/>
      <c r="AQ142" s="383"/>
      <c r="AR142" s="383"/>
      <c r="AS142" s="383"/>
      <c r="AT142" s="383"/>
      <c r="AU142" s="383"/>
      <c r="AV142" s="383"/>
      <c r="AW142" s="383"/>
      <c r="AX142" s="383"/>
      <c r="AY142" s="383"/>
      <c r="AZ142" s="383"/>
      <c r="BA142" s="383"/>
      <c r="BB142" s="383"/>
      <c r="BC142" s="383"/>
      <c r="BD142" s="383"/>
      <c r="BE142" s="383"/>
      <c r="BF142" s="383"/>
      <c r="BG142" s="383"/>
      <c r="BH142" s="383"/>
      <c r="BI142" s="383"/>
      <c r="BJ142" s="383"/>
      <c r="BK142" s="383"/>
      <c r="BL142" s="383"/>
      <c r="BM142" s="383"/>
      <c r="BN142" s="383"/>
      <c r="BO142" s="383"/>
      <c r="BP142" s="383"/>
      <c r="BQ142" s="383"/>
      <c r="BR142" s="383"/>
      <c r="BS142" s="383"/>
      <c r="BT142" s="383"/>
    </row>
    <row r="143" spans="1:72" s="491" customFormat="1" ht="9" customHeight="1" x14ac:dyDescent="0.2">
      <c r="A143" s="396"/>
      <c r="B143" s="397"/>
      <c r="C143" s="415"/>
      <c r="D143" s="398"/>
      <c r="E143" s="398"/>
      <c r="F143" s="408"/>
      <c r="G143" s="409"/>
      <c r="H143" s="383"/>
      <c r="I143" s="383"/>
      <c r="J143" s="383"/>
      <c r="K143" s="383"/>
      <c r="L143" s="383"/>
      <c r="M143" s="383"/>
      <c r="N143" s="383"/>
      <c r="O143" s="383"/>
      <c r="P143" s="383"/>
      <c r="Q143" s="383"/>
      <c r="R143" s="383"/>
      <c r="S143" s="383"/>
      <c r="T143" s="383"/>
      <c r="U143" s="383"/>
      <c r="V143" s="383"/>
      <c r="W143" s="383"/>
      <c r="X143" s="383"/>
      <c r="Y143" s="383"/>
      <c r="Z143" s="383"/>
      <c r="AA143" s="383"/>
      <c r="AB143" s="383"/>
      <c r="AC143" s="383"/>
      <c r="AD143" s="383"/>
      <c r="AE143" s="383"/>
      <c r="AF143" s="383"/>
      <c r="AG143" s="383"/>
      <c r="AH143" s="383"/>
      <c r="AI143" s="383"/>
      <c r="AJ143" s="383"/>
      <c r="AK143" s="383"/>
      <c r="AL143" s="383"/>
      <c r="AM143" s="383"/>
      <c r="AN143" s="383"/>
      <c r="AO143" s="383"/>
      <c r="AP143" s="383"/>
      <c r="AQ143" s="383"/>
      <c r="AR143" s="383"/>
      <c r="AS143" s="383"/>
      <c r="AT143" s="383"/>
      <c r="AU143" s="383"/>
      <c r="AV143" s="383"/>
      <c r="AW143" s="383"/>
      <c r="AX143" s="383"/>
      <c r="AY143" s="383"/>
      <c r="AZ143" s="383"/>
      <c r="BA143" s="383"/>
      <c r="BB143" s="383"/>
      <c r="BC143" s="383"/>
      <c r="BD143" s="383"/>
      <c r="BE143" s="383"/>
      <c r="BF143" s="383"/>
      <c r="BG143" s="383"/>
      <c r="BH143" s="383"/>
      <c r="BI143" s="383"/>
      <c r="BJ143" s="383"/>
      <c r="BK143" s="383"/>
      <c r="BL143" s="383"/>
      <c r="BM143" s="383"/>
      <c r="BN143" s="383"/>
      <c r="BO143" s="383"/>
      <c r="BP143" s="383"/>
      <c r="BQ143" s="383"/>
      <c r="BR143" s="383"/>
      <c r="BS143" s="383"/>
      <c r="BT143" s="383"/>
    </row>
    <row r="144" spans="1:72" s="491" customFormat="1" ht="15.75" customHeight="1" x14ac:dyDescent="0.2">
      <c r="A144" s="396"/>
      <c r="B144" s="397"/>
      <c r="C144" s="415"/>
      <c r="D144" s="398"/>
      <c r="E144" s="398"/>
      <c r="F144" s="408"/>
      <c r="G144" s="492">
        <f>SUM(G145)</f>
        <v>18641</v>
      </c>
      <c r="H144" s="383"/>
      <c r="I144" s="383"/>
      <c r="J144" s="383"/>
      <c r="K144" s="383"/>
      <c r="L144" s="383"/>
      <c r="M144" s="383"/>
      <c r="N144" s="383"/>
      <c r="O144" s="383"/>
      <c r="P144" s="383"/>
      <c r="Q144" s="383"/>
      <c r="R144" s="383"/>
      <c r="S144" s="383"/>
      <c r="T144" s="383"/>
      <c r="U144" s="383"/>
      <c r="V144" s="383"/>
      <c r="W144" s="383"/>
      <c r="X144" s="383"/>
      <c r="Y144" s="383"/>
      <c r="Z144" s="383"/>
      <c r="AA144" s="383"/>
      <c r="AB144" s="383"/>
      <c r="AC144" s="383"/>
      <c r="AD144" s="383"/>
      <c r="AE144" s="383"/>
      <c r="AF144" s="383"/>
      <c r="AG144" s="383"/>
      <c r="AH144" s="383"/>
      <c r="AI144" s="383"/>
      <c r="AJ144" s="383"/>
      <c r="AK144" s="383"/>
      <c r="AL144" s="383"/>
      <c r="AM144" s="383"/>
      <c r="AN144" s="383"/>
      <c r="AO144" s="383"/>
      <c r="AP144" s="383"/>
      <c r="AQ144" s="383"/>
      <c r="AR144" s="383"/>
      <c r="AS144" s="383"/>
      <c r="AT144" s="383"/>
      <c r="AU144" s="383"/>
      <c r="AV144" s="383"/>
      <c r="AW144" s="383"/>
      <c r="AX144" s="383"/>
      <c r="AY144" s="383"/>
      <c r="AZ144" s="383"/>
      <c r="BA144" s="383"/>
      <c r="BB144" s="383"/>
      <c r="BC144" s="383"/>
      <c r="BD144" s="383"/>
      <c r="BE144" s="383"/>
      <c r="BF144" s="383"/>
      <c r="BG144" s="383"/>
      <c r="BH144" s="383"/>
      <c r="BI144" s="383"/>
      <c r="BJ144" s="383"/>
      <c r="BK144" s="383"/>
      <c r="BL144" s="383"/>
      <c r="BM144" s="383"/>
      <c r="BN144" s="383"/>
      <c r="BO144" s="383"/>
      <c r="BP144" s="383"/>
      <c r="BQ144" s="383"/>
      <c r="BR144" s="383"/>
      <c r="BS144" s="383"/>
      <c r="BT144" s="383"/>
    </row>
    <row r="145" spans="1:72" s="491" customFormat="1" ht="15.75" customHeight="1" x14ac:dyDescent="0.2">
      <c r="A145" s="396"/>
      <c r="B145" s="397"/>
      <c r="C145" s="415"/>
      <c r="D145" s="398"/>
      <c r="E145" s="398" t="s">
        <v>119</v>
      </c>
      <c r="F145" s="408" t="s">
        <v>376</v>
      </c>
      <c r="G145" s="409">
        <f>2470+3297+3078+3295+3195+3306</f>
        <v>18641</v>
      </c>
      <c r="H145" s="383"/>
      <c r="I145" s="383"/>
      <c r="J145" s="383"/>
      <c r="K145" s="383"/>
      <c r="L145" s="383"/>
      <c r="M145" s="383"/>
      <c r="N145" s="383"/>
      <c r="O145" s="383"/>
      <c r="P145" s="383"/>
      <c r="Q145" s="383"/>
      <c r="R145" s="383"/>
      <c r="S145" s="383"/>
      <c r="T145" s="383"/>
      <c r="U145" s="383"/>
      <c r="V145" s="383"/>
      <c r="W145" s="383"/>
      <c r="X145" s="383"/>
      <c r="Y145" s="383"/>
      <c r="Z145" s="383"/>
      <c r="AA145" s="383"/>
      <c r="AB145" s="383"/>
      <c r="AC145" s="383"/>
      <c r="AD145" s="383"/>
      <c r="AE145" s="383"/>
      <c r="AF145" s="383"/>
      <c r="AG145" s="383"/>
      <c r="AH145" s="383"/>
      <c r="AI145" s="383"/>
      <c r="AJ145" s="383"/>
      <c r="AK145" s="383"/>
      <c r="AL145" s="383"/>
      <c r="AM145" s="383"/>
      <c r="AN145" s="383"/>
      <c r="AO145" s="383"/>
      <c r="AP145" s="383"/>
      <c r="AQ145" s="383"/>
      <c r="AR145" s="383"/>
      <c r="AS145" s="383"/>
      <c r="AT145" s="383"/>
      <c r="AU145" s="383"/>
      <c r="AV145" s="383"/>
      <c r="AW145" s="383"/>
      <c r="AX145" s="383"/>
      <c r="AY145" s="383"/>
      <c r="AZ145" s="383"/>
      <c r="BA145" s="383"/>
      <c r="BB145" s="383"/>
      <c r="BC145" s="383"/>
      <c r="BD145" s="383"/>
      <c r="BE145" s="383"/>
      <c r="BF145" s="383"/>
      <c r="BG145" s="383"/>
      <c r="BH145" s="383"/>
      <c r="BI145" s="383"/>
      <c r="BJ145" s="383"/>
      <c r="BK145" s="383"/>
      <c r="BL145" s="383"/>
      <c r="BM145" s="383"/>
      <c r="BN145" s="383"/>
      <c r="BO145" s="383"/>
      <c r="BP145" s="383"/>
      <c r="BQ145" s="383"/>
      <c r="BR145" s="383"/>
      <c r="BS145" s="383"/>
      <c r="BT145" s="383"/>
    </row>
    <row r="146" spans="1:72" s="491" customFormat="1" ht="15" customHeight="1" x14ac:dyDescent="0.2">
      <c r="A146" s="410"/>
      <c r="B146" s="411"/>
      <c r="C146" s="412"/>
      <c r="D146" s="399"/>
      <c r="E146" s="399"/>
      <c r="F146" s="401"/>
      <c r="G146" s="413"/>
      <c r="H146" s="383"/>
      <c r="I146" s="383"/>
      <c r="J146" s="383"/>
      <c r="K146" s="383"/>
      <c r="L146" s="383"/>
      <c r="M146" s="383"/>
      <c r="N146" s="383"/>
      <c r="O146" s="383"/>
      <c r="P146" s="383"/>
      <c r="Q146" s="383"/>
      <c r="R146" s="383"/>
      <c r="S146" s="383"/>
      <c r="T146" s="383"/>
      <c r="U146" s="383"/>
      <c r="V146" s="383"/>
      <c r="W146" s="383"/>
      <c r="X146" s="383"/>
      <c r="Y146" s="383"/>
      <c r="Z146" s="383"/>
      <c r="AA146" s="383"/>
      <c r="AB146" s="383"/>
      <c r="AC146" s="383"/>
      <c r="AD146" s="383"/>
      <c r="AE146" s="383"/>
      <c r="AF146" s="383"/>
      <c r="AG146" s="383"/>
      <c r="AH146" s="383"/>
      <c r="AI146" s="383"/>
      <c r="AJ146" s="383"/>
      <c r="AK146" s="383"/>
      <c r="AL146" s="383"/>
      <c r="AM146" s="383"/>
      <c r="AN146" s="383"/>
      <c r="AO146" s="383"/>
      <c r="AP146" s="383"/>
      <c r="AQ146" s="383"/>
      <c r="AR146" s="383"/>
      <c r="AS146" s="383"/>
      <c r="AT146" s="383"/>
      <c r="AU146" s="383"/>
      <c r="AV146" s="383"/>
      <c r="AW146" s="383"/>
      <c r="AX146" s="383"/>
      <c r="AY146" s="383"/>
      <c r="AZ146" s="383"/>
      <c r="BA146" s="383"/>
      <c r="BB146" s="383"/>
      <c r="BC146" s="383"/>
      <c r="BD146" s="383"/>
      <c r="BE146" s="383"/>
      <c r="BF146" s="383"/>
      <c r="BG146" s="383"/>
      <c r="BH146" s="383"/>
      <c r="BI146" s="383"/>
      <c r="BJ146" s="383"/>
      <c r="BK146" s="383"/>
      <c r="BL146" s="383"/>
      <c r="BM146" s="383"/>
      <c r="BN146" s="383"/>
      <c r="BO146" s="383"/>
      <c r="BP146" s="383"/>
      <c r="BQ146" s="383"/>
      <c r="BR146" s="383"/>
      <c r="BS146" s="383"/>
      <c r="BT146" s="383"/>
    </row>
    <row r="147" spans="1:72" s="491" customFormat="1" ht="18.75" customHeight="1" x14ac:dyDescent="0.2">
      <c r="A147" s="396"/>
      <c r="B147" s="493" t="s">
        <v>105</v>
      </c>
      <c r="C147" s="398" t="s">
        <v>407</v>
      </c>
      <c r="D147" s="398" t="s">
        <v>415</v>
      </c>
      <c r="E147" s="399" t="s">
        <v>376</v>
      </c>
      <c r="F147" s="401" t="s">
        <v>376</v>
      </c>
      <c r="G147" s="400">
        <f>SUM(G149)</f>
        <v>163208.12</v>
      </c>
      <c r="H147" s="383"/>
      <c r="I147" s="383"/>
      <c r="J147" s="383"/>
      <c r="K147" s="383"/>
      <c r="L147" s="383"/>
      <c r="M147" s="383"/>
      <c r="N147" s="383"/>
      <c r="O147" s="383"/>
      <c r="P147" s="383"/>
      <c r="Q147" s="383"/>
      <c r="R147" s="383"/>
      <c r="S147" s="383"/>
      <c r="T147" s="383"/>
      <c r="U147" s="383"/>
      <c r="V147" s="383"/>
      <c r="W147" s="383"/>
      <c r="X147" s="383"/>
      <c r="Y147" s="383"/>
      <c r="Z147" s="383"/>
      <c r="AA147" s="383"/>
      <c r="AB147" s="383"/>
      <c r="AC147" s="383"/>
      <c r="AD147" s="383"/>
      <c r="AE147" s="383"/>
      <c r="AF147" s="383"/>
      <c r="AG147" s="383"/>
      <c r="AH147" s="383"/>
      <c r="AI147" s="383"/>
      <c r="AJ147" s="383"/>
      <c r="AK147" s="383"/>
      <c r="AL147" s="383"/>
      <c r="AM147" s="383"/>
      <c r="AN147" s="383"/>
      <c r="AO147" s="383"/>
      <c r="AP147" s="383"/>
      <c r="AQ147" s="383"/>
      <c r="AR147" s="383"/>
      <c r="AS147" s="383"/>
      <c r="AT147" s="383"/>
      <c r="AU147" s="383"/>
      <c r="AV147" s="383"/>
      <c r="AW147" s="383"/>
      <c r="AX147" s="383"/>
      <c r="AY147" s="383"/>
      <c r="AZ147" s="383"/>
      <c r="BA147" s="383"/>
      <c r="BB147" s="383"/>
      <c r="BC147" s="383"/>
      <c r="BD147" s="383"/>
      <c r="BE147" s="383"/>
      <c r="BF147" s="383"/>
      <c r="BG147" s="383"/>
      <c r="BH147" s="383"/>
      <c r="BI147" s="383"/>
      <c r="BJ147" s="383"/>
      <c r="BK147" s="383"/>
      <c r="BL147" s="383"/>
      <c r="BM147" s="383"/>
      <c r="BN147" s="383"/>
      <c r="BO147" s="383"/>
      <c r="BP147" s="383"/>
      <c r="BQ147" s="383"/>
      <c r="BR147" s="383"/>
      <c r="BS147" s="383"/>
      <c r="BT147" s="383"/>
    </row>
    <row r="148" spans="1:72" s="491" customFormat="1" ht="11.25" customHeight="1" x14ac:dyDescent="0.2">
      <c r="A148" s="396"/>
      <c r="B148" s="397"/>
      <c r="C148" s="415"/>
      <c r="D148" s="398"/>
      <c r="E148" s="398"/>
      <c r="F148" s="408"/>
      <c r="G148" s="409"/>
      <c r="H148" s="383"/>
      <c r="I148" s="383"/>
      <c r="J148" s="383"/>
      <c r="K148" s="383"/>
      <c r="L148" s="383"/>
      <c r="M148" s="383"/>
      <c r="N148" s="383"/>
      <c r="O148" s="383"/>
      <c r="P148" s="383"/>
      <c r="Q148" s="383"/>
      <c r="R148" s="383"/>
      <c r="S148" s="383"/>
      <c r="T148" s="383"/>
      <c r="U148" s="383"/>
      <c r="V148" s="383"/>
      <c r="W148" s="383"/>
      <c r="X148" s="383"/>
      <c r="Y148" s="383"/>
      <c r="Z148" s="383"/>
      <c r="AA148" s="383"/>
      <c r="AB148" s="383"/>
      <c r="AC148" s="383"/>
      <c r="AD148" s="383"/>
      <c r="AE148" s="383"/>
      <c r="AF148" s="383"/>
      <c r="AG148" s="383"/>
      <c r="AH148" s="383"/>
      <c r="AI148" s="383"/>
      <c r="AJ148" s="383"/>
      <c r="AK148" s="383"/>
      <c r="AL148" s="383"/>
      <c r="AM148" s="383"/>
      <c r="AN148" s="383"/>
      <c r="AO148" s="383"/>
      <c r="AP148" s="383"/>
      <c r="AQ148" s="383"/>
      <c r="AR148" s="383"/>
      <c r="AS148" s="383"/>
      <c r="AT148" s="383"/>
      <c r="AU148" s="383"/>
      <c r="AV148" s="383"/>
      <c r="AW148" s="383"/>
      <c r="AX148" s="383"/>
      <c r="AY148" s="383"/>
      <c r="AZ148" s="383"/>
      <c r="BA148" s="383"/>
      <c r="BB148" s="383"/>
      <c r="BC148" s="383"/>
      <c r="BD148" s="383"/>
      <c r="BE148" s="383"/>
      <c r="BF148" s="383"/>
      <c r="BG148" s="383"/>
      <c r="BH148" s="383"/>
      <c r="BI148" s="383"/>
      <c r="BJ148" s="383"/>
      <c r="BK148" s="383"/>
      <c r="BL148" s="383"/>
      <c r="BM148" s="383"/>
      <c r="BN148" s="383"/>
      <c r="BO148" s="383"/>
      <c r="BP148" s="383"/>
      <c r="BQ148" s="383"/>
      <c r="BR148" s="383"/>
      <c r="BS148" s="383"/>
      <c r="BT148" s="383"/>
    </row>
    <row r="149" spans="1:72" s="491" customFormat="1" ht="15.75" customHeight="1" x14ac:dyDescent="0.2">
      <c r="A149" s="396"/>
      <c r="B149" s="397"/>
      <c r="C149" s="415"/>
      <c r="D149" s="398"/>
      <c r="E149" s="398"/>
      <c r="F149" s="408"/>
      <c r="G149" s="492">
        <f>SUM(G150:G154)</f>
        <v>163208.12</v>
      </c>
      <c r="H149" s="383"/>
      <c r="I149" s="383"/>
      <c r="J149" s="383"/>
      <c r="K149" s="383"/>
      <c r="L149" s="383"/>
      <c r="M149" s="383"/>
      <c r="N149" s="383"/>
      <c r="O149" s="383"/>
      <c r="P149" s="383"/>
      <c r="Q149" s="383"/>
      <c r="R149" s="383"/>
      <c r="S149" s="383"/>
      <c r="T149" s="383"/>
      <c r="U149" s="383"/>
      <c r="V149" s="383"/>
      <c r="W149" s="383"/>
      <c r="X149" s="383"/>
      <c r="Y149" s="383"/>
      <c r="Z149" s="383"/>
      <c r="AA149" s="383"/>
      <c r="AB149" s="383"/>
      <c r="AC149" s="383"/>
      <c r="AD149" s="383"/>
      <c r="AE149" s="383"/>
      <c r="AF149" s="383"/>
      <c r="AG149" s="383"/>
      <c r="AH149" s="383"/>
      <c r="AI149" s="383"/>
      <c r="AJ149" s="383"/>
      <c r="AK149" s="383"/>
      <c r="AL149" s="383"/>
      <c r="AM149" s="383"/>
      <c r="AN149" s="383"/>
      <c r="AO149" s="383"/>
      <c r="AP149" s="383"/>
      <c r="AQ149" s="383"/>
      <c r="AR149" s="383"/>
      <c r="AS149" s="383"/>
      <c r="AT149" s="383"/>
      <c r="AU149" s="383"/>
      <c r="AV149" s="383"/>
      <c r="AW149" s="383"/>
      <c r="AX149" s="383"/>
      <c r="AY149" s="383"/>
      <c r="AZ149" s="383"/>
      <c r="BA149" s="383"/>
      <c r="BB149" s="383"/>
      <c r="BC149" s="383"/>
      <c r="BD149" s="383"/>
      <c r="BE149" s="383"/>
      <c r="BF149" s="383"/>
      <c r="BG149" s="383"/>
      <c r="BH149" s="383"/>
      <c r="BI149" s="383"/>
      <c r="BJ149" s="383"/>
      <c r="BK149" s="383"/>
      <c r="BL149" s="383"/>
      <c r="BM149" s="383"/>
      <c r="BN149" s="383"/>
      <c r="BO149" s="383"/>
      <c r="BP149" s="383"/>
      <c r="BQ149" s="383"/>
      <c r="BR149" s="383"/>
      <c r="BS149" s="383"/>
      <c r="BT149" s="383"/>
    </row>
    <row r="150" spans="1:72" s="491" customFormat="1" ht="15.75" customHeight="1" x14ac:dyDescent="0.2">
      <c r="A150" s="396"/>
      <c r="B150" s="397"/>
      <c r="C150" s="415"/>
      <c r="D150" s="398"/>
      <c r="E150" s="398" t="s">
        <v>112</v>
      </c>
      <c r="F150" s="408" t="s">
        <v>376</v>
      </c>
      <c r="G150" s="409">
        <f>20008+22412+40171.18+20789-21586.78+19053+9831</f>
        <v>110677.4</v>
      </c>
      <c r="H150" s="383"/>
      <c r="I150" s="383"/>
      <c r="J150" s="383"/>
      <c r="K150" s="383"/>
      <c r="L150" s="383"/>
      <c r="M150" s="383"/>
      <c r="N150" s="383"/>
      <c r="O150" s="383"/>
      <c r="P150" s="383"/>
      <c r="Q150" s="383"/>
      <c r="R150" s="383"/>
      <c r="S150" s="383"/>
      <c r="T150" s="383"/>
      <c r="U150" s="383"/>
      <c r="V150" s="383"/>
      <c r="W150" s="383"/>
      <c r="X150" s="383"/>
      <c r="Y150" s="383"/>
      <c r="Z150" s="383"/>
      <c r="AA150" s="383"/>
      <c r="AB150" s="383"/>
      <c r="AC150" s="383"/>
      <c r="AD150" s="383"/>
      <c r="AE150" s="383"/>
      <c r="AF150" s="383"/>
      <c r="AG150" s="383"/>
      <c r="AH150" s="383"/>
      <c r="AI150" s="383"/>
      <c r="AJ150" s="383"/>
      <c r="AK150" s="383"/>
      <c r="AL150" s="383"/>
      <c r="AM150" s="383"/>
      <c r="AN150" s="383"/>
      <c r="AO150" s="383"/>
      <c r="AP150" s="383"/>
      <c r="AQ150" s="383"/>
      <c r="AR150" s="383"/>
      <c r="AS150" s="383"/>
      <c r="AT150" s="383"/>
      <c r="AU150" s="383"/>
      <c r="AV150" s="383"/>
      <c r="AW150" s="383"/>
      <c r="AX150" s="383"/>
      <c r="AY150" s="383"/>
      <c r="AZ150" s="383"/>
      <c r="BA150" s="383"/>
      <c r="BB150" s="383"/>
      <c r="BC150" s="383"/>
      <c r="BD150" s="383"/>
      <c r="BE150" s="383"/>
      <c r="BF150" s="383"/>
      <c r="BG150" s="383"/>
      <c r="BH150" s="383"/>
      <c r="BI150" s="383"/>
      <c r="BJ150" s="383"/>
      <c r="BK150" s="383"/>
      <c r="BL150" s="383"/>
      <c r="BM150" s="383"/>
      <c r="BN150" s="383"/>
      <c r="BO150" s="383"/>
      <c r="BP150" s="383"/>
      <c r="BQ150" s="383"/>
      <c r="BR150" s="383"/>
      <c r="BS150" s="383"/>
      <c r="BT150" s="383"/>
    </row>
    <row r="151" spans="1:72" s="491" customFormat="1" ht="15.75" customHeight="1" x14ac:dyDescent="0.2">
      <c r="A151" s="396"/>
      <c r="B151" s="397"/>
      <c r="C151" s="415"/>
      <c r="D151" s="398"/>
      <c r="E151" s="398" t="s">
        <v>395</v>
      </c>
      <c r="F151" s="408" t="s">
        <v>376</v>
      </c>
      <c r="G151" s="409">
        <f>603</f>
        <v>603</v>
      </c>
      <c r="H151" s="383"/>
      <c r="I151" s="383"/>
      <c r="J151" s="383"/>
      <c r="K151" s="383"/>
      <c r="L151" s="383"/>
      <c r="M151" s="383"/>
      <c r="N151" s="383"/>
      <c r="O151" s="383"/>
      <c r="P151" s="383"/>
      <c r="Q151" s="383"/>
      <c r="R151" s="383"/>
      <c r="S151" s="383"/>
      <c r="T151" s="383"/>
      <c r="U151" s="383"/>
      <c r="V151" s="383"/>
      <c r="W151" s="383"/>
      <c r="X151" s="383"/>
      <c r="Y151" s="383"/>
      <c r="Z151" s="383"/>
      <c r="AA151" s="383"/>
      <c r="AB151" s="383"/>
      <c r="AC151" s="383"/>
      <c r="AD151" s="383"/>
      <c r="AE151" s="383"/>
      <c r="AF151" s="383"/>
      <c r="AG151" s="383"/>
      <c r="AH151" s="383"/>
      <c r="AI151" s="383"/>
      <c r="AJ151" s="383"/>
      <c r="AK151" s="383"/>
      <c r="AL151" s="383"/>
      <c r="AM151" s="383"/>
      <c r="AN151" s="383"/>
      <c r="AO151" s="383"/>
      <c r="AP151" s="383"/>
      <c r="AQ151" s="383"/>
      <c r="AR151" s="383"/>
      <c r="AS151" s="383"/>
      <c r="AT151" s="383"/>
      <c r="AU151" s="383"/>
      <c r="AV151" s="383"/>
      <c r="AW151" s="383"/>
      <c r="AX151" s="383"/>
      <c r="AY151" s="383"/>
      <c r="AZ151" s="383"/>
      <c r="BA151" s="383"/>
      <c r="BB151" s="383"/>
      <c r="BC151" s="383"/>
      <c r="BD151" s="383"/>
      <c r="BE151" s="383"/>
      <c r="BF151" s="383"/>
      <c r="BG151" s="383"/>
      <c r="BH151" s="383"/>
      <c r="BI151" s="383"/>
      <c r="BJ151" s="383"/>
      <c r="BK151" s="383"/>
      <c r="BL151" s="383"/>
      <c r="BM151" s="383"/>
      <c r="BN151" s="383"/>
      <c r="BO151" s="383"/>
      <c r="BP151" s="383"/>
      <c r="BQ151" s="383"/>
      <c r="BR151" s="383"/>
      <c r="BS151" s="383"/>
      <c r="BT151" s="383"/>
    </row>
    <row r="152" spans="1:72" s="491" customFormat="1" ht="15.75" customHeight="1" x14ac:dyDescent="0.2">
      <c r="A152" s="396"/>
      <c r="B152" s="397"/>
      <c r="C152" s="415"/>
      <c r="D152" s="398"/>
      <c r="E152" s="398" t="s">
        <v>409</v>
      </c>
      <c r="F152" s="408" t="s">
        <v>376</v>
      </c>
      <c r="G152" s="409">
        <f>34551.24-2130</f>
        <v>32421.239999999998</v>
      </c>
      <c r="H152" s="383"/>
      <c r="I152" s="383"/>
      <c r="J152" s="383"/>
      <c r="K152" s="383"/>
      <c r="L152" s="383"/>
      <c r="M152" s="383"/>
      <c r="N152" s="383"/>
      <c r="O152" s="383"/>
      <c r="P152" s="383"/>
      <c r="Q152" s="383"/>
      <c r="R152" s="383"/>
      <c r="S152" s="383"/>
      <c r="T152" s="383"/>
      <c r="U152" s="383"/>
      <c r="V152" s="383"/>
      <c r="W152" s="383"/>
      <c r="X152" s="383"/>
      <c r="Y152" s="383"/>
      <c r="Z152" s="383"/>
      <c r="AA152" s="383"/>
      <c r="AB152" s="383"/>
      <c r="AC152" s="383"/>
      <c r="AD152" s="383"/>
      <c r="AE152" s="383"/>
      <c r="AF152" s="383"/>
      <c r="AG152" s="383"/>
      <c r="AH152" s="383"/>
      <c r="AI152" s="383"/>
      <c r="AJ152" s="383"/>
      <c r="AK152" s="383"/>
      <c r="AL152" s="383"/>
      <c r="AM152" s="383"/>
      <c r="AN152" s="383"/>
      <c r="AO152" s="383"/>
      <c r="AP152" s="383"/>
      <c r="AQ152" s="383"/>
      <c r="AR152" s="383"/>
      <c r="AS152" s="383"/>
      <c r="AT152" s="383"/>
      <c r="AU152" s="383"/>
      <c r="AV152" s="383"/>
      <c r="AW152" s="383"/>
      <c r="AX152" s="383"/>
      <c r="AY152" s="383"/>
      <c r="AZ152" s="383"/>
      <c r="BA152" s="383"/>
      <c r="BB152" s="383"/>
      <c r="BC152" s="383"/>
      <c r="BD152" s="383"/>
      <c r="BE152" s="383"/>
      <c r="BF152" s="383"/>
      <c r="BG152" s="383"/>
      <c r="BH152" s="383"/>
      <c r="BI152" s="383"/>
      <c r="BJ152" s="383"/>
      <c r="BK152" s="383"/>
      <c r="BL152" s="383"/>
      <c r="BM152" s="383"/>
      <c r="BN152" s="383"/>
      <c r="BO152" s="383"/>
      <c r="BP152" s="383"/>
      <c r="BQ152" s="383"/>
      <c r="BR152" s="383"/>
      <c r="BS152" s="383"/>
      <c r="BT152" s="383"/>
    </row>
    <row r="153" spans="1:72" s="491" customFormat="1" ht="15.75" customHeight="1" x14ac:dyDescent="0.2">
      <c r="A153" s="396"/>
      <c r="B153" s="397"/>
      <c r="C153" s="415"/>
      <c r="D153" s="398"/>
      <c r="E153" s="398" t="s">
        <v>384</v>
      </c>
      <c r="F153" s="408" t="s">
        <v>376</v>
      </c>
      <c r="G153" s="409">
        <f>7785.48-400</f>
        <v>7385.48</v>
      </c>
      <c r="H153" s="383"/>
      <c r="I153" s="383"/>
      <c r="J153" s="383"/>
      <c r="K153" s="383"/>
      <c r="L153" s="383"/>
      <c r="M153" s="383"/>
      <c r="N153" s="383"/>
      <c r="O153" s="383"/>
      <c r="P153" s="383"/>
      <c r="Q153" s="383"/>
      <c r="R153" s="383"/>
      <c r="S153" s="383"/>
      <c r="T153" s="383"/>
      <c r="U153" s="383"/>
      <c r="V153" s="383"/>
      <c r="W153" s="383"/>
      <c r="X153" s="383"/>
      <c r="Y153" s="383"/>
      <c r="Z153" s="383"/>
      <c r="AA153" s="383"/>
      <c r="AB153" s="383"/>
      <c r="AC153" s="383"/>
      <c r="AD153" s="383"/>
      <c r="AE153" s="383"/>
      <c r="AF153" s="383"/>
      <c r="AG153" s="383"/>
      <c r="AH153" s="383"/>
      <c r="AI153" s="383"/>
      <c r="AJ153" s="383"/>
      <c r="AK153" s="383"/>
      <c r="AL153" s="383"/>
      <c r="AM153" s="383"/>
      <c r="AN153" s="383"/>
      <c r="AO153" s="383"/>
      <c r="AP153" s="383"/>
      <c r="AQ153" s="383"/>
      <c r="AR153" s="383"/>
      <c r="AS153" s="383"/>
      <c r="AT153" s="383"/>
      <c r="AU153" s="383"/>
      <c r="AV153" s="383"/>
      <c r="AW153" s="383"/>
      <c r="AX153" s="383"/>
      <c r="AY153" s="383"/>
      <c r="AZ153" s="383"/>
      <c r="BA153" s="383"/>
      <c r="BB153" s="383"/>
      <c r="BC153" s="383"/>
      <c r="BD153" s="383"/>
      <c r="BE153" s="383"/>
      <c r="BF153" s="383"/>
      <c r="BG153" s="383"/>
      <c r="BH153" s="383"/>
      <c r="BI153" s="383"/>
      <c r="BJ153" s="383"/>
      <c r="BK153" s="383"/>
      <c r="BL153" s="383"/>
      <c r="BM153" s="383"/>
      <c r="BN153" s="383"/>
      <c r="BO153" s="383"/>
      <c r="BP153" s="383"/>
      <c r="BQ153" s="383"/>
      <c r="BR153" s="383"/>
      <c r="BS153" s="383"/>
      <c r="BT153" s="383"/>
    </row>
    <row r="154" spans="1:72" s="491" customFormat="1" ht="15.75" customHeight="1" x14ac:dyDescent="0.2">
      <c r="A154" s="396"/>
      <c r="B154" s="397"/>
      <c r="C154" s="415"/>
      <c r="D154" s="398"/>
      <c r="E154" s="398" t="s">
        <v>385</v>
      </c>
      <c r="F154" s="408" t="s">
        <v>376</v>
      </c>
      <c r="G154" s="409">
        <f>12121</f>
        <v>12121</v>
      </c>
      <c r="H154" s="383"/>
      <c r="I154" s="383"/>
      <c r="J154" s="383"/>
      <c r="K154" s="383"/>
      <c r="L154" s="383"/>
      <c r="M154" s="383"/>
      <c r="N154" s="383"/>
      <c r="O154" s="383"/>
      <c r="P154" s="383"/>
      <c r="Q154" s="383"/>
      <c r="R154" s="383"/>
      <c r="S154" s="383"/>
      <c r="T154" s="383"/>
      <c r="U154" s="383"/>
      <c r="V154" s="383"/>
      <c r="W154" s="383"/>
      <c r="X154" s="383"/>
      <c r="Y154" s="383"/>
      <c r="Z154" s="383"/>
      <c r="AA154" s="383"/>
      <c r="AB154" s="383"/>
      <c r="AC154" s="383"/>
      <c r="AD154" s="383"/>
      <c r="AE154" s="383"/>
      <c r="AF154" s="383"/>
      <c r="AG154" s="383"/>
      <c r="AH154" s="383"/>
      <c r="AI154" s="383"/>
      <c r="AJ154" s="383"/>
      <c r="AK154" s="383"/>
      <c r="AL154" s="383"/>
      <c r="AM154" s="383"/>
      <c r="AN154" s="383"/>
      <c r="AO154" s="383"/>
      <c r="AP154" s="383"/>
      <c r="AQ154" s="383"/>
      <c r="AR154" s="383"/>
      <c r="AS154" s="383"/>
      <c r="AT154" s="383"/>
      <c r="AU154" s="383"/>
      <c r="AV154" s="383"/>
      <c r="AW154" s="383"/>
      <c r="AX154" s="383"/>
      <c r="AY154" s="383"/>
      <c r="AZ154" s="383"/>
      <c r="BA154" s="383"/>
      <c r="BB154" s="383"/>
      <c r="BC154" s="383"/>
      <c r="BD154" s="383"/>
      <c r="BE154" s="383"/>
      <c r="BF154" s="383"/>
      <c r="BG154" s="383"/>
      <c r="BH154" s="383"/>
      <c r="BI154" s="383"/>
      <c r="BJ154" s="383"/>
      <c r="BK154" s="383"/>
      <c r="BL154" s="383"/>
      <c r="BM154" s="383"/>
      <c r="BN154" s="383"/>
      <c r="BO154" s="383"/>
      <c r="BP154" s="383"/>
      <c r="BQ154" s="383"/>
      <c r="BR154" s="383"/>
      <c r="BS154" s="383"/>
      <c r="BT154" s="383"/>
    </row>
    <row r="155" spans="1:72" s="491" customFormat="1" ht="9.75" customHeight="1" x14ac:dyDescent="0.2">
      <c r="A155" s="396"/>
      <c r="B155" s="397"/>
      <c r="C155" s="415"/>
      <c r="D155" s="398"/>
      <c r="E155" s="399"/>
      <c r="F155" s="401"/>
      <c r="G155" s="413"/>
      <c r="H155" s="383"/>
      <c r="I155" s="383"/>
      <c r="J155" s="383"/>
      <c r="K155" s="383"/>
      <c r="L155" s="383"/>
      <c r="M155" s="383"/>
      <c r="N155" s="383"/>
      <c r="O155" s="383"/>
      <c r="P155" s="383"/>
      <c r="Q155" s="383"/>
      <c r="R155" s="383"/>
      <c r="S155" s="383"/>
      <c r="T155" s="383"/>
      <c r="U155" s="383"/>
      <c r="V155" s="383"/>
      <c r="W155" s="383"/>
      <c r="X155" s="383"/>
      <c r="Y155" s="383"/>
      <c r="Z155" s="383"/>
      <c r="AA155" s="383"/>
      <c r="AB155" s="383"/>
      <c r="AC155" s="383"/>
      <c r="AD155" s="383"/>
      <c r="AE155" s="383"/>
      <c r="AF155" s="383"/>
      <c r="AG155" s="383"/>
      <c r="AH155" s="383"/>
      <c r="AI155" s="383"/>
      <c r="AJ155" s="383"/>
      <c r="AK155" s="383"/>
      <c r="AL155" s="383"/>
      <c r="AM155" s="383"/>
      <c r="AN155" s="383"/>
      <c r="AO155" s="383"/>
      <c r="AP155" s="383"/>
      <c r="AQ155" s="383"/>
      <c r="AR155" s="383"/>
      <c r="AS155" s="383"/>
      <c r="AT155" s="383"/>
      <c r="AU155" s="383"/>
      <c r="AV155" s="383"/>
      <c r="AW155" s="383"/>
      <c r="AX155" s="383"/>
      <c r="AY155" s="383"/>
      <c r="AZ155" s="383"/>
      <c r="BA155" s="383"/>
      <c r="BB155" s="383"/>
      <c r="BC155" s="383"/>
      <c r="BD155" s="383"/>
      <c r="BE155" s="383"/>
      <c r="BF155" s="383"/>
      <c r="BG155" s="383"/>
      <c r="BH155" s="383"/>
      <c r="BI155" s="383"/>
      <c r="BJ155" s="383"/>
      <c r="BK155" s="383"/>
      <c r="BL155" s="383"/>
      <c r="BM155" s="383"/>
      <c r="BN155" s="383"/>
      <c r="BO155" s="383"/>
      <c r="BP155" s="383"/>
      <c r="BQ155" s="383"/>
      <c r="BR155" s="383"/>
      <c r="BS155" s="383"/>
      <c r="BT155" s="383"/>
    </row>
    <row r="156" spans="1:72" s="491" customFormat="1" ht="20.25" customHeight="1" x14ac:dyDescent="0.2">
      <c r="A156" s="396"/>
      <c r="B156" s="493" t="s">
        <v>150</v>
      </c>
      <c r="C156" s="398" t="s">
        <v>407</v>
      </c>
      <c r="D156" s="398" t="s">
        <v>415</v>
      </c>
      <c r="E156" s="399" t="s">
        <v>376</v>
      </c>
      <c r="F156" s="401" t="s">
        <v>376</v>
      </c>
      <c r="G156" s="400">
        <f>SUM(G158)</f>
        <v>32165</v>
      </c>
      <c r="H156" s="383"/>
      <c r="I156" s="383"/>
      <c r="J156" s="383"/>
      <c r="K156" s="383"/>
      <c r="L156" s="383"/>
      <c r="M156" s="383"/>
      <c r="N156" s="383"/>
      <c r="O156" s="383"/>
      <c r="P156" s="383"/>
      <c r="Q156" s="383"/>
      <c r="R156" s="383"/>
      <c r="S156" s="383"/>
      <c r="T156" s="383"/>
      <c r="U156" s="383"/>
      <c r="V156" s="383"/>
      <c r="W156" s="383"/>
      <c r="X156" s="383"/>
      <c r="Y156" s="383"/>
      <c r="Z156" s="383"/>
      <c r="AA156" s="383"/>
      <c r="AB156" s="383"/>
      <c r="AC156" s="383"/>
      <c r="AD156" s="383"/>
      <c r="AE156" s="383"/>
      <c r="AF156" s="383"/>
      <c r="AG156" s="383"/>
      <c r="AH156" s="383"/>
      <c r="AI156" s="383"/>
      <c r="AJ156" s="383"/>
      <c r="AK156" s="383"/>
      <c r="AL156" s="383"/>
      <c r="AM156" s="383"/>
      <c r="AN156" s="383"/>
      <c r="AO156" s="383"/>
      <c r="AP156" s="383"/>
      <c r="AQ156" s="383"/>
      <c r="AR156" s="383"/>
      <c r="AS156" s="383"/>
      <c r="AT156" s="383"/>
      <c r="AU156" s="383"/>
      <c r="AV156" s="383"/>
      <c r="AW156" s="383"/>
      <c r="AX156" s="383"/>
      <c r="AY156" s="383"/>
      <c r="AZ156" s="383"/>
      <c r="BA156" s="383"/>
      <c r="BB156" s="383"/>
      <c r="BC156" s="383"/>
      <c r="BD156" s="383"/>
      <c r="BE156" s="383"/>
      <c r="BF156" s="383"/>
      <c r="BG156" s="383"/>
      <c r="BH156" s="383"/>
      <c r="BI156" s="383"/>
      <c r="BJ156" s="383"/>
      <c r="BK156" s="383"/>
      <c r="BL156" s="383"/>
      <c r="BM156" s="383"/>
      <c r="BN156" s="383"/>
      <c r="BO156" s="383"/>
      <c r="BP156" s="383"/>
      <c r="BQ156" s="383"/>
      <c r="BR156" s="383"/>
      <c r="BS156" s="383"/>
      <c r="BT156" s="383"/>
    </row>
    <row r="157" spans="1:72" s="491" customFormat="1" ht="9.75" customHeight="1" x14ac:dyDescent="0.2">
      <c r="A157" s="396"/>
      <c r="B157" s="397"/>
      <c r="C157" s="415"/>
      <c r="D157" s="398"/>
      <c r="E157" s="398"/>
      <c r="F157" s="408"/>
      <c r="G157" s="409"/>
      <c r="H157" s="383"/>
      <c r="I157" s="383"/>
      <c r="J157" s="383"/>
      <c r="K157" s="383"/>
      <c r="L157" s="383"/>
      <c r="M157" s="383"/>
      <c r="N157" s="383"/>
      <c r="O157" s="383"/>
      <c r="P157" s="383"/>
      <c r="Q157" s="383"/>
      <c r="R157" s="383"/>
      <c r="S157" s="383"/>
      <c r="T157" s="383"/>
      <c r="U157" s="383"/>
      <c r="V157" s="383"/>
      <c r="W157" s="383"/>
      <c r="X157" s="383"/>
      <c r="Y157" s="383"/>
      <c r="Z157" s="383"/>
      <c r="AA157" s="383"/>
      <c r="AB157" s="383"/>
      <c r="AC157" s="383"/>
      <c r="AD157" s="383"/>
      <c r="AE157" s="383"/>
      <c r="AF157" s="383"/>
      <c r="AG157" s="383"/>
      <c r="AH157" s="383"/>
      <c r="AI157" s="383"/>
      <c r="AJ157" s="383"/>
      <c r="AK157" s="383"/>
      <c r="AL157" s="383"/>
      <c r="AM157" s="383"/>
      <c r="AN157" s="383"/>
      <c r="AO157" s="383"/>
      <c r="AP157" s="383"/>
      <c r="AQ157" s="383"/>
      <c r="AR157" s="383"/>
      <c r="AS157" s="383"/>
      <c r="AT157" s="383"/>
      <c r="AU157" s="383"/>
      <c r="AV157" s="383"/>
      <c r="AW157" s="383"/>
      <c r="AX157" s="383"/>
      <c r="AY157" s="383"/>
      <c r="AZ157" s="383"/>
      <c r="BA157" s="383"/>
      <c r="BB157" s="383"/>
      <c r="BC157" s="383"/>
      <c r="BD157" s="383"/>
      <c r="BE157" s="383"/>
      <c r="BF157" s="383"/>
      <c r="BG157" s="383"/>
      <c r="BH157" s="383"/>
      <c r="BI157" s="383"/>
      <c r="BJ157" s="383"/>
      <c r="BK157" s="383"/>
      <c r="BL157" s="383"/>
      <c r="BM157" s="383"/>
      <c r="BN157" s="383"/>
      <c r="BO157" s="383"/>
      <c r="BP157" s="383"/>
      <c r="BQ157" s="383"/>
      <c r="BR157" s="383"/>
      <c r="BS157" s="383"/>
      <c r="BT157" s="383"/>
    </row>
    <row r="158" spans="1:72" s="491" customFormat="1" ht="15.75" customHeight="1" x14ac:dyDescent="0.2">
      <c r="A158" s="396"/>
      <c r="B158" s="397"/>
      <c r="C158" s="415"/>
      <c r="D158" s="398"/>
      <c r="E158" s="398"/>
      <c r="F158" s="408"/>
      <c r="G158" s="492">
        <f>SUM(G159)</f>
        <v>32165</v>
      </c>
      <c r="H158" s="383"/>
      <c r="I158" s="383"/>
      <c r="J158" s="383"/>
      <c r="K158" s="383"/>
      <c r="L158" s="383"/>
      <c r="M158" s="383"/>
      <c r="N158" s="383"/>
      <c r="O158" s="383"/>
      <c r="P158" s="383"/>
      <c r="Q158" s="383"/>
      <c r="R158" s="383"/>
      <c r="S158" s="383"/>
      <c r="T158" s="383"/>
      <c r="U158" s="383"/>
      <c r="V158" s="383"/>
      <c r="W158" s="383"/>
      <c r="X158" s="383"/>
      <c r="Y158" s="383"/>
      <c r="Z158" s="383"/>
      <c r="AA158" s="383"/>
      <c r="AB158" s="383"/>
      <c r="AC158" s="383"/>
      <c r="AD158" s="383"/>
      <c r="AE158" s="383"/>
      <c r="AF158" s="383"/>
      <c r="AG158" s="383"/>
      <c r="AH158" s="383"/>
      <c r="AI158" s="383"/>
      <c r="AJ158" s="383"/>
      <c r="AK158" s="383"/>
      <c r="AL158" s="383"/>
      <c r="AM158" s="383"/>
      <c r="AN158" s="383"/>
      <c r="AO158" s="383"/>
      <c r="AP158" s="383"/>
      <c r="AQ158" s="383"/>
      <c r="AR158" s="383"/>
      <c r="AS158" s="383"/>
      <c r="AT158" s="383"/>
      <c r="AU158" s="383"/>
      <c r="AV158" s="383"/>
      <c r="AW158" s="383"/>
      <c r="AX158" s="383"/>
      <c r="AY158" s="383"/>
      <c r="AZ158" s="383"/>
      <c r="BA158" s="383"/>
      <c r="BB158" s="383"/>
      <c r="BC158" s="383"/>
      <c r="BD158" s="383"/>
      <c r="BE158" s="383"/>
      <c r="BF158" s="383"/>
      <c r="BG158" s="383"/>
      <c r="BH158" s="383"/>
      <c r="BI158" s="383"/>
      <c r="BJ158" s="383"/>
      <c r="BK158" s="383"/>
      <c r="BL158" s="383"/>
      <c r="BM158" s="383"/>
      <c r="BN158" s="383"/>
      <c r="BO158" s="383"/>
      <c r="BP158" s="383"/>
      <c r="BQ158" s="383"/>
      <c r="BR158" s="383"/>
      <c r="BS158" s="383"/>
      <c r="BT158" s="383"/>
    </row>
    <row r="159" spans="1:72" s="491" customFormat="1" ht="15.75" customHeight="1" x14ac:dyDescent="0.2">
      <c r="A159" s="396"/>
      <c r="B159" s="397"/>
      <c r="C159" s="415"/>
      <c r="D159" s="398"/>
      <c r="E159" s="398" t="s">
        <v>119</v>
      </c>
      <c r="F159" s="408" t="s">
        <v>376</v>
      </c>
      <c r="G159" s="409">
        <f>4326+5679+5301+5672+5499+5688</f>
        <v>32165</v>
      </c>
      <c r="H159" s="383"/>
      <c r="I159" s="383"/>
      <c r="J159" s="383"/>
      <c r="K159" s="383"/>
      <c r="L159" s="383"/>
      <c r="M159" s="383"/>
      <c r="N159" s="383"/>
      <c r="O159" s="383"/>
      <c r="P159" s="383"/>
      <c r="Q159" s="383"/>
      <c r="R159" s="383"/>
      <c r="S159" s="383"/>
      <c r="T159" s="383"/>
      <c r="U159" s="383"/>
      <c r="V159" s="383"/>
      <c r="W159" s="383"/>
      <c r="X159" s="383"/>
      <c r="Y159" s="383"/>
      <c r="Z159" s="383"/>
      <c r="AA159" s="383"/>
      <c r="AB159" s="383"/>
      <c r="AC159" s="383"/>
      <c r="AD159" s="383"/>
      <c r="AE159" s="383"/>
      <c r="AF159" s="383"/>
      <c r="AG159" s="383"/>
      <c r="AH159" s="383"/>
      <c r="AI159" s="383"/>
      <c r="AJ159" s="383"/>
      <c r="AK159" s="383"/>
      <c r="AL159" s="383"/>
      <c r="AM159" s="383"/>
      <c r="AN159" s="383"/>
      <c r="AO159" s="383"/>
      <c r="AP159" s="383"/>
      <c r="AQ159" s="383"/>
      <c r="AR159" s="383"/>
      <c r="AS159" s="383"/>
      <c r="AT159" s="383"/>
      <c r="AU159" s="383"/>
      <c r="AV159" s="383"/>
      <c r="AW159" s="383"/>
      <c r="AX159" s="383"/>
      <c r="AY159" s="383"/>
      <c r="AZ159" s="383"/>
      <c r="BA159" s="383"/>
      <c r="BB159" s="383"/>
      <c r="BC159" s="383"/>
      <c r="BD159" s="383"/>
      <c r="BE159" s="383"/>
      <c r="BF159" s="383"/>
      <c r="BG159" s="383"/>
      <c r="BH159" s="383"/>
      <c r="BI159" s="383"/>
      <c r="BJ159" s="383"/>
      <c r="BK159" s="383"/>
      <c r="BL159" s="383"/>
      <c r="BM159" s="383"/>
      <c r="BN159" s="383"/>
      <c r="BO159" s="383"/>
      <c r="BP159" s="383"/>
      <c r="BQ159" s="383"/>
      <c r="BR159" s="383"/>
      <c r="BS159" s="383"/>
      <c r="BT159" s="383"/>
    </row>
    <row r="160" spans="1:72" s="491" customFormat="1" ht="15.75" customHeight="1" x14ac:dyDescent="0.2">
      <c r="A160" s="396"/>
      <c r="B160" s="397"/>
      <c r="C160" s="415"/>
      <c r="D160" s="398"/>
      <c r="E160" s="399"/>
      <c r="F160" s="401"/>
      <c r="G160" s="413"/>
      <c r="H160" s="383"/>
      <c r="I160" s="383"/>
      <c r="J160" s="383"/>
      <c r="K160" s="383"/>
      <c r="L160" s="383"/>
      <c r="M160" s="383"/>
      <c r="N160" s="383"/>
      <c r="O160" s="383"/>
      <c r="P160" s="383"/>
      <c r="Q160" s="383"/>
      <c r="R160" s="383"/>
      <c r="S160" s="383"/>
      <c r="T160" s="383"/>
      <c r="U160" s="383"/>
      <c r="V160" s="383"/>
      <c r="W160" s="383"/>
      <c r="X160" s="383"/>
      <c r="Y160" s="383"/>
      <c r="Z160" s="383"/>
      <c r="AA160" s="383"/>
      <c r="AB160" s="383"/>
      <c r="AC160" s="383"/>
      <c r="AD160" s="383"/>
      <c r="AE160" s="383"/>
      <c r="AF160" s="383"/>
      <c r="AG160" s="383"/>
      <c r="AH160" s="383"/>
      <c r="AI160" s="383"/>
      <c r="AJ160" s="383"/>
      <c r="AK160" s="383"/>
      <c r="AL160" s="383"/>
      <c r="AM160" s="383"/>
      <c r="AN160" s="383"/>
      <c r="AO160" s="383"/>
      <c r="AP160" s="383"/>
      <c r="AQ160" s="383"/>
      <c r="AR160" s="383"/>
      <c r="AS160" s="383"/>
      <c r="AT160" s="383"/>
      <c r="AU160" s="383"/>
      <c r="AV160" s="383"/>
      <c r="AW160" s="383"/>
      <c r="AX160" s="383"/>
      <c r="AY160" s="383"/>
      <c r="AZ160" s="383"/>
      <c r="BA160" s="383"/>
      <c r="BB160" s="383"/>
      <c r="BC160" s="383"/>
      <c r="BD160" s="383"/>
      <c r="BE160" s="383"/>
      <c r="BF160" s="383"/>
      <c r="BG160" s="383"/>
      <c r="BH160" s="383"/>
      <c r="BI160" s="383"/>
      <c r="BJ160" s="383"/>
      <c r="BK160" s="383"/>
      <c r="BL160" s="383"/>
      <c r="BM160" s="383"/>
      <c r="BN160" s="383"/>
      <c r="BO160" s="383"/>
      <c r="BP160" s="383"/>
      <c r="BQ160" s="383"/>
      <c r="BR160" s="383"/>
      <c r="BS160" s="383"/>
      <c r="BT160" s="383"/>
    </row>
    <row r="161" spans="1:72" s="491" customFormat="1" ht="15.75" customHeight="1" x14ac:dyDescent="0.2">
      <c r="A161" s="396"/>
      <c r="B161" s="493" t="s">
        <v>105</v>
      </c>
      <c r="C161" s="398" t="s">
        <v>407</v>
      </c>
      <c r="D161" s="398" t="s">
        <v>416</v>
      </c>
      <c r="E161" s="399" t="s">
        <v>376</v>
      </c>
      <c r="F161" s="401" t="s">
        <v>376</v>
      </c>
      <c r="G161" s="400">
        <f>SUM(G163)</f>
        <v>77669.820000000007</v>
      </c>
      <c r="H161" s="383"/>
      <c r="I161" s="383"/>
      <c r="J161" s="383"/>
      <c r="K161" s="383"/>
      <c r="L161" s="383"/>
      <c r="M161" s="383"/>
      <c r="N161" s="383"/>
      <c r="O161" s="383"/>
      <c r="P161" s="383"/>
      <c r="Q161" s="383"/>
      <c r="R161" s="383"/>
      <c r="S161" s="383"/>
      <c r="T161" s="383"/>
      <c r="U161" s="383"/>
      <c r="V161" s="383"/>
      <c r="W161" s="383"/>
      <c r="X161" s="383"/>
      <c r="Y161" s="383"/>
      <c r="Z161" s="383"/>
      <c r="AA161" s="383"/>
      <c r="AB161" s="383"/>
      <c r="AC161" s="383"/>
      <c r="AD161" s="383"/>
      <c r="AE161" s="383"/>
      <c r="AF161" s="383"/>
      <c r="AG161" s="383"/>
      <c r="AH161" s="383"/>
      <c r="AI161" s="383"/>
      <c r="AJ161" s="383"/>
      <c r="AK161" s="383"/>
      <c r="AL161" s="383"/>
      <c r="AM161" s="383"/>
      <c r="AN161" s="383"/>
      <c r="AO161" s="383"/>
      <c r="AP161" s="383"/>
      <c r="AQ161" s="383"/>
      <c r="AR161" s="383"/>
      <c r="AS161" s="383"/>
      <c r="AT161" s="383"/>
      <c r="AU161" s="383"/>
      <c r="AV161" s="383"/>
      <c r="AW161" s="383"/>
      <c r="AX161" s="383"/>
      <c r="AY161" s="383"/>
      <c r="AZ161" s="383"/>
      <c r="BA161" s="383"/>
      <c r="BB161" s="383"/>
      <c r="BC161" s="383"/>
      <c r="BD161" s="383"/>
      <c r="BE161" s="383"/>
      <c r="BF161" s="383"/>
      <c r="BG161" s="383"/>
      <c r="BH161" s="383"/>
      <c r="BI161" s="383"/>
      <c r="BJ161" s="383"/>
      <c r="BK161" s="383"/>
      <c r="BL161" s="383"/>
      <c r="BM161" s="383"/>
      <c r="BN161" s="383"/>
      <c r="BO161" s="383"/>
      <c r="BP161" s="383"/>
      <c r="BQ161" s="383"/>
      <c r="BR161" s="383"/>
      <c r="BS161" s="383"/>
      <c r="BT161" s="383"/>
    </row>
    <row r="162" spans="1:72" s="491" customFormat="1" ht="8.25" customHeight="1" x14ac:dyDescent="0.2">
      <c r="A162" s="396"/>
      <c r="B162" s="397"/>
      <c r="C162" s="415"/>
      <c r="D162" s="398"/>
      <c r="E162" s="398"/>
      <c r="F162" s="408"/>
      <c r="G162" s="409"/>
      <c r="H162" s="383"/>
      <c r="I162" s="383"/>
      <c r="J162" s="383"/>
      <c r="K162" s="383"/>
      <c r="L162" s="383"/>
      <c r="M162" s="383"/>
      <c r="N162" s="383"/>
      <c r="O162" s="383"/>
      <c r="P162" s="383"/>
      <c r="Q162" s="383"/>
      <c r="R162" s="383"/>
      <c r="S162" s="383"/>
      <c r="T162" s="383"/>
      <c r="U162" s="383"/>
      <c r="V162" s="383"/>
      <c r="W162" s="383"/>
      <c r="X162" s="383"/>
      <c r="Y162" s="383"/>
      <c r="Z162" s="383"/>
      <c r="AA162" s="383"/>
      <c r="AB162" s="383"/>
      <c r="AC162" s="383"/>
      <c r="AD162" s="383"/>
      <c r="AE162" s="383"/>
      <c r="AF162" s="383"/>
      <c r="AG162" s="383"/>
      <c r="AH162" s="383"/>
      <c r="AI162" s="383"/>
      <c r="AJ162" s="383"/>
      <c r="AK162" s="383"/>
      <c r="AL162" s="383"/>
      <c r="AM162" s="383"/>
      <c r="AN162" s="383"/>
      <c r="AO162" s="383"/>
      <c r="AP162" s="383"/>
      <c r="AQ162" s="383"/>
      <c r="AR162" s="383"/>
      <c r="AS162" s="383"/>
      <c r="AT162" s="383"/>
      <c r="AU162" s="383"/>
      <c r="AV162" s="383"/>
      <c r="AW162" s="383"/>
      <c r="AX162" s="383"/>
      <c r="AY162" s="383"/>
      <c r="AZ162" s="383"/>
      <c r="BA162" s="383"/>
      <c r="BB162" s="383"/>
      <c r="BC162" s="383"/>
      <c r="BD162" s="383"/>
      <c r="BE162" s="383"/>
      <c r="BF162" s="383"/>
      <c r="BG162" s="383"/>
      <c r="BH162" s="383"/>
      <c r="BI162" s="383"/>
      <c r="BJ162" s="383"/>
      <c r="BK162" s="383"/>
      <c r="BL162" s="383"/>
      <c r="BM162" s="383"/>
      <c r="BN162" s="383"/>
      <c r="BO162" s="383"/>
      <c r="BP162" s="383"/>
      <c r="BQ162" s="383"/>
      <c r="BR162" s="383"/>
      <c r="BS162" s="383"/>
      <c r="BT162" s="383"/>
    </row>
    <row r="163" spans="1:72" s="491" customFormat="1" ht="15.75" customHeight="1" x14ac:dyDescent="0.2">
      <c r="A163" s="396"/>
      <c r="B163" s="397"/>
      <c r="C163" s="415"/>
      <c r="D163" s="398"/>
      <c r="E163" s="398"/>
      <c r="F163" s="408"/>
      <c r="G163" s="492">
        <f>SUM(G164:G168)</f>
        <v>77669.820000000007</v>
      </c>
      <c r="H163" s="383"/>
      <c r="I163" s="383"/>
      <c r="J163" s="383"/>
      <c r="K163" s="383"/>
      <c r="L163" s="383"/>
      <c r="M163" s="383"/>
      <c r="N163" s="383"/>
      <c r="O163" s="383"/>
      <c r="P163" s="383"/>
      <c r="Q163" s="383"/>
      <c r="R163" s="383"/>
      <c r="S163" s="383"/>
      <c r="T163" s="383"/>
      <c r="U163" s="383"/>
      <c r="V163" s="383"/>
      <c r="W163" s="383"/>
      <c r="X163" s="383"/>
      <c r="Y163" s="383"/>
      <c r="Z163" s="383"/>
      <c r="AA163" s="383"/>
      <c r="AB163" s="383"/>
      <c r="AC163" s="383"/>
      <c r="AD163" s="383"/>
      <c r="AE163" s="383"/>
      <c r="AF163" s="383"/>
      <c r="AG163" s="383"/>
      <c r="AH163" s="383"/>
      <c r="AI163" s="383"/>
      <c r="AJ163" s="383"/>
      <c r="AK163" s="383"/>
      <c r="AL163" s="383"/>
      <c r="AM163" s="383"/>
      <c r="AN163" s="383"/>
      <c r="AO163" s="383"/>
      <c r="AP163" s="383"/>
      <c r="AQ163" s="383"/>
      <c r="AR163" s="383"/>
      <c r="AS163" s="383"/>
      <c r="AT163" s="383"/>
      <c r="AU163" s="383"/>
      <c r="AV163" s="383"/>
      <c r="AW163" s="383"/>
      <c r="AX163" s="383"/>
      <c r="AY163" s="383"/>
      <c r="AZ163" s="383"/>
      <c r="BA163" s="383"/>
      <c r="BB163" s="383"/>
      <c r="BC163" s="383"/>
      <c r="BD163" s="383"/>
      <c r="BE163" s="383"/>
      <c r="BF163" s="383"/>
      <c r="BG163" s="383"/>
      <c r="BH163" s="383"/>
      <c r="BI163" s="383"/>
      <c r="BJ163" s="383"/>
      <c r="BK163" s="383"/>
      <c r="BL163" s="383"/>
      <c r="BM163" s="383"/>
      <c r="BN163" s="383"/>
      <c r="BO163" s="383"/>
      <c r="BP163" s="383"/>
      <c r="BQ163" s="383"/>
      <c r="BR163" s="383"/>
      <c r="BS163" s="383"/>
      <c r="BT163" s="383"/>
    </row>
    <row r="164" spans="1:72" s="491" customFormat="1" ht="15.75" customHeight="1" x14ac:dyDescent="0.2">
      <c r="A164" s="396"/>
      <c r="B164" s="397"/>
      <c r="C164" s="415"/>
      <c r="D164" s="398"/>
      <c r="E164" s="398" t="s">
        <v>112</v>
      </c>
      <c r="F164" s="408" t="s">
        <v>376</v>
      </c>
      <c r="G164" s="409">
        <f>4033+13996+6078.82+13062-14028+13534+8294</f>
        <v>44969.82</v>
      </c>
      <c r="H164" s="383"/>
      <c r="I164" s="383"/>
      <c r="J164" s="383"/>
      <c r="K164" s="383"/>
      <c r="L164" s="383"/>
      <c r="M164" s="383"/>
      <c r="N164" s="383"/>
      <c r="O164" s="383"/>
      <c r="P164" s="383"/>
      <c r="Q164" s="383"/>
      <c r="R164" s="383"/>
      <c r="S164" s="383"/>
      <c r="T164" s="383"/>
      <c r="U164" s="383"/>
      <c r="V164" s="383"/>
      <c r="W164" s="383"/>
      <c r="X164" s="383"/>
      <c r="Y164" s="383"/>
      <c r="Z164" s="383"/>
      <c r="AA164" s="383"/>
      <c r="AB164" s="383"/>
      <c r="AC164" s="383"/>
      <c r="AD164" s="383"/>
      <c r="AE164" s="383"/>
      <c r="AF164" s="383"/>
      <c r="AG164" s="383"/>
      <c r="AH164" s="383"/>
      <c r="AI164" s="383"/>
      <c r="AJ164" s="383"/>
      <c r="AK164" s="383"/>
      <c r="AL164" s="383"/>
      <c r="AM164" s="383"/>
      <c r="AN164" s="383"/>
      <c r="AO164" s="383"/>
      <c r="AP164" s="383"/>
      <c r="AQ164" s="383"/>
      <c r="AR164" s="383"/>
      <c r="AS164" s="383"/>
      <c r="AT164" s="383"/>
      <c r="AU164" s="383"/>
      <c r="AV164" s="383"/>
      <c r="AW164" s="383"/>
      <c r="AX164" s="383"/>
      <c r="AY164" s="383"/>
      <c r="AZ164" s="383"/>
      <c r="BA164" s="383"/>
      <c r="BB164" s="383"/>
      <c r="BC164" s="383"/>
      <c r="BD164" s="383"/>
      <c r="BE164" s="383"/>
      <c r="BF164" s="383"/>
      <c r="BG164" s="383"/>
      <c r="BH164" s="383"/>
      <c r="BI164" s="383"/>
      <c r="BJ164" s="383"/>
      <c r="BK164" s="383"/>
      <c r="BL164" s="383"/>
      <c r="BM164" s="383"/>
      <c r="BN164" s="383"/>
      <c r="BO164" s="383"/>
      <c r="BP164" s="383"/>
      <c r="BQ164" s="383"/>
      <c r="BR164" s="383"/>
      <c r="BS164" s="383"/>
      <c r="BT164" s="383"/>
    </row>
    <row r="165" spans="1:72" s="491" customFormat="1" ht="15.75" customHeight="1" x14ac:dyDescent="0.2">
      <c r="A165" s="396"/>
      <c r="B165" s="397"/>
      <c r="C165" s="415"/>
      <c r="D165" s="398"/>
      <c r="E165" s="398" t="s">
        <v>395</v>
      </c>
      <c r="F165" s="408" t="s">
        <v>376</v>
      </c>
      <c r="G165" s="409">
        <f>200</f>
        <v>200</v>
      </c>
      <c r="H165" s="383"/>
      <c r="I165" s="383"/>
      <c r="J165" s="383"/>
      <c r="K165" s="383"/>
      <c r="L165" s="383"/>
      <c r="M165" s="383"/>
      <c r="N165" s="383"/>
      <c r="O165" s="383"/>
      <c r="P165" s="383"/>
      <c r="Q165" s="383"/>
      <c r="R165" s="383"/>
      <c r="S165" s="383"/>
      <c r="T165" s="383"/>
      <c r="U165" s="383"/>
      <c r="V165" s="383"/>
      <c r="W165" s="383"/>
      <c r="X165" s="383"/>
      <c r="Y165" s="383"/>
      <c r="Z165" s="383"/>
      <c r="AA165" s="383"/>
      <c r="AB165" s="383"/>
      <c r="AC165" s="383"/>
      <c r="AD165" s="383"/>
      <c r="AE165" s="383"/>
      <c r="AF165" s="383"/>
      <c r="AG165" s="383"/>
      <c r="AH165" s="383"/>
      <c r="AI165" s="383"/>
      <c r="AJ165" s="383"/>
      <c r="AK165" s="383"/>
      <c r="AL165" s="383"/>
      <c r="AM165" s="383"/>
      <c r="AN165" s="383"/>
      <c r="AO165" s="383"/>
      <c r="AP165" s="383"/>
      <c r="AQ165" s="383"/>
      <c r="AR165" s="383"/>
      <c r="AS165" s="383"/>
      <c r="AT165" s="383"/>
      <c r="AU165" s="383"/>
      <c r="AV165" s="383"/>
      <c r="AW165" s="383"/>
      <c r="AX165" s="383"/>
      <c r="AY165" s="383"/>
      <c r="AZ165" s="383"/>
      <c r="BA165" s="383"/>
      <c r="BB165" s="383"/>
      <c r="BC165" s="383"/>
      <c r="BD165" s="383"/>
      <c r="BE165" s="383"/>
      <c r="BF165" s="383"/>
      <c r="BG165" s="383"/>
      <c r="BH165" s="383"/>
      <c r="BI165" s="383"/>
      <c r="BJ165" s="383"/>
      <c r="BK165" s="383"/>
      <c r="BL165" s="383"/>
      <c r="BM165" s="383"/>
      <c r="BN165" s="383"/>
      <c r="BO165" s="383"/>
      <c r="BP165" s="383"/>
      <c r="BQ165" s="383"/>
      <c r="BR165" s="383"/>
      <c r="BS165" s="383"/>
      <c r="BT165" s="383"/>
    </row>
    <row r="166" spans="1:72" s="491" customFormat="1" ht="15.75" customHeight="1" x14ac:dyDescent="0.2">
      <c r="A166" s="396"/>
      <c r="B166" s="397"/>
      <c r="C166" s="415"/>
      <c r="D166" s="398"/>
      <c r="E166" s="398" t="s">
        <v>409</v>
      </c>
      <c r="F166" s="408" t="s">
        <v>376</v>
      </c>
      <c r="G166" s="409">
        <f>23500</f>
        <v>23500</v>
      </c>
      <c r="H166" s="383"/>
      <c r="I166" s="383"/>
      <c r="J166" s="383"/>
      <c r="K166" s="383"/>
      <c r="L166" s="383"/>
      <c r="M166" s="383"/>
      <c r="N166" s="383"/>
      <c r="O166" s="383"/>
      <c r="P166" s="383"/>
      <c r="Q166" s="383"/>
      <c r="R166" s="383"/>
      <c r="S166" s="383"/>
      <c r="T166" s="383"/>
      <c r="U166" s="383"/>
      <c r="V166" s="383"/>
      <c r="W166" s="383"/>
      <c r="X166" s="383"/>
      <c r="Y166" s="383"/>
      <c r="Z166" s="383"/>
      <c r="AA166" s="383"/>
      <c r="AB166" s="383"/>
      <c r="AC166" s="383"/>
      <c r="AD166" s="383"/>
      <c r="AE166" s="383"/>
      <c r="AF166" s="383"/>
      <c r="AG166" s="383"/>
      <c r="AH166" s="383"/>
      <c r="AI166" s="383"/>
      <c r="AJ166" s="383"/>
      <c r="AK166" s="383"/>
      <c r="AL166" s="383"/>
      <c r="AM166" s="383"/>
      <c r="AN166" s="383"/>
      <c r="AO166" s="383"/>
      <c r="AP166" s="383"/>
      <c r="AQ166" s="383"/>
      <c r="AR166" s="383"/>
      <c r="AS166" s="383"/>
      <c r="AT166" s="383"/>
      <c r="AU166" s="383"/>
      <c r="AV166" s="383"/>
      <c r="AW166" s="383"/>
      <c r="AX166" s="383"/>
      <c r="AY166" s="383"/>
      <c r="AZ166" s="383"/>
      <c r="BA166" s="383"/>
      <c r="BB166" s="383"/>
      <c r="BC166" s="383"/>
      <c r="BD166" s="383"/>
      <c r="BE166" s="383"/>
      <c r="BF166" s="383"/>
      <c r="BG166" s="383"/>
      <c r="BH166" s="383"/>
      <c r="BI166" s="383"/>
      <c r="BJ166" s="383"/>
      <c r="BK166" s="383"/>
      <c r="BL166" s="383"/>
      <c r="BM166" s="383"/>
      <c r="BN166" s="383"/>
      <c r="BO166" s="383"/>
      <c r="BP166" s="383"/>
      <c r="BQ166" s="383"/>
      <c r="BR166" s="383"/>
      <c r="BS166" s="383"/>
      <c r="BT166" s="383"/>
    </row>
    <row r="167" spans="1:72" s="491" customFormat="1" ht="15.75" customHeight="1" x14ac:dyDescent="0.2">
      <c r="A167" s="396"/>
      <c r="B167" s="397"/>
      <c r="C167" s="415"/>
      <c r="D167" s="398"/>
      <c r="E167" s="398" t="s">
        <v>384</v>
      </c>
      <c r="F167" s="408" t="s">
        <v>376</v>
      </c>
      <c r="G167" s="409">
        <f>4500</f>
        <v>4500</v>
      </c>
      <c r="H167" s="383"/>
      <c r="I167" s="383"/>
      <c r="J167" s="383"/>
      <c r="K167" s="383"/>
      <c r="L167" s="383"/>
      <c r="M167" s="383"/>
      <c r="N167" s="383"/>
      <c r="O167" s="383"/>
      <c r="P167" s="383"/>
      <c r="Q167" s="383"/>
      <c r="R167" s="383"/>
      <c r="S167" s="383"/>
      <c r="T167" s="383"/>
      <c r="U167" s="383"/>
      <c r="V167" s="383"/>
      <c r="W167" s="383"/>
      <c r="X167" s="383"/>
      <c r="Y167" s="383"/>
      <c r="Z167" s="383"/>
      <c r="AA167" s="383"/>
      <c r="AB167" s="383"/>
      <c r="AC167" s="383"/>
      <c r="AD167" s="383"/>
      <c r="AE167" s="383"/>
      <c r="AF167" s="383"/>
      <c r="AG167" s="383"/>
      <c r="AH167" s="383"/>
      <c r="AI167" s="383"/>
      <c r="AJ167" s="383"/>
      <c r="AK167" s="383"/>
      <c r="AL167" s="383"/>
      <c r="AM167" s="383"/>
      <c r="AN167" s="383"/>
      <c r="AO167" s="383"/>
      <c r="AP167" s="383"/>
      <c r="AQ167" s="383"/>
      <c r="AR167" s="383"/>
      <c r="AS167" s="383"/>
      <c r="AT167" s="383"/>
      <c r="AU167" s="383"/>
      <c r="AV167" s="383"/>
      <c r="AW167" s="383"/>
      <c r="AX167" s="383"/>
      <c r="AY167" s="383"/>
      <c r="AZ167" s="383"/>
      <c r="BA167" s="383"/>
      <c r="BB167" s="383"/>
      <c r="BC167" s="383"/>
      <c r="BD167" s="383"/>
      <c r="BE167" s="383"/>
      <c r="BF167" s="383"/>
      <c r="BG167" s="383"/>
      <c r="BH167" s="383"/>
      <c r="BI167" s="383"/>
      <c r="BJ167" s="383"/>
      <c r="BK167" s="383"/>
      <c r="BL167" s="383"/>
      <c r="BM167" s="383"/>
      <c r="BN167" s="383"/>
      <c r="BO167" s="383"/>
      <c r="BP167" s="383"/>
      <c r="BQ167" s="383"/>
      <c r="BR167" s="383"/>
      <c r="BS167" s="383"/>
      <c r="BT167" s="383"/>
    </row>
    <row r="168" spans="1:72" s="491" customFormat="1" ht="15.75" customHeight="1" x14ac:dyDescent="0.2">
      <c r="A168" s="396"/>
      <c r="B168" s="397"/>
      <c r="C168" s="415"/>
      <c r="D168" s="398"/>
      <c r="E168" s="398" t="s">
        <v>385</v>
      </c>
      <c r="F168" s="408" t="s">
        <v>376</v>
      </c>
      <c r="G168" s="409">
        <f>4500</f>
        <v>4500</v>
      </c>
      <c r="H168" s="383"/>
      <c r="I168" s="383"/>
      <c r="J168" s="383"/>
      <c r="K168" s="383"/>
      <c r="L168" s="383"/>
      <c r="M168" s="383"/>
      <c r="N168" s="383"/>
      <c r="O168" s="383"/>
      <c r="P168" s="383"/>
      <c r="Q168" s="383"/>
      <c r="R168" s="383"/>
      <c r="S168" s="383"/>
      <c r="T168" s="383"/>
      <c r="U168" s="383"/>
      <c r="V168" s="383"/>
      <c r="W168" s="383"/>
      <c r="X168" s="383"/>
      <c r="Y168" s="383"/>
      <c r="Z168" s="383"/>
      <c r="AA168" s="383"/>
      <c r="AB168" s="383"/>
      <c r="AC168" s="383"/>
      <c r="AD168" s="383"/>
      <c r="AE168" s="383"/>
      <c r="AF168" s="383"/>
      <c r="AG168" s="383"/>
      <c r="AH168" s="383"/>
      <c r="AI168" s="383"/>
      <c r="AJ168" s="383"/>
      <c r="AK168" s="383"/>
      <c r="AL168" s="383"/>
      <c r="AM168" s="383"/>
      <c r="AN168" s="383"/>
      <c r="AO168" s="383"/>
      <c r="AP168" s="383"/>
      <c r="AQ168" s="383"/>
      <c r="AR168" s="383"/>
      <c r="AS168" s="383"/>
      <c r="AT168" s="383"/>
      <c r="AU168" s="383"/>
      <c r="AV168" s="383"/>
      <c r="AW168" s="383"/>
      <c r="AX168" s="383"/>
      <c r="AY168" s="383"/>
      <c r="AZ168" s="383"/>
      <c r="BA168" s="383"/>
      <c r="BB168" s="383"/>
      <c r="BC168" s="383"/>
      <c r="BD168" s="383"/>
      <c r="BE168" s="383"/>
      <c r="BF168" s="383"/>
      <c r="BG168" s="383"/>
      <c r="BH168" s="383"/>
      <c r="BI168" s="383"/>
      <c r="BJ168" s="383"/>
      <c r="BK168" s="383"/>
      <c r="BL168" s="383"/>
      <c r="BM168" s="383"/>
      <c r="BN168" s="383"/>
      <c r="BO168" s="383"/>
      <c r="BP168" s="383"/>
      <c r="BQ168" s="383"/>
      <c r="BR168" s="383"/>
      <c r="BS168" s="383"/>
      <c r="BT168" s="383"/>
    </row>
    <row r="169" spans="1:72" s="491" customFormat="1" ht="9" customHeight="1" x14ac:dyDescent="0.2">
      <c r="A169" s="396"/>
      <c r="B169" s="397"/>
      <c r="C169" s="415"/>
      <c r="D169" s="398"/>
      <c r="E169" s="399"/>
      <c r="F169" s="401"/>
      <c r="G169" s="413"/>
      <c r="H169" s="383"/>
      <c r="I169" s="383"/>
      <c r="J169" s="383"/>
      <c r="K169" s="383"/>
      <c r="L169" s="383"/>
      <c r="M169" s="383"/>
      <c r="N169" s="383"/>
      <c r="O169" s="383"/>
      <c r="P169" s="383"/>
      <c r="Q169" s="383"/>
      <c r="R169" s="383"/>
      <c r="S169" s="383"/>
      <c r="T169" s="383"/>
      <c r="U169" s="383"/>
      <c r="V169" s="383"/>
      <c r="W169" s="383"/>
      <c r="X169" s="383"/>
      <c r="Y169" s="383"/>
      <c r="Z169" s="383"/>
      <c r="AA169" s="383"/>
      <c r="AB169" s="383"/>
      <c r="AC169" s="383"/>
      <c r="AD169" s="383"/>
      <c r="AE169" s="383"/>
      <c r="AF169" s="383"/>
      <c r="AG169" s="383"/>
      <c r="AH169" s="383"/>
      <c r="AI169" s="383"/>
      <c r="AJ169" s="383"/>
      <c r="AK169" s="383"/>
      <c r="AL169" s="383"/>
      <c r="AM169" s="383"/>
      <c r="AN169" s="383"/>
      <c r="AO169" s="383"/>
      <c r="AP169" s="383"/>
      <c r="AQ169" s="383"/>
      <c r="AR169" s="383"/>
      <c r="AS169" s="383"/>
      <c r="AT169" s="383"/>
      <c r="AU169" s="383"/>
      <c r="AV169" s="383"/>
      <c r="AW169" s="383"/>
      <c r="AX169" s="383"/>
      <c r="AY169" s="383"/>
      <c r="AZ169" s="383"/>
      <c r="BA169" s="383"/>
      <c r="BB169" s="383"/>
      <c r="BC169" s="383"/>
      <c r="BD169" s="383"/>
      <c r="BE169" s="383"/>
      <c r="BF169" s="383"/>
      <c r="BG169" s="383"/>
      <c r="BH169" s="383"/>
      <c r="BI169" s="383"/>
      <c r="BJ169" s="383"/>
      <c r="BK169" s="383"/>
      <c r="BL169" s="383"/>
      <c r="BM169" s="383"/>
      <c r="BN169" s="383"/>
      <c r="BO169" s="383"/>
      <c r="BP169" s="383"/>
      <c r="BQ169" s="383"/>
      <c r="BR169" s="383"/>
      <c r="BS169" s="383"/>
      <c r="BT169" s="383"/>
    </row>
    <row r="170" spans="1:72" s="491" customFormat="1" ht="15.75" customHeight="1" x14ac:dyDescent="0.2">
      <c r="A170" s="396"/>
      <c r="B170" s="493" t="s">
        <v>105</v>
      </c>
      <c r="C170" s="398" t="s">
        <v>407</v>
      </c>
      <c r="D170" s="398" t="s">
        <v>417</v>
      </c>
      <c r="E170" s="399" t="s">
        <v>376</v>
      </c>
      <c r="F170" s="401" t="s">
        <v>376</v>
      </c>
      <c r="G170" s="400">
        <f>SUM(G172)</f>
        <v>11490.42</v>
      </c>
      <c r="H170" s="383"/>
      <c r="I170" s="383"/>
      <c r="J170" s="383"/>
      <c r="K170" s="383"/>
      <c r="L170" s="383"/>
      <c r="M170" s="383"/>
      <c r="N170" s="383"/>
      <c r="O170" s="383"/>
      <c r="P170" s="383"/>
      <c r="Q170" s="383"/>
      <c r="R170" s="383"/>
      <c r="S170" s="383"/>
      <c r="T170" s="383"/>
      <c r="U170" s="383"/>
      <c r="V170" s="383"/>
      <c r="W170" s="383"/>
      <c r="X170" s="383"/>
      <c r="Y170" s="383"/>
      <c r="Z170" s="383"/>
      <c r="AA170" s="383"/>
      <c r="AB170" s="383"/>
      <c r="AC170" s="383"/>
      <c r="AD170" s="383"/>
      <c r="AE170" s="383"/>
      <c r="AF170" s="383"/>
      <c r="AG170" s="383"/>
      <c r="AH170" s="383"/>
      <c r="AI170" s="383"/>
      <c r="AJ170" s="383"/>
      <c r="AK170" s="383"/>
      <c r="AL170" s="383"/>
      <c r="AM170" s="383"/>
      <c r="AN170" s="383"/>
      <c r="AO170" s="383"/>
      <c r="AP170" s="383"/>
      <c r="AQ170" s="383"/>
      <c r="AR170" s="383"/>
      <c r="AS170" s="383"/>
      <c r="AT170" s="383"/>
      <c r="AU170" s="383"/>
      <c r="AV170" s="383"/>
      <c r="AW170" s="383"/>
      <c r="AX170" s="383"/>
      <c r="AY170" s="383"/>
      <c r="AZ170" s="383"/>
      <c r="BA170" s="383"/>
      <c r="BB170" s="383"/>
      <c r="BC170" s="383"/>
      <c r="BD170" s="383"/>
      <c r="BE170" s="383"/>
      <c r="BF170" s="383"/>
      <c r="BG170" s="383"/>
      <c r="BH170" s="383"/>
      <c r="BI170" s="383"/>
      <c r="BJ170" s="383"/>
      <c r="BK170" s="383"/>
      <c r="BL170" s="383"/>
      <c r="BM170" s="383"/>
      <c r="BN170" s="383"/>
      <c r="BO170" s="383"/>
      <c r="BP170" s="383"/>
      <c r="BQ170" s="383"/>
      <c r="BR170" s="383"/>
      <c r="BS170" s="383"/>
      <c r="BT170" s="383"/>
    </row>
    <row r="171" spans="1:72" s="491" customFormat="1" ht="7.5" customHeight="1" x14ac:dyDescent="0.2">
      <c r="A171" s="396"/>
      <c r="B171" s="397"/>
      <c r="C171" s="415"/>
      <c r="D171" s="398"/>
      <c r="E171" s="398"/>
      <c r="F171" s="408"/>
      <c r="G171" s="409"/>
      <c r="H171" s="383"/>
      <c r="I171" s="383"/>
      <c r="J171" s="383"/>
      <c r="K171" s="383"/>
      <c r="L171" s="383"/>
      <c r="M171" s="383"/>
      <c r="N171" s="383"/>
      <c r="O171" s="383"/>
      <c r="P171" s="383"/>
      <c r="Q171" s="383"/>
      <c r="R171" s="383"/>
      <c r="S171" s="383"/>
      <c r="T171" s="383"/>
      <c r="U171" s="383"/>
      <c r="V171" s="383"/>
      <c r="W171" s="383"/>
      <c r="X171" s="383"/>
      <c r="Y171" s="383"/>
      <c r="Z171" s="383"/>
      <c r="AA171" s="383"/>
      <c r="AB171" s="383"/>
      <c r="AC171" s="383"/>
      <c r="AD171" s="383"/>
      <c r="AE171" s="383"/>
      <c r="AF171" s="383"/>
      <c r="AG171" s="383"/>
      <c r="AH171" s="383"/>
      <c r="AI171" s="383"/>
      <c r="AJ171" s="383"/>
      <c r="AK171" s="383"/>
      <c r="AL171" s="383"/>
      <c r="AM171" s="383"/>
      <c r="AN171" s="383"/>
      <c r="AO171" s="383"/>
      <c r="AP171" s="383"/>
      <c r="AQ171" s="383"/>
      <c r="AR171" s="383"/>
      <c r="AS171" s="383"/>
      <c r="AT171" s="383"/>
      <c r="AU171" s="383"/>
      <c r="AV171" s="383"/>
      <c r="AW171" s="383"/>
      <c r="AX171" s="383"/>
      <c r="AY171" s="383"/>
      <c r="AZ171" s="383"/>
      <c r="BA171" s="383"/>
      <c r="BB171" s="383"/>
      <c r="BC171" s="383"/>
      <c r="BD171" s="383"/>
      <c r="BE171" s="383"/>
      <c r="BF171" s="383"/>
      <c r="BG171" s="383"/>
      <c r="BH171" s="383"/>
      <c r="BI171" s="383"/>
      <c r="BJ171" s="383"/>
      <c r="BK171" s="383"/>
      <c r="BL171" s="383"/>
      <c r="BM171" s="383"/>
      <c r="BN171" s="383"/>
      <c r="BO171" s="383"/>
      <c r="BP171" s="383"/>
      <c r="BQ171" s="383"/>
      <c r="BR171" s="383"/>
      <c r="BS171" s="383"/>
      <c r="BT171" s="383"/>
    </row>
    <row r="172" spans="1:72" s="491" customFormat="1" ht="15.75" customHeight="1" x14ac:dyDescent="0.2">
      <c r="A172" s="396"/>
      <c r="B172" s="397"/>
      <c r="C172" s="415"/>
      <c r="D172" s="398"/>
      <c r="E172" s="398"/>
      <c r="F172" s="408"/>
      <c r="G172" s="492">
        <f>SUM(G173:G173)</f>
        <v>11490.42</v>
      </c>
      <c r="H172" s="383"/>
      <c r="I172" s="383"/>
      <c r="J172" s="383"/>
      <c r="K172" s="383"/>
      <c r="L172" s="383"/>
      <c r="M172" s="383"/>
      <c r="N172" s="383"/>
      <c r="O172" s="383"/>
      <c r="P172" s="383"/>
      <c r="Q172" s="383"/>
      <c r="R172" s="383"/>
      <c r="S172" s="383"/>
      <c r="T172" s="383"/>
      <c r="U172" s="383"/>
      <c r="V172" s="383"/>
      <c r="W172" s="383"/>
      <c r="X172" s="383"/>
      <c r="Y172" s="383"/>
      <c r="Z172" s="383"/>
      <c r="AA172" s="383"/>
      <c r="AB172" s="383"/>
      <c r="AC172" s="383"/>
      <c r="AD172" s="383"/>
      <c r="AE172" s="383"/>
      <c r="AF172" s="383"/>
      <c r="AG172" s="383"/>
      <c r="AH172" s="383"/>
      <c r="AI172" s="383"/>
      <c r="AJ172" s="383"/>
      <c r="AK172" s="383"/>
      <c r="AL172" s="383"/>
      <c r="AM172" s="383"/>
      <c r="AN172" s="383"/>
      <c r="AO172" s="383"/>
      <c r="AP172" s="383"/>
      <c r="AQ172" s="383"/>
      <c r="AR172" s="383"/>
      <c r="AS172" s="383"/>
      <c r="AT172" s="383"/>
      <c r="AU172" s="383"/>
      <c r="AV172" s="383"/>
      <c r="AW172" s="383"/>
      <c r="AX172" s="383"/>
      <c r="AY172" s="383"/>
      <c r="AZ172" s="383"/>
      <c r="BA172" s="383"/>
      <c r="BB172" s="383"/>
      <c r="BC172" s="383"/>
      <c r="BD172" s="383"/>
      <c r="BE172" s="383"/>
      <c r="BF172" s="383"/>
      <c r="BG172" s="383"/>
      <c r="BH172" s="383"/>
      <c r="BI172" s="383"/>
      <c r="BJ172" s="383"/>
      <c r="BK172" s="383"/>
      <c r="BL172" s="383"/>
      <c r="BM172" s="383"/>
      <c r="BN172" s="383"/>
      <c r="BO172" s="383"/>
      <c r="BP172" s="383"/>
      <c r="BQ172" s="383"/>
      <c r="BR172" s="383"/>
      <c r="BS172" s="383"/>
      <c r="BT172" s="383"/>
    </row>
    <row r="173" spans="1:72" s="491" customFormat="1" ht="15.75" customHeight="1" x14ac:dyDescent="0.2">
      <c r="A173" s="396"/>
      <c r="B173" s="397"/>
      <c r="C173" s="415"/>
      <c r="D173" s="398"/>
      <c r="E173" s="398" t="s">
        <v>112</v>
      </c>
      <c r="F173" s="408" t="s">
        <v>376</v>
      </c>
      <c r="G173" s="409">
        <f>1064+1394+3594.42+1301+1392+1349+1396</f>
        <v>11490.42</v>
      </c>
      <c r="H173" s="383"/>
      <c r="I173" s="383"/>
      <c r="J173" s="383"/>
      <c r="K173" s="383"/>
      <c r="L173" s="383"/>
      <c r="M173" s="383"/>
      <c r="N173" s="383"/>
      <c r="O173" s="383"/>
      <c r="P173" s="383"/>
      <c r="Q173" s="383"/>
      <c r="R173" s="383"/>
      <c r="S173" s="383"/>
      <c r="T173" s="383"/>
      <c r="U173" s="383"/>
      <c r="V173" s="383"/>
      <c r="W173" s="383"/>
      <c r="X173" s="383"/>
      <c r="Y173" s="383"/>
      <c r="Z173" s="383"/>
      <c r="AA173" s="383"/>
      <c r="AB173" s="383"/>
      <c r="AC173" s="383"/>
      <c r="AD173" s="383"/>
      <c r="AE173" s="383"/>
      <c r="AF173" s="383"/>
      <c r="AG173" s="383"/>
      <c r="AH173" s="383"/>
      <c r="AI173" s="383"/>
      <c r="AJ173" s="383"/>
      <c r="AK173" s="383"/>
      <c r="AL173" s="383"/>
      <c r="AM173" s="383"/>
      <c r="AN173" s="383"/>
      <c r="AO173" s="383"/>
      <c r="AP173" s="383"/>
      <c r="AQ173" s="383"/>
      <c r="AR173" s="383"/>
      <c r="AS173" s="383"/>
      <c r="AT173" s="383"/>
      <c r="AU173" s="383"/>
      <c r="AV173" s="383"/>
      <c r="AW173" s="383"/>
      <c r="AX173" s="383"/>
      <c r="AY173" s="383"/>
      <c r="AZ173" s="383"/>
      <c r="BA173" s="383"/>
      <c r="BB173" s="383"/>
      <c r="BC173" s="383"/>
      <c r="BD173" s="383"/>
      <c r="BE173" s="383"/>
      <c r="BF173" s="383"/>
      <c r="BG173" s="383"/>
      <c r="BH173" s="383"/>
      <c r="BI173" s="383"/>
      <c r="BJ173" s="383"/>
      <c r="BK173" s="383"/>
      <c r="BL173" s="383"/>
      <c r="BM173" s="383"/>
      <c r="BN173" s="383"/>
      <c r="BO173" s="383"/>
      <c r="BP173" s="383"/>
      <c r="BQ173" s="383"/>
      <c r="BR173" s="383"/>
      <c r="BS173" s="383"/>
      <c r="BT173" s="383"/>
    </row>
    <row r="174" spans="1:72" s="491" customFormat="1" ht="9" customHeight="1" x14ac:dyDescent="0.2">
      <c r="A174" s="396"/>
      <c r="B174" s="397"/>
      <c r="C174" s="415"/>
      <c r="D174" s="398"/>
      <c r="E174" s="399"/>
      <c r="F174" s="401"/>
      <c r="G174" s="413"/>
      <c r="H174" s="383"/>
      <c r="I174" s="383"/>
      <c r="J174" s="383"/>
      <c r="K174" s="383"/>
      <c r="L174" s="383"/>
      <c r="M174" s="383"/>
      <c r="N174" s="383"/>
      <c r="O174" s="383"/>
      <c r="P174" s="383"/>
      <c r="Q174" s="383"/>
      <c r="R174" s="383"/>
      <c r="S174" s="383"/>
      <c r="T174" s="383"/>
      <c r="U174" s="383"/>
      <c r="V174" s="383"/>
      <c r="W174" s="383"/>
      <c r="X174" s="383"/>
      <c r="Y174" s="383"/>
      <c r="Z174" s="383"/>
      <c r="AA174" s="383"/>
      <c r="AB174" s="383"/>
      <c r="AC174" s="383"/>
      <c r="AD174" s="383"/>
      <c r="AE174" s="383"/>
      <c r="AF174" s="383"/>
      <c r="AG174" s="383"/>
      <c r="AH174" s="383"/>
      <c r="AI174" s="383"/>
      <c r="AJ174" s="383"/>
      <c r="AK174" s="383"/>
      <c r="AL174" s="383"/>
      <c r="AM174" s="383"/>
      <c r="AN174" s="383"/>
      <c r="AO174" s="383"/>
      <c r="AP174" s="383"/>
      <c r="AQ174" s="383"/>
      <c r="AR174" s="383"/>
      <c r="AS174" s="383"/>
      <c r="AT174" s="383"/>
      <c r="AU174" s="383"/>
      <c r="AV174" s="383"/>
      <c r="AW174" s="383"/>
      <c r="AX174" s="383"/>
      <c r="AY174" s="383"/>
      <c r="AZ174" s="383"/>
      <c r="BA174" s="383"/>
      <c r="BB174" s="383"/>
      <c r="BC174" s="383"/>
      <c r="BD174" s="383"/>
      <c r="BE174" s="383"/>
      <c r="BF174" s="383"/>
      <c r="BG174" s="383"/>
      <c r="BH174" s="383"/>
      <c r="BI174" s="383"/>
      <c r="BJ174" s="383"/>
      <c r="BK174" s="383"/>
      <c r="BL174" s="383"/>
      <c r="BM174" s="383"/>
      <c r="BN174" s="383"/>
      <c r="BO174" s="383"/>
      <c r="BP174" s="383"/>
      <c r="BQ174" s="383"/>
      <c r="BR174" s="383"/>
      <c r="BS174" s="383"/>
      <c r="BT174" s="383"/>
    </row>
    <row r="175" spans="1:72" s="491" customFormat="1" ht="15.75" customHeight="1" x14ac:dyDescent="0.2">
      <c r="A175" s="396"/>
      <c r="B175" s="493" t="s">
        <v>105</v>
      </c>
      <c r="C175" s="398" t="s">
        <v>418</v>
      </c>
      <c r="D175" s="398" t="s">
        <v>419</v>
      </c>
      <c r="E175" s="399" t="s">
        <v>376</v>
      </c>
      <c r="F175" s="401" t="s">
        <v>376</v>
      </c>
      <c r="G175" s="400">
        <f>SUM(G177)</f>
        <v>33270.720000000001</v>
      </c>
      <c r="H175" s="383"/>
      <c r="I175" s="383"/>
      <c r="J175" s="383"/>
      <c r="K175" s="383"/>
      <c r="L175" s="383"/>
      <c r="M175" s="383"/>
      <c r="N175" s="383"/>
      <c r="O175" s="383"/>
      <c r="P175" s="383"/>
      <c r="Q175" s="383"/>
      <c r="R175" s="383"/>
      <c r="S175" s="383"/>
      <c r="T175" s="383"/>
      <c r="U175" s="383"/>
      <c r="V175" s="383"/>
      <c r="W175" s="383"/>
      <c r="X175" s="383"/>
      <c r="Y175" s="383"/>
      <c r="Z175" s="383"/>
      <c r="AA175" s="383"/>
      <c r="AB175" s="383"/>
      <c r="AC175" s="383"/>
      <c r="AD175" s="383"/>
      <c r="AE175" s="383"/>
      <c r="AF175" s="383"/>
      <c r="AG175" s="383"/>
      <c r="AH175" s="383"/>
      <c r="AI175" s="383"/>
      <c r="AJ175" s="383"/>
      <c r="AK175" s="383"/>
      <c r="AL175" s="383"/>
      <c r="AM175" s="383"/>
      <c r="AN175" s="383"/>
      <c r="AO175" s="383"/>
      <c r="AP175" s="383"/>
      <c r="AQ175" s="383"/>
      <c r="AR175" s="383"/>
      <c r="AS175" s="383"/>
      <c r="AT175" s="383"/>
      <c r="AU175" s="383"/>
      <c r="AV175" s="383"/>
      <c r="AW175" s="383"/>
      <c r="AX175" s="383"/>
      <c r="AY175" s="383"/>
      <c r="AZ175" s="383"/>
      <c r="BA175" s="383"/>
      <c r="BB175" s="383"/>
      <c r="BC175" s="383"/>
      <c r="BD175" s="383"/>
      <c r="BE175" s="383"/>
      <c r="BF175" s="383"/>
      <c r="BG175" s="383"/>
      <c r="BH175" s="383"/>
      <c r="BI175" s="383"/>
      <c r="BJ175" s="383"/>
      <c r="BK175" s="383"/>
      <c r="BL175" s="383"/>
      <c r="BM175" s="383"/>
      <c r="BN175" s="383"/>
      <c r="BO175" s="383"/>
      <c r="BP175" s="383"/>
      <c r="BQ175" s="383"/>
      <c r="BR175" s="383"/>
      <c r="BS175" s="383"/>
      <c r="BT175" s="383"/>
    </row>
    <row r="176" spans="1:72" s="491" customFormat="1" ht="7.5" customHeight="1" x14ac:dyDescent="0.2">
      <c r="A176" s="396"/>
      <c r="B176" s="397"/>
      <c r="C176" s="415"/>
      <c r="D176" s="398"/>
      <c r="E176" s="398"/>
      <c r="F176" s="408"/>
      <c r="G176" s="409"/>
      <c r="H176" s="383"/>
      <c r="I176" s="383"/>
      <c r="J176" s="383"/>
      <c r="K176" s="383"/>
      <c r="L176" s="383"/>
      <c r="M176" s="383"/>
      <c r="N176" s="383"/>
      <c r="O176" s="383"/>
      <c r="P176" s="383"/>
      <c r="Q176" s="383"/>
      <c r="R176" s="383"/>
      <c r="S176" s="383"/>
      <c r="T176" s="383"/>
      <c r="U176" s="383"/>
      <c r="V176" s="383"/>
      <c r="W176" s="383"/>
      <c r="X176" s="383"/>
      <c r="Y176" s="383"/>
      <c r="Z176" s="383"/>
      <c r="AA176" s="383"/>
      <c r="AB176" s="383"/>
      <c r="AC176" s="383"/>
      <c r="AD176" s="383"/>
      <c r="AE176" s="383"/>
      <c r="AF176" s="383"/>
      <c r="AG176" s="383"/>
      <c r="AH176" s="383"/>
      <c r="AI176" s="383"/>
      <c r="AJ176" s="383"/>
      <c r="AK176" s="383"/>
      <c r="AL176" s="383"/>
      <c r="AM176" s="383"/>
      <c r="AN176" s="383"/>
      <c r="AO176" s="383"/>
      <c r="AP176" s="383"/>
      <c r="AQ176" s="383"/>
      <c r="AR176" s="383"/>
      <c r="AS176" s="383"/>
      <c r="AT176" s="383"/>
      <c r="AU176" s="383"/>
      <c r="AV176" s="383"/>
      <c r="AW176" s="383"/>
      <c r="AX176" s="383"/>
      <c r="AY176" s="383"/>
      <c r="AZ176" s="383"/>
      <c r="BA176" s="383"/>
      <c r="BB176" s="383"/>
      <c r="BC176" s="383"/>
      <c r="BD176" s="383"/>
      <c r="BE176" s="383"/>
      <c r="BF176" s="383"/>
      <c r="BG176" s="383"/>
      <c r="BH176" s="383"/>
      <c r="BI176" s="383"/>
      <c r="BJ176" s="383"/>
      <c r="BK176" s="383"/>
      <c r="BL176" s="383"/>
      <c r="BM176" s="383"/>
      <c r="BN176" s="383"/>
      <c r="BO176" s="383"/>
      <c r="BP176" s="383"/>
      <c r="BQ176" s="383"/>
      <c r="BR176" s="383"/>
      <c r="BS176" s="383"/>
      <c r="BT176" s="383"/>
    </row>
    <row r="177" spans="1:72" s="491" customFormat="1" ht="15.75" customHeight="1" x14ac:dyDescent="0.2">
      <c r="A177" s="396"/>
      <c r="B177" s="397"/>
      <c r="C177" s="415"/>
      <c r="D177" s="398"/>
      <c r="E177" s="398"/>
      <c r="F177" s="408"/>
      <c r="G177" s="492">
        <f>SUM(G178:G180)</f>
        <v>33270.720000000001</v>
      </c>
      <c r="H177" s="383"/>
      <c r="I177" s="383"/>
      <c r="J177" s="383"/>
      <c r="K177" s="383"/>
      <c r="L177" s="383"/>
      <c r="M177" s="383"/>
      <c r="N177" s="383"/>
      <c r="O177" s="383"/>
      <c r="P177" s="383"/>
      <c r="Q177" s="383"/>
      <c r="R177" s="383"/>
      <c r="S177" s="383"/>
      <c r="T177" s="383"/>
      <c r="U177" s="383"/>
      <c r="V177" s="383"/>
      <c r="W177" s="383"/>
      <c r="X177" s="383"/>
      <c r="Y177" s="383"/>
      <c r="Z177" s="383"/>
      <c r="AA177" s="383"/>
      <c r="AB177" s="383"/>
      <c r="AC177" s="383"/>
      <c r="AD177" s="383"/>
      <c r="AE177" s="383"/>
      <c r="AF177" s="383"/>
      <c r="AG177" s="383"/>
      <c r="AH177" s="383"/>
      <c r="AI177" s="383"/>
      <c r="AJ177" s="383"/>
      <c r="AK177" s="383"/>
      <c r="AL177" s="383"/>
      <c r="AM177" s="383"/>
      <c r="AN177" s="383"/>
      <c r="AO177" s="383"/>
      <c r="AP177" s="383"/>
      <c r="AQ177" s="383"/>
      <c r="AR177" s="383"/>
      <c r="AS177" s="383"/>
      <c r="AT177" s="383"/>
      <c r="AU177" s="383"/>
      <c r="AV177" s="383"/>
      <c r="AW177" s="383"/>
      <c r="AX177" s="383"/>
      <c r="AY177" s="383"/>
      <c r="AZ177" s="383"/>
      <c r="BA177" s="383"/>
      <c r="BB177" s="383"/>
      <c r="BC177" s="383"/>
      <c r="BD177" s="383"/>
      <c r="BE177" s="383"/>
      <c r="BF177" s="383"/>
      <c r="BG177" s="383"/>
      <c r="BH177" s="383"/>
      <c r="BI177" s="383"/>
      <c r="BJ177" s="383"/>
      <c r="BK177" s="383"/>
      <c r="BL177" s="383"/>
      <c r="BM177" s="383"/>
      <c r="BN177" s="383"/>
      <c r="BO177" s="383"/>
      <c r="BP177" s="383"/>
      <c r="BQ177" s="383"/>
      <c r="BR177" s="383"/>
      <c r="BS177" s="383"/>
      <c r="BT177" s="383"/>
    </row>
    <row r="178" spans="1:72" s="491" customFormat="1" ht="15.75" customHeight="1" x14ac:dyDescent="0.2">
      <c r="A178" s="396"/>
      <c r="B178" s="397"/>
      <c r="C178" s="415"/>
      <c r="D178" s="398"/>
      <c r="E178" s="398" t="s">
        <v>112</v>
      </c>
      <c r="F178" s="408" t="s">
        <v>376</v>
      </c>
      <c r="G178" s="409">
        <f>3597+4288+4767.72+3325+4667+5583</f>
        <v>26227.72</v>
      </c>
      <c r="H178" s="383"/>
      <c r="I178" s="383"/>
      <c r="J178" s="383"/>
      <c r="K178" s="383"/>
      <c r="L178" s="383"/>
      <c r="M178" s="383"/>
      <c r="N178" s="383"/>
      <c r="O178" s="383"/>
      <c r="P178" s="383"/>
      <c r="Q178" s="383"/>
      <c r="R178" s="383"/>
      <c r="S178" s="383"/>
      <c r="T178" s="383"/>
      <c r="U178" s="383"/>
      <c r="V178" s="383"/>
      <c r="W178" s="383"/>
      <c r="X178" s="383"/>
      <c r="Y178" s="383"/>
      <c r="Z178" s="383"/>
      <c r="AA178" s="383"/>
      <c r="AB178" s="383"/>
      <c r="AC178" s="383"/>
      <c r="AD178" s="383"/>
      <c r="AE178" s="383"/>
      <c r="AF178" s="383"/>
      <c r="AG178" s="383"/>
      <c r="AH178" s="383"/>
      <c r="AI178" s="383"/>
      <c r="AJ178" s="383"/>
      <c r="AK178" s="383"/>
      <c r="AL178" s="383"/>
      <c r="AM178" s="383"/>
      <c r="AN178" s="383"/>
      <c r="AO178" s="383"/>
      <c r="AP178" s="383"/>
      <c r="AQ178" s="383"/>
      <c r="AR178" s="383"/>
      <c r="AS178" s="383"/>
      <c r="AT178" s="383"/>
      <c r="AU178" s="383"/>
      <c r="AV178" s="383"/>
      <c r="AW178" s="383"/>
      <c r="AX178" s="383"/>
      <c r="AY178" s="383"/>
      <c r="AZ178" s="383"/>
      <c r="BA178" s="383"/>
      <c r="BB178" s="383"/>
      <c r="BC178" s="383"/>
      <c r="BD178" s="383"/>
      <c r="BE178" s="383"/>
      <c r="BF178" s="383"/>
      <c r="BG178" s="383"/>
      <c r="BH178" s="383"/>
      <c r="BI178" s="383"/>
      <c r="BJ178" s="383"/>
      <c r="BK178" s="383"/>
      <c r="BL178" s="383"/>
      <c r="BM178" s="383"/>
      <c r="BN178" s="383"/>
      <c r="BO178" s="383"/>
      <c r="BP178" s="383"/>
      <c r="BQ178" s="383"/>
      <c r="BR178" s="383"/>
      <c r="BS178" s="383"/>
      <c r="BT178" s="383"/>
    </row>
    <row r="179" spans="1:72" s="491" customFormat="1" ht="15.75" customHeight="1" x14ac:dyDescent="0.2">
      <c r="A179" s="396"/>
      <c r="B179" s="397"/>
      <c r="C179" s="415"/>
      <c r="D179" s="398"/>
      <c r="E179" s="398" t="s">
        <v>395</v>
      </c>
      <c r="F179" s="408" t="s">
        <v>376</v>
      </c>
      <c r="G179" s="409">
        <f>840</f>
        <v>840</v>
      </c>
      <c r="H179" s="383"/>
      <c r="I179" s="383"/>
      <c r="J179" s="383"/>
      <c r="K179" s="383"/>
      <c r="L179" s="383"/>
      <c r="M179" s="383"/>
      <c r="N179" s="383"/>
      <c r="O179" s="383"/>
      <c r="P179" s="383"/>
      <c r="Q179" s="383"/>
      <c r="R179" s="383"/>
      <c r="S179" s="383"/>
      <c r="T179" s="383"/>
      <c r="U179" s="383"/>
      <c r="V179" s="383"/>
      <c r="W179" s="383"/>
      <c r="X179" s="383"/>
      <c r="Y179" s="383"/>
      <c r="Z179" s="383"/>
      <c r="AA179" s="383"/>
      <c r="AB179" s="383"/>
      <c r="AC179" s="383"/>
      <c r="AD179" s="383"/>
      <c r="AE179" s="383"/>
      <c r="AF179" s="383"/>
      <c r="AG179" s="383"/>
      <c r="AH179" s="383"/>
      <c r="AI179" s="383"/>
      <c r="AJ179" s="383"/>
      <c r="AK179" s="383"/>
      <c r="AL179" s="383"/>
      <c r="AM179" s="383"/>
      <c r="AN179" s="383"/>
      <c r="AO179" s="383"/>
      <c r="AP179" s="383"/>
      <c r="AQ179" s="383"/>
      <c r="AR179" s="383"/>
      <c r="AS179" s="383"/>
      <c r="AT179" s="383"/>
      <c r="AU179" s="383"/>
      <c r="AV179" s="383"/>
      <c r="AW179" s="383"/>
      <c r="AX179" s="383"/>
      <c r="AY179" s="383"/>
      <c r="AZ179" s="383"/>
      <c r="BA179" s="383"/>
      <c r="BB179" s="383"/>
      <c r="BC179" s="383"/>
      <c r="BD179" s="383"/>
      <c r="BE179" s="383"/>
      <c r="BF179" s="383"/>
      <c r="BG179" s="383"/>
      <c r="BH179" s="383"/>
      <c r="BI179" s="383"/>
      <c r="BJ179" s="383"/>
      <c r="BK179" s="383"/>
      <c r="BL179" s="383"/>
      <c r="BM179" s="383"/>
      <c r="BN179" s="383"/>
      <c r="BO179" s="383"/>
      <c r="BP179" s="383"/>
      <c r="BQ179" s="383"/>
      <c r="BR179" s="383"/>
      <c r="BS179" s="383"/>
      <c r="BT179" s="383"/>
    </row>
    <row r="180" spans="1:72" s="491" customFormat="1" ht="15.75" customHeight="1" x14ac:dyDescent="0.2">
      <c r="A180" s="396"/>
      <c r="B180" s="397"/>
      <c r="C180" s="415"/>
      <c r="D180" s="398"/>
      <c r="E180" s="398" t="s">
        <v>385</v>
      </c>
      <c r="F180" s="408" t="s">
        <v>376</v>
      </c>
      <c r="G180" s="409">
        <f>6203</f>
        <v>6203</v>
      </c>
      <c r="H180" s="383"/>
      <c r="I180" s="383"/>
      <c r="J180" s="383"/>
      <c r="K180" s="383"/>
      <c r="L180" s="383"/>
      <c r="M180" s="383"/>
      <c r="N180" s="383"/>
      <c r="O180" s="383"/>
      <c r="P180" s="383"/>
      <c r="Q180" s="383"/>
      <c r="R180" s="383"/>
      <c r="S180" s="383"/>
      <c r="T180" s="383"/>
      <c r="U180" s="383"/>
      <c r="V180" s="383"/>
      <c r="W180" s="383"/>
      <c r="X180" s="383"/>
      <c r="Y180" s="383"/>
      <c r="Z180" s="383"/>
      <c r="AA180" s="383"/>
      <c r="AB180" s="383"/>
      <c r="AC180" s="383"/>
      <c r="AD180" s="383"/>
      <c r="AE180" s="383"/>
      <c r="AF180" s="383"/>
      <c r="AG180" s="383"/>
      <c r="AH180" s="383"/>
      <c r="AI180" s="383"/>
      <c r="AJ180" s="383"/>
      <c r="AK180" s="383"/>
      <c r="AL180" s="383"/>
      <c r="AM180" s="383"/>
      <c r="AN180" s="383"/>
      <c r="AO180" s="383"/>
      <c r="AP180" s="383"/>
      <c r="AQ180" s="383"/>
      <c r="AR180" s="383"/>
      <c r="AS180" s="383"/>
      <c r="AT180" s="383"/>
      <c r="AU180" s="383"/>
      <c r="AV180" s="383"/>
      <c r="AW180" s="383"/>
      <c r="AX180" s="383"/>
      <c r="AY180" s="383"/>
      <c r="AZ180" s="383"/>
      <c r="BA180" s="383"/>
      <c r="BB180" s="383"/>
      <c r="BC180" s="383"/>
      <c r="BD180" s="383"/>
      <c r="BE180" s="383"/>
      <c r="BF180" s="383"/>
      <c r="BG180" s="383"/>
      <c r="BH180" s="383"/>
      <c r="BI180" s="383"/>
      <c r="BJ180" s="383"/>
      <c r="BK180" s="383"/>
      <c r="BL180" s="383"/>
      <c r="BM180" s="383"/>
      <c r="BN180" s="383"/>
      <c r="BO180" s="383"/>
      <c r="BP180" s="383"/>
      <c r="BQ180" s="383"/>
      <c r="BR180" s="383"/>
      <c r="BS180" s="383"/>
      <c r="BT180" s="383"/>
    </row>
    <row r="181" spans="1:72" s="491" customFormat="1" ht="9" customHeight="1" x14ac:dyDescent="0.2">
      <c r="A181" s="396"/>
      <c r="B181" s="397"/>
      <c r="C181" s="415"/>
      <c r="D181" s="398"/>
      <c r="E181" s="399"/>
      <c r="F181" s="401"/>
      <c r="G181" s="413"/>
      <c r="H181" s="383"/>
      <c r="I181" s="383"/>
      <c r="J181" s="383"/>
      <c r="K181" s="383"/>
      <c r="L181" s="383"/>
      <c r="M181" s="383"/>
      <c r="N181" s="383"/>
      <c r="O181" s="383"/>
      <c r="P181" s="383"/>
      <c r="Q181" s="383"/>
      <c r="R181" s="383"/>
      <c r="S181" s="383"/>
      <c r="T181" s="383"/>
      <c r="U181" s="383"/>
      <c r="V181" s="383"/>
      <c r="W181" s="383"/>
      <c r="X181" s="383"/>
      <c r="Y181" s="383"/>
      <c r="Z181" s="383"/>
      <c r="AA181" s="383"/>
      <c r="AB181" s="383"/>
      <c r="AC181" s="383"/>
      <c r="AD181" s="383"/>
      <c r="AE181" s="383"/>
      <c r="AF181" s="383"/>
      <c r="AG181" s="383"/>
      <c r="AH181" s="383"/>
      <c r="AI181" s="383"/>
      <c r="AJ181" s="383"/>
      <c r="AK181" s="383"/>
      <c r="AL181" s="383"/>
      <c r="AM181" s="383"/>
      <c r="AN181" s="383"/>
      <c r="AO181" s="383"/>
      <c r="AP181" s="383"/>
      <c r="AQ181" s="383"/>
      <c r="AR181" s="383"/>
      <c r="AS181" s="383"/>
      <c r="AT181" s="383"/>
      <c r="AU181" s="383"/>
      <c r="AV181" s="383"/>
      <c r="AW181" s="383"/>
      <c r="AX181" s="383"/>
      <c r="AY181" s="383"/>
      <c r="AZ181" s="383"/>
      <c r="BA181" s="383"/>
      <c r="BB181" s="383"/>
      <c r="BC181" s="383"/>
      <c r="BD181" s="383"/>
      <c r="BE181" s="383"/>
      <c r="BF181" s="383"/>
      <c r="BG181" s="383"/>
      <c r="BH181" s="383"/>
      <c r="BI181" s="383"/>
      <c r="BJ181" s="383"/>
      <c r="BK181" s="383"/>
      <c r="BL181" s="383"/>
      <c r="BM181" s="383"/>
      <c r="BN181" s="383"/>
      <c r="BO181" s="383"/>
      <c r="BP181" s="383"/>
      <c r="BQ181" s="383"/>
      <c r="BR181" s="383"/>
      <c r="BS181" s="383"/>
      <c r="BT181" s="383"/>
    </row>
    <row r="182" spans="1:72" s="491" customFormat="1" ht="15.75" customHeight="1" x14ac:dyDescent="0.2">
      <c r="A182" s="396"/>
      <c r="B182" s="493" t="s">
        <v>105</v>
      </c>
      <c r="C182" s="398" t="s">
        <v>418</v>
      </c>
      <c r="D182" s="398" t="s">
        <v>420</v>
      </c>
      <c r="E182" s="399" t="s">
        <v>376</v>
      </c>
      <c r="F182" s="401" t="s">
        <v>376</v>
      </c>
      <c r="G182" s="400">
        <f>SUM(G184)</f>
        <v>53574.35</v>
      </c>
      <c r="H182" s="383"/>
      <c r="I182" s="383"/>
      <c r="J182" s="383"/>
      <c r="K182" s="383"/>
      <c r="L182" s="383"/>
      <c r="M182" s="383"/>
      <c r="N182" s="383"/>
      <c r="O182" s="383"/>
      <c r="P182" s="383"/>
      <c r="Q182" s="383"/>
      <c r="R182" s="383"/>
      <c r="S182" s="383"/>
      <c r="T182" s="383"/>
      <c r="U182" s="383"/>
      <c r="V182" s="383"/>
      <c r="W182" s="383"/>
      <c r="X182" s="383"/>
      <c r="Y182" s="383"/>
      <c r="Z182" s="383"/>
      <c r="AA182" s="383"/>
      <c r="AB182" s="383"/>
      <c r="AC182" s="383"/>
      <c r="AD182" s="383"/>
      <c r="AE182" s="383"/>
      <c r="AF182" s="383"/>
      <c r="AG182" s="383"/>
      <c r="AH182" s="383"/>
      <c r="AI182" s="383"/>
      <c r="AJ182" s="383"/>
      <c r="AK182" s="383"/>
      <c r="AL182" s="383"/>
      <c r="AM182" s="383"/>
      <c r="AN182" s="383"/>
      <c r="AO182" s="383"/>
      <c r="AP182" s="383"/>
      <c r="AQ182" s="383"/>
      <c r="AR182" s="383"/>
      <c r="AS182" s="383"/>
      <c r="AT182" s="383"/>
      <c r="AU182" s="383"/>
      <c r="AV182" s="383"/>
      <c r="AW182" s="383"/>
      <c r="AX182" s="383"/>
      <c r="AY182" s="383"/>
      <c r="AZ182" s="383"/>
      <c r="BA182" s="383"/>
      <c r="BB182" s="383"/>
      <c r="BC182" s="383"/>
      <c r="BD182" s="383"/>
      <c r="BE182" s="383"/>
      <c r="BF182" s="383"/>
      <c r="BG182" s="383"/>
      <c r="BH182" s="383"/>
      <c r="BI182" s="383"/>
      <c r="BJ182" s="383"/>
      <c r="BK182" s="383"/>
      <c r="BL182" s="383"/>
      <c r="BM182" s="383"/>
      <c r="BN182" s="383"/>
      <c r="BO182" s="383"/>
      <c r="BP182" s="383"/>
      <c r="BQ182" s="383"/>
      <c r="BR182" s="383"/>
      <c r="BS182" s="383"/>
      <c r="BT182" s="383"/>
    </row>
    <row r="183" spans="1:72" s="491" customFormat="1" ht="8.25" customHeight="1" x14ac:dyDescent="0.2">
      <c r="A183" s="396"/>
      <c r="B183" s="397"/>
      <c r="C183" s="415"/>
      <c r="D183" s="398"/>
      <c r="E183" s="398"/>
      <c r="F183" s="408"/>
      <c r="G183" s="409"/>
      <c r="H183" s="383"/>
      <c r="I183" s="383"/>
      <c r="J183" s="383"/>
      <c r="K183" s="383"/>
      <c r="L183" s="383"/>
      <c r="M183" s="383"/>
      <c r="N183" s="383"/>
      <c r="O183" s="383"/>
      <c r="P183" s="383"/>
      <c r="Q183" s="383"/>
      <c r="R183" s="383"/>
      <c r="S183" s="383"/>
      <c r="T183" s="383"/>
      <c r="U183" s="383"/>
      <c r="V183" s="383"/>
      <c r="W183" s="383"/>
      <c r="X183" s="383"/>
      <c r="Y183" s="383"/>
      <c r="Z183" s="383"/>
      <c r="AA183" s="383"/>
      <c r="AB183" s="383"/>
      <c r="AC183" s="383"/>
      <c r="AD183" s="383"/>
      <c r="AE183" s="383"/>
      <c r="AF183" s="383"/>
      <c r="AG183" s="383"/>
      <c r="AH183" s="383"/>
      <c r="AI183" s="383"/>
      <c r="AJ183" s="383"/>
      <c r="AK183" s="383"/>
      <c r="AL183" s="383"/>
      <c r="AM183" s="383"/>
      <c r="AN183" s="383"/>
      <c r="AO183" s="383"/>
      <c r="AP183" s="383"/>
      <c r="AQ183" s="383"/>
      <c r="AR183" s="383"/>
      <c r="AS183" s="383"/>
      <c r="AT183" s="383"/>
      <c r="AU183" s="383"/>
      <c r="AV183" s="383"/>
      <c r="AW183" s="383"/>
      <c r="AX183" s="383"/>
      <c r="AY183" s="383"/>
      <c r="AZ183" s="383"/>
      <c r="BA183" s="383"/>
      <c r="BB183" s="383"/>
      <c r="BC183" s="383"/>
      <c r="BD183" s="383"/>
      <c r="BE183" s="383"/>
      <c r="BF183" s="383"/>
      <c r="BG183" s="383"/>
      <c r="BH183" s="383"/>
      <c r="BI183" s="383"/>
      <c r="BJ183" s="383"/>
      <c r="BK183" s="383"/>
      <c r="BL183" s="383"/>
      <c r="BM183" s="383"/>
      <c r="BN183" s="383"/>
      <c r="BO183" s="383"/>
      <c r="BP183" s="383"/>
      <c r="BQ183" s="383"/>
      <c r="BR183" s="383"/>
      <c r="BS183" s="383"/>
      <c r="BT183" s="383"/>
    </row>
    <row r="184" spans="1:72" s="491" customFormat="1" ht="15.75" customHeight="1" x14ac:dyDescent="0.2">
      <c r="A184" s="396"/>
      <c r="B184" s="397"/>
      <c r="C184" s="415"/>
      <c r="D184" s="398"/>
      <c r="E184" s="398"/>
      <c r="F184" s="408"/>
      <c r="G184" s="492">
        <f>SUM(G185:G187)</f>
        <v>53574.35</v>
      </c>
      <c r="H184" s="383"/>
      <c r="I184" s="383"/>
      <c r="J184" s="383"/>
      <c r="K184" s="383"/>
      <c r="L184" s="383"/>
      <c r="M184" s="383"/>
      <c r="N184" s="383"/>
      <c r="O184" s="383"/>
      <c r="P184" s="383"/>
      <c r="Q184" s="383"/>
      <c r="R184" s="383"/>
      <c r="S184" s="383"/>
      <c r="T184" s="383"/>
      <c r="U184" s="383"/>
      <c r="V184" s="383"/>
      <c r="W184" s="383"/>
      <c r="X184" s="383"/>
      <c r="Y184" s="383"/>
      <c r="Z184" s="383"/>
      <c r="AA184" s="383"/>
      <c r="AB184" s="383"/>
      <c r="AC184" s="383"/>
      <c r="AD184" s="383"/>
      <c r="AE184" s="383"/>
      <c r="AF184" s="383"/>
      <c r="AG184" s="383"/>
      <c r="AH184" s="383"/>
      <c r="AI184" s="383"/>
      <c r="AJ184" s="383"/>
      <c r="AK184" s="383"/>
      <c r="AL184" s="383"/>
      <c r="AM184" s="383"/>
      <c r="AN184" s="383"/>
      <c r="AO184" s="383"/>
      <c r="AP184" s="383"/>
      <c r="AQ184" s="383"/>
      <c r="AR184" s="383"/>
      <c r="AS184" s="383"/>
      <c r="AT184" s="383"/>
      <c r="AU184" s="383"/>
      <c r="AV184" s="383"/>
      <c r="AW184" s="383"/>
      <c r="AX184" s="383"/>
      <c r="AY184" s="383"/>
      <c r="AZ184" s="383"/>
      <c r="BA184" s="383"/>
      <c r="BB184" s="383"/>
      <c r="BC184" s="383"/>
      <c r="BD184" s="383"/>
      <c r="BE184" s="383"/>
      <c r="BF184" s="383"/>
      <c r="BG184" s="383"/>
      <c r="BH184" s="383"/>
      <c r="BI184" s="383"/>
      <c r="BJ184" s="383"/>
      <c r="BK184" s="383"/>
      <c r="BL184" s="383"/>
      <c r="BM184" s="383"/>
      <c r="BN184" s="383"/>
      <c r="BO184" s="383"/>
      <c r="BP184" s="383"/>
      <c r="BQ184" s="383"/>
      <c r="BR184" s="383"/>
      <c r="BS184" s="383"/>
      <c r="BT184" s="383"/>
    </row>
    <row r="185" spans="1:72" s="491" customFormat="1" ht="15.75" customHeight="1" x14ac:dyDescent="0.2">
      <c r="A185" s="396"/>
      <c r="B185" s="397"/>
      <c r="C185" s="415"/>
      <c r="D185" s="398"/>
      <c r="E185" s="398" t="s">
        <v>112</v>
      </c>
      <c r="F185" s="408" t="s">
        <v>376</v>
      </c>
      <c r="G185" s="409">
        <f>6086+7919+8742.35+7388+7898+7643-1002</f>
        <v>44674.35</v>
      </c>
      <c r="H185" s="383"/>
      <c r="I185" s="383"/>
      <c r="J185" s="383"/>
      <c r="K185" s="383"/>
      <c r="L185" s="383"/>
      <c r="M185" s="383"/>
      <c r="N185" s="383"/>
      <c r="O185" s="383"/>
      <c r="P185" s="383"/>
      <c r="Q185" s="383"/>
      <c r="R185" s="383"/>
      <c r="S185" s="383"/>
      <c r="T185" s="383"/>
      <c r="U185" s="383"/>
      <c r="V185" s="383"/>
      <c r="W185" s="383"/>
      <c r="X185" s="383"/>
      <c r="Y185" s="383"/>
      <c r="Z185" s="383"/>
      <c r="AA185" s="383"/>
      <c r="AB185" s="383"/>
      <c r="AC185" s="383"/>
      <c r="AD185" s="383"/>
      <c r="AE185" s="383"/>
      <c r="AF185" s="383"/>
      <c r="AG185" s="383"/>
      <c r="AH185" s="383"/>
      <c r="AI185" s="383"/>
      <c r="AJ185" s="383"/>
      <c r="AK185" s="383"/>
      <c r="AL185" s="383"/>
      <c r="AM185" s="383"/>
      <c r="AN185" s="383"/>
      <c r="AO185" s="383"/>
      <c r="AP185" s="383"/>
      <c r="AQ185" s="383"/>
      <c r="AR185" s="383"/>
      <c r="AS185" s="383"/>
      <c r="AT185" s="383"/>
      <c r="AU185" s="383"/>
      <c r="AV185" s="383"/>
      <c r="AW185" s="383"/>
      <c r="AX185" s="383"/>
      <c r="AY185" s="383"/>
      <c r="AZ185" s="383"/>
      <c r="BA185" s="383"/>
      <c r="BB185" s="383"/>
      <c r="BC185" s="383"/>
      <c r="BD185" s="383"/>
      <c r="BE185" s="383"/>
      <c r="BF185" s="383"/>
      <c r="BG185" s="383"/>
      <c r="BH185" s="383"/>
      <c r="BI185" s="383"/>
      <c r="BJ185" s="383"/>
      <c r="BK185" s="383"/>
      <c r="BL185" s="383"/>
      <c r="BM185" s="383"/>
      <c r="BN185" s="383"/>
      <c r="BO185" s="383"/>
      <c r="BP185" s="383"/>
      <c r="BQ185" s="383"/>
      <c r="BR185" s="383"/>
      <c r="BS185" s="383"/>
      <c r="BT185" s="383"/>
    </row>
    <row r="186" spans="1:72" s="491" customFormat="1" ht="15.75" customHeight="1" x14ac:dyDescent="0.2">
      <c r="A186" s="396"/>
      <c r="B186" s="397"/>
      <c r="C186" s="415"/>
      <c r="D186" s="398"/>
      <c r="E186" s="398" t="s">
        <v>395</v>
      </c>
      <c r="F186" s="408" t="s">
        <v>376</v>
      </c>
      <c r="G186" s="409">
        <f>400</f>
        <v>400</v>
      </c>
      <c r="H186" s="383"/>
      <c r="I186" s="383"/>
      <c r="J186" s="383"/>
      <c r="K186" s="383"/>
      <c r="L186" s="383"/>
      <c r="M186" s="383"/>
      <c r="N186" s="383"/>
      <c r="O186" s="383"/>
      <c r="P186" s="383"/>
      <c r="Q186" s="383"/>
      <c r="R186" s="383"/>
      <c r="S186" s="383"/>
      <c r="T186" s="383"/>
      <c r="U186" s="383"/>
      <c r="V186" s="383"/>
      <c r="W186" s="383"/>
      <c r="X186" s="383"/>
      <c r="Y186" s="383"/>
      <c r="Z186" s="383"/>
      <c r="AA186" s="383"/>
      <c r="AB186" s="383"/>
      <c r="AC186" s="383"/>
      <c r="AD186" s="383"/>
      <c r="AE186" s="383"/>
      <c r="AF186" s="383"/>
      <c r="AG186" s="383"/>
      <c r="AH186" s="383"/>
      <c r="AI186" s="383"/>
      <c r="AJ186" s="383"/>
      <c r="AK186" s="383"/>
      <c r="AL186" s="383"/>
      <c r="AM186" s="383"/>
      <c r="AN186" s="383"/>
      <c r="AO186" s="383"/>
      <c r="AP186" s="383"/>
      <c r="AQ186" s="383"/>
      <c r="AR186" s="383"/>
      <c r="AS186" s="383"/>
      <c r="AT186" s="383"/>
      <c r="AU186" s="383"/>
      <c r="AV186" s="383"/>
      <c r="AW186" s="383"/>
      <c r="AX186" s="383"/>
      <c r="AY186" s="383"/>
      <c r="AZ186" s="383"/>
      <c r="BA186" s="383"/>
      <c r="BB186" s="383"/>
      <c r="BC186" s="383"/>
      <c r="BD186" s="383"/>
      <c r="BE186" s="383"/>
      <c r="BF186" s="383"/>
      <c r="BG186" s="383"/>
      <c r="BH186" s="383"/>
      <c r="BI186" s="383"/>
      <c r="BJ186" s="383"/>
      <c r="BK186" s="383"/>
      <c r="BL186" s="383"/>
      <c r="BM186" s="383"/>
      <c r="BN186" s="383"/>
      <c r="BO186" s="383"/>
      <c r="BP186" s="383"/>
      <c r="BQ186" s="383"/>
      <c r="BR186" s="383"/>
      <c r="BS186" s="383"/>
      <c r="BT186" s="383"/>
    </row>
    <row r="187" spans="1:72" s="491" customFormat="1" ht="15.75" customHeight="1" x14ac:dyDescent="0.2">
      <c r="A187" s="396"/>
      <c r="B187" s="397"/>
      <c r="C187" s="415"/>
      <c r="D187" s="398"/>
      <c r="E187" s="398" t="s">
        <v>385</v>
      </c>
      <c r="F187" s="408" t="s">
        <v>376</v>
      </c>
      <c r="G187" s="409">
        <f>8500</f>
        <v>8500</v>
      </c>
      <c r="H187" s="383"/>
      <c r="I187" s="383"/>
      <c r="J187" s="383"/>
      <c r="K187" s="383"/>
      <c r="L187" s="383"/>
      <c r="M187" s="383"/>
      <c r="N187" s="383"/>
      <c r="O187" s="383"/>
      <c r="P187" s="383"/>
      <c r="Q187" s="383"/>
      <c r="R187" s="383"/>
      <c r="S187" s="383"/>
      <c r="T187" s="383"/>
      <c r="U187" s="383"/>
      <c r="V187" s="383"/>
      <c r="W187" s="383"/>
      <c r="X187" s="383"/>
      <c r="Y187" s="383"/>
      <c r="Z187" s="383"/>
      <c r="AA187" s="383"/>
      <c r="AB187" s="383"/>
      <c r="AC187" s="383"/>
      <c r="AD187" s="383"/>
      <c r="AE187" s="383"/>
      <c r="AF187" s="383"/>
      <c r="AG187" s="383"/>
      <c r="AH187" s="383"/>
      <c r="AI187" s="383"/>
      <c r="AJ187" s="383"/>
      <c r="AK187" s="383"/>
      <c r="AL187" s="383"/>
      <c r="AM187" s="383"/>
      <c r="AN187" s="383"/>
      <c r="AO187" s="383"/>
      <c r="AP187" s="383"/>
      <c r="AQ187" s="383"/>
      <c r="AR187" s="383"/>
      <c r="AS187" s="383"/>
      <c r="AT187" s="383"/>
      <c r="AU187" s="383"/>
      <c r="AV187" s="383"/>
      <c r="AW187" s="383"/>
      <c r="AX187" s="383"/>
      <c r="AY187" s="383"/>
      <c r="AZ187" s="383"/>
      <c r="BA187" s="383"/>
      <c r="BB187" s="383"/>
      <c r="BC187" s="383"/>
      <c r="BD187" s="383"/>
      <c r="BE187" s="383"/>
      <c r="BF187" s="383"/>
      <c r="BG187" s="383"/>
      <c r="BH187" s="383"/>
      <c r="BI187" s="383"/>
      <c r="BJ187" s="383"/>
      <c r="BK187" s="383"/>
      <c r="BL187" s="383"/>
      <c r="BM187" s="383"/>
      <c r="BN187" s="383"/>
      <c r="BO187" s="383"/>
      <c r="BP187" s="383"/>
      <c r="BQ187" s="383"/>
      <c r="BR187" s="383"/>
      <c r="BS187" s="383"/>
      <c r="BT187" s="383"/>
    </row>
    <row r="188" spans="1:72" s="491" customFormat="1" ht="6.75" customHeight="1" x14ac:dyDescent="0.2">
      <c r="A188" s="410"/>
      <c r="B188" s="411"/>
      <c r="C188" s="412"/>
      <c r="D188" s="399"/>
      <c r="E188" s="399"/>
      <c r="F188" s="401"/>
      <c r="G188" s="413"/>
      <c r="H188" s="383"/>
      <c r="I188" s="383"/>
      <c r="J188" s="383"/>
      <c r="K188" s="383"/>
      <c r="L188" s="383"/>
      <c r="M188" s="383"/>
      <c r="N188" s="383"/>
      <c r="O188" s="383"/>
      <c r="P188" s="383"/>
      <c r="Q188" s="383"/>
      <c r="R188" s="383"/>
      <c r="S188" s="383"/>
      <c r="T188" s="383"/>
      <c r="U188" s="383"/>
      <c r="V188" s="383"/>
      <c r="W188" s="383"/>
      <c r="X188" s="383"/>
      <c r="Y188" s="383"/>
      <c r="Z188" s="383"/>
      <c r="AA188" s="383"/>
      <c r="AB188" s="383"/>
      <c r="AC188" s="383"/>
      <c r="AD188" s="383"/>
      <c r="AE188" s="383"/>
      <c r="AF188" s="383"/>
      <c r="AG188" s="383"/>
      <c r="AH188" s="383"/>
      <c r="AI188" s="383"/>
      <c r="AJ188" s="383"/>
      <c r="AK188" s="383"/>
      <c r="AL188" s="383"/>
      <c r="AM188" s="383"/>
      <c r="AN188" s="383"/>
      <c r="AO188" s="383"/>
      <c r="AP188" s="383"/>
      <c r="AQ188" s="383"/>
      <c r="AR188" s="383"/>
      <c r="AS188" s="383"/>
      <c r="AT188" s="383"/>
      <c r="AU188" s="383"/>
      <c r="AV188" s="383"/>
      <c r="AW188" s="383"/>
      <c r="AX188" s="383"/>
      <c r="AY188" s="383"/>
      <c r="AZ188" s="383"/>
      <c r="BA188" s="383"/>
      <c r="BB188" s="383"/>
      <c r="BC188" s="383"/>
      <c r="BD188" s="383"/>
      <c r="BE188" s="383"/>
      <c r="BF188" s="383"/>
      <c r="BG188" s="383"/>
      <c r="BH188" s="383"/>
      <c r="BI188" s="383"/>
      <c r="BJ188" s="383"/>
      <c r="BK188" s="383"/>
      <c r="BL188" s="383"/>
      <c r="BM188" s="383"/>
      <c r="BN188" s="383"/>
      <c r="BO188" s="383"/>
      <c r="BP188" s="383"/>
      <c r="BQ188" s="383"/>
      <c r="BR188" s="383"/>
      <c r="BS188" s="383"/>
      <c r="BT188" s="383"/>
    </row>
    <row r="189" spans="1:72" s="491" customFormat="1" ht="19.5" customHeight="1" x14ac:dyDescent="0.2">
      <c r="A189" s="396"/>
      <c r="B189" s="397"/>
      <c r="C189" s="398"/>
      <c r="D189" s="398"/>
      <c r="E189" s="399" t="s">
        <v>19</v>
      </c>
      <c r="F189" s="400">
        <f>85.52+10.46+270.69+254.55+109.7+194.71+62.69</f>
        <v>988.32000000000016</v>
      </c>
      <c r="G189" s="401" t="s">
        <v>376</v>
      </c>
      <c r="H189" s="383"/>
      <c r="I189" s="383"/>
      <c r="J189" s="383"/>
      <c r="K189" s="383"/>
      <c r="L189" s="383"/>
      <c r="M189" s="383"/>
      <c r="N189" s="383"/>
      <c r="O189" s="383"/>
      <c r="P189" s="383"/>
      <c r="Q189" s="383"/>
      <c r="R189" s="383"/>
      <c r="S189" s="383"/>
      <c r="T189" s="383"/>
      <c r="U189" s="383"/>
      <c r="V189" s="383"/>
      <c r="W189" s="383"/>
      <c r="X189" s="383"/>
      <c r="Y189" s="383"/>
      <c r="Z189" s="383"/>
      <c r="AA189" s="383"/>
      <c r="AB189" s="383"/>
      <c r="AC189" s="383"/>
      <c r="AD189" s="383"/>
      <c r="AE189" s="383"/>
      <c r="AF189" s="383"/>
      <c r="AG189" s="383"/>
      <c r="AH189" s="383"/>
      <c r="AI189" s="383"/>
      <c r="AJ189" s="383"/>
      <c r="AK189" s="383"/>
      <c r="AL189" s="383"/>
      <c r="AM189" s="383"/>
      <c r="AN189" s="383"/>
      <c r="AO189" s="383"/>
      <c r="AP189" s="383"/>
      <c r="AQ189" s="383"/>
      <c r="AR189" s="383"/>
      <c r="AS189" s="383"/>
      <c r="AT189" s="383"/>
      <c r="AU189" s="383"/>
      <c r="AV189" s="383"/>
      <c r="AW189" s="383"/>
      <c r="AX189" s="383"/>
      <c r="AY189" s="383"/>
      <c r="AZ189" s="383"/>
      <c r="BA189" s="383"/>
      <c r="BB189" s="383"/>
      <c r="BC189" s="383"/>
      <c r="BD189" s="383"/>
      <c r="BE189" s="383"/>
      <c r="BF189" s="383"/>
      <c r="BG189" s="383"/>
      <c r="BH189" s="383"/>
      <c r="BI189" s="383"/>
      <c r="BJ189" s="383"/>
      <c r="BK189" s="383"/>
      <c r="BL189" s="383"/>
      <c r="BM189" s="383"/>
      <c r="BN189" s="383"/>
      <c r="BO189" s="383"/>
      <c r="BP189" s="383"/>
      <c r="BQ189" s="383"/>
      <c r="BR189" s="383"/>
      <c r="BS189" s="383"/>
      <c r="BT189" s="383"/>
    </row>
    <row r="190" spans="1:72" s="491" customFormat="1" ht="61.5" customHeight="1" x14ac:dyDescent="0.2">
      <c r="A190" s="402" t="s">
        <v>366</v>
      </c>
      <c r="B190" s="414" t="s">
        <v>421</v>
      </c>
      <c r="C190" s="398" t="s">
        <v>422</v>
      </c>
      <c r="D190" s="398" t="s">
        <v>423</v>
      </c>
      <c r="E190" s="404" t="s">
        <v>376</v>
      </c>
      <c r="F190" s="405" t="s">
        <v>376</v>
      </c>
      <c r="G190" s="416">
        <f>SUM(G192)</f>
        <v>892.34</v>
      </c>
      <c r="H190" s="383"/>
      <c r="I190" s="499">
        <f>SUM(G190-F189)</f>
        <v>-95.980000000000132</v>
      </c>
      <c r="J190" s="383"/>
      <c r="K190" s="383"/>
      <c r="L190" s="383"/>
      <c r="M190" s="383"/>
      <c r="N190" s="383"/>
      <c r="O190" s="383"/>
      <c r="P190" s="383"/>
      <c r="Q190" s="383"/>
      <c r="R190" s="383"/>
      <c r="S190" s="383"/>
      <c r="T190" s="383"/>
      <c r="U190" s="383"/>
      <c r="V190" s="383"/>
      <c r="W190" s="383"/>
      <c r="X190" s="383"/>
      <c r="Y190" s="383"/>
      <c r="Z190" s="383"/>
      <c r="AA190" s="383"/>
      <c r="AB190" s="383"/>
      <c r="AC190" s="383"/>
      <c r="AD190" s="383"/>
      <c r="AE190" s="383"/>
      <c r="AF190" s="383"/>
      <c r="AG190" s="383"/>
      <c r="AH190" s="383"/>
      <c r="AI190" s="383"/>
      <c r="AJ190" s="383"/>
      <c r="AK190" s="383"/>
      <c r="AL190" s="383"/>
      <c r="AM190" s="383"/>
      <c r="AN190" s="383"/>
      <c r="AO190" s="383"/>
      <c r="AP190" s="383"/>
      <c r="AQ190" s="383"/>
      <c r="AR190" s="383"/>
      <c r="AS190" s="383"/>
      <c r="AT190" s="383"/>
      <c r="AU190" s="383"/>
      <c r="AV190" s="383"/>
      <c r="AW190" s="383"/>
      <c r="AX190" s="383"/>
      <c r="AY190" s="383"/>
      <c r="AZ190" s="383"/>
      <c r="BA190" s="383"/>
      <c r="BB190" s="383"/>
      <c r="BC190" s="383"/>
      <c r="BD190" s="383"/>
      <c r="BE190" s="383"/>
      <c r="BF190" s="383"/>
      <c r="BG190" s="383"/>
      <c r="BH190" s="383"/>
      <c r="BI190" s="383"/>
      <c r="BJ190" s="383"/>
      <c r="BK190" s="383"/>
      <c r="BL190" s="383"/>
      <c r="BM190" s="383"/>
      <c r="BN190" s="383"/>
      <c r="BO190" s="383"/>
      <c r="BP190" s="383"/>
      <c r="BQ190" s="383"/>
      <c r="BR190" s="383"/>
      <c r="BS190" s="383"/>
      <c r="BT190" s="383"/>
    </row>
    <row r="191" spans="1:72" s="491" customFormat="1" ht="8.25" customHeight="1" x14ac:dyDescent="0.2">
      <c r="A191" s="402"/>
      <c r="B191" s="407"/>
      <c r="C191" s="398"/>
      <c r="D191" s="398"/>
      <c r="E191" s="398"/>
      <c r="F191" s="408"/>
      <c r="G191" s="492"/>
      <c r="H191" s="383"/>
      <c r="I191" s="383"/>
      <c r="J191" s="383"/>
      <c r="K191" s="383"/>
      <c r="L191" s="383"/>
      <c r="M191" s="383"/>
      <c r="N191" s="383"/>
      <c r="O191" s="383"/>
      <c r="P191" s="383"/>
      <c r="Q191" s="383"/>
      <c r="R191" s="383"/>
      <c r="S191" s="383"/>
      <c r="T191" s="383"/>
      <c r="U191" s="383"/>
      <c r="V191" s="383"/>
      <c r="W191" s="383"/>
      <c r="X191" s="383"/>
      <c r="Y191" s="383"/>
      <c r="Z191" s="383"/>
      <c r="AA191" s="383"/>
      <c r="AB191" s="383"/>
      <c r="AC191" s="383"/>
      <c r="AD191" s="383"/>
      <c r="AE191" s="383"/>
      <c r="AF191" s="383"/>
      <c r="AG191" s="383"/>
      <c r="AH191" s="383"/>
      <c r="AI191" s="383"/>
      <c r="AJ191" s="383"/>
      <c r="AK191" s="383"/>
      <c r="AL191" s="383"/>
      <c r="AM191" s="383"/>
      <c r="AN191" s="383"/>
      <c r="AO191" s="383"/>
      <c r="AP191" s="383"/>
      <c r="AQ191" s="383"/>
      <c r="AR191" s="383"/>
      <c r="AS191" s="383"/>
      <c r="AT191" s="383"/>
      <c r="AU191" s="383"/>
      <c r="AV191" s="383"/>
      <c r="AW191" s="383"/>
      <c r="AX191" s="383"/>
      <c r="AY191" s="383"/>
      <c r="AZ191" s="383"/>
      <c r="BA191" s="383"/>
      <c r="BB191" s="383"/>
      <c r="BC191" s="383"/>
      <c r="BD191" s="383"/>
      <c r="BE191" s="383"/>
      <c r="BF191" s="383"/>
      <c r="BG191" s="383"/>
      <c r="BH191" s="383"/>
      <c r="BI191" s="383"/>
      <c r="BJ191" s="383"/>
      <c r="BK191" s="383"/>
      <c r="BL191" s="383"/>
      <c r="BM191" s="383"/>
      <c r="BN191" s="383"/>
      <c r="BO191" s="383"/>
      <c r="BP191" s="383"/>
      <c r="BQ191" s="383"/>
      <c r="BR191" s="383"/>
      <c r="BS191" s="383"/>
      <c r="BT191" s="383"/>
    </row>
    <row r="192" spans="1:72" s="491" customFormat="1" ht="15.75" customHeight="1" x14ac:dyDescent="0.2">
      <c r="A192" s="402"/>
      <c r="B192" s="493" t="s">
        <v>75</v>
      </c>
      <c r="C192" s="398"/>
      <c r="D192" s="398"/>
      <c r="E192" s="398"/>
      <c r="F192" s="408"/>
      <c r="G192" s="492">
        <f>SUM(G193:G194)</f>
        <v>892.34</v>
      </c>
      <c r="H192" s="383"/>
      <c r="I192" s="383"/>
      <c r="J192" s="383"/>
      <c r="K192" s="383"/>
      <c r="L192" s="383"/>
      <c r="M192" s="383"/>
      <c r="N192" s="383"/>
      <c r="O192" s="383"/>
      <c r="P192" s="383"/>
      <c r="Q192" s="383"/>
      <c r="R192" s="383"/>
      <c r="S192" s="383"/>
      <c r="T192" s="383"/>
      <c r="U192" s="383"/>
      <c r="V192" s="383"/>
      <c r="W192" s="383"/>
      <c r="X192" s="383"/>
      <c r="Y192" s="383"/>
      <c r="Z192" s="383"/>
      <c r="AA192" s="383"/>
      <c r="AB192" s="383"/>
      <c r="AC192" s="383"/>
      <c r="AD192" s="383"/>
      <c r="AE192" s="383"/>
      <c r="AF192" s="383"/>
      <c r="AG192" s="383"/>
      <c r="AH192" s="383"/>
      <c r="AI192" s="383"/>
      <c r="AJ192" s="383"/>
      <c r="AK192" s="383"/>
      <c r="AL192" s="383"/>
      <c r="AM192" s="383"/>
      <c r="AN192" s="383"/>
      <c r="AO192" s="383"/>
      <c r="AP192" s="383"/>
      <c r="AQ192" s="383"/>
      <c r="AR192" s="383"/>
      <c r="AS192" s="383"/>
      <c r="AT192" s="383"/>
      <c r="AU192" s="383"/>
      <c r="AV192" s="383"/>
      <c r="AW192" s="383"/>
      <c r="AX192" s="383"/>
      <c r="AY192" s="383"/>
      <c r="AZ192" s="383"/>
      <c r="BA192" s="383"/>
      <c r="BB192" s="383"/>
      <c r="BC192" s="383"/>
      <c r="BD192" s="383"/>
      <c r="BE192" s="383"/>
      <c r="BF192" s="383"/>
      <c r="BG192" s="383"/>
      <c r="BH192" s="383"/>
      <c r="BI192" s="383"/>
      <c r="BJ192" s="383"/>
      <c r="BK192" s="383"/>
      <c r="BL192" s="383"/>
      <c r="BM192" s="383"/>
      <c r="BN192" s="383"/>
      <c r="BO192" s="383"/>
      <c r="BP192" s="383"/>
      <c r="BQ192" s="383"/>
      <c r="BR192" s="383"/>
      <c r="BS192" s="383"/>
      <c r="BT192" s="383"/>
    </row>
    <row r="193" spans="1:16135" s="491" customFormat="1" ht="15.75" customHeight="1" x14ac:dyDescent="0.2">
      <c r="A193" s="402"/>
      <c r="B193" s="493"/>
      <c r="C193" s="415"/>
      <c r="D193" s="398"/>
      <c r="E193" s="398" t="s">
        <v>383</v>
      </c>
      <c r="F193" s="408" t="s">
        <v>376</v>
      </c>
      <c r="G193" s="409">
        <f>226.25+304.45+215.62</f>
        <v>746.32</v>
      </c>
      <c r="H193" s="383"/>
      <c r="I193" s="383"/>
      <c r="J193" s="383"/>
      <c r="K193" s="383"/>
      <c r="L193" s="383"/>
      <c r="M193" s="383"/>
      <c r="N193" s="383"/>
      <c r="O193" s="383"/>
      <c r="P193" s="383"/>
      <c r="Q193" s="383"/>
      <c r="R193" s="383"/>
      <c r="S193" s="383"/>
      <c r="T193" s="383"/>
      <c r="U193" s="383"/>
      <c r="V193" s="383"/>
      <c r="W193" s="383"/>
      <c r="X193" s="383"/>
      <c r="Y193" s="383"/>
      <c r="Z193" s="383"/>
      <c r="AA193" s="383"/>
      <c r="AB193" s="383"/>
      <c r="AC193" s="383"/>
      <c r="AD193" s="383"/>
      <c r="AE193" s="383"/>
      <c r="AF193" s="383"/>
      <c r="AG193" s="383"/>
      <c r="AH193" s="383"/>
      <c r="AI193" s="383"/>
      <c r="AJ193" s="383"/>
      <c r="AK193" s="383"/>
      <c r="AL193" s="383"/>
      <c r="AM193" s="383"/>
      <c r="AN193" s="383"/>
      <c r="AO193" s="383"/>
      <c r="AP193" s="383"/>
      <c r="AQ193" s="383"/>
      <c r="AR193" s="383"/>
      <c r="AS193" s="383"/>
      <c r="AT193" s="383"/>
      <c r="AU193" s="383"/>
      <c r="AV193" s="383"/>
      <c r="AW193" s="383"/>
      <c r="AX193" s="383"/>
      <c r="AY193" s="383"/>
      <c r="AZ193" s="383"/>
      <c r="BA193" s="383"/>
      <c r="BB193" s="383"/>
      <c r="BC193" s="383"/>
      <c r="BD193" s="383"/>
      <c r="BE193" s="383"/>
      <c r="BF193" s="383"/>
      <c r="BG193" s="383"/>
      <c r="BH193" s="383"/>
      <c r="BI193" s="383"/>
      <c r="BJ193" s="383"/>
      <c r="BK193" s="383"/>
      <c r="BL193" s="383"/>
      <c r="BM193" s="383"/>
      <c r="BN193" s="383"/>
      <c r="BO193" s="383"/>
      <c r="BP193" s="383"/>
      <c r="BQ193" s="383"/>
      <c r="BR193" s="383"/>
      <c r="BS193" s="383"/>
      <c r="BT193" s="383"/>
    </row>
    <row r="194" spans="1:16135" s="491" customFormat="1" ht="15.75" customHeight="1" x14ac:dyDescent="0.2">
      <c r="A194" s="402"/>
      <c r="B194" s="493"/>
      <c r="C194" s="415"/>
      <c r="D194" s="398"/>
      <c r="E194" s="398" t="s">
        <v>384</v>
      </c>
      <c r="F194" s="408" t="s">
        <v>376</v>
      </c>
      <c r="G194" s="409">
        <f>44.44+59.8+41.78</f>
        <v>146.01999999999998</v>
      </c>
      <c r="H194" s="383"/>
      <c r="I194" s="383"/>
      <c r="J194" s="383"/>
      <c r="K194" s="383"/>
      <c r="L194" s="383"/>
      <c r="M194" s="383"/>
      <c r="N194" s="383"/>
      <c r="O194" s="383"/>
      <c r="P194" s="383"/>
      <c r="Q194" s="383"/>
      <c r="R194" s="383"/>
      <c r="S194" s="383"/>
      <c r="T194" s="383"/>
      <c r="U194" s="383"/>
      <c r="V194" s="383"/>
      <c r="W194" s="383"/>
      <c r="X194" s="383"/>
      <c r="Y194" s="383"/>
      <c r="Z194" s="383"/>
      <c r="AA194" s="383"/>
      <c r="AB194" s="383"/>
      <c r="AC194" s="383"/>
      <c r="AD194" s="383"/>
      <c r="AE194" s="383"/>
      <c r="AF194" s="383"/>
      <c r="AG194" s="383"/>
      <c r="AH194" s="383"/>
      <c r="AI194" s="383"/>
      <c r="AJ194" s="383"/>
      <c r="AK194" s="383"/>
      <c r="AL194" s="383"/>
      <c r="AM194" s="383"/>
      <c r="AN194" s="383"/>
      <c r="AO194" s="383"/>
      <c r="AP194" s="383"/>
      <c r="AQ194" s="383"/>
      <c r="AR194" s="383"/>
      <c r="AS194" s="383"/>
      <c r="AT194" s="383"/>
      <c r="AU194" s="383"/>
      <c r="AV194" s="383"/>
      <c r="AW194" s="383"/>
      <c r="AX194" s="383"/>
      <c r="AY194" s="383"/>
      <c r="AZ194" s="383"/>
      <c r="BA194" s="383"/>
      <c r="BB194" s="383"/>
      <c r="BC194" s="383"/>
      <c r="BD194" s="383"/>
      <c r="BE194" s="383"/>
      <c r="BF194" s="383"/>
      <c r="BG194" s="383"/>
      <c r="BH194" s="383"/>
      <c r="BI194" s="383"/>
      <c r="BJ194" s="383"/>
      <c r="BK194" s="383"/>
      <c r="BL194" s="383"/>
      <c r="BM194" s="383"/>
      <c r="BN194" s="383"/>
      <c r="BO194" s="383"/>
      <c r="BP194" s="383"/>
      <c r="BQ194" s="383"/>
      <c r="BR194" s="383"/>
      <c r="BS194" s="383"/>
      <c r="BT194" s="383"/>
    </row>
    <row r="195" spans="1:16135" s="491" customFormat="1" ht="12" customHeight="1" x14ac:dyDescent="0.2">
      <c r="A195" s="417"/>
      <c r="B195" s="495"/>
      <c r="C195" s="412"/>
      <c r="D195" s="399"/>
      <c r="E195" s="399"/>
      <c r="F195" s="401"/>
      <c r="G195" s="413"/>
      <c r="H195" s="383"/>
      <c r="I195" s="383"/>
      <c r="J195" s="383"/>
      <c r="K195" s="383"/>
      <c r="L195" s="383"/>
      <c r="M195" s="383"/>
      <c r="N195" s="383"/>
      <c r="O195" s="383"/>
      <c r="P195" s="383"/>
      <c r="Q195" s="383"/>
      <c r="R195" s="383"/>
      <c r="S195" s="383"/>
      <c r="T195" s="383"/>
      <c r="U195" s="383"/>
      <c r="V195" s="383"/>
      <c r="W195" s="383"/>
      <c r="X195" s="383"/>
      <c r="Y195" s="383"/>
      <c r="Z195" s="383"/>
      <c r="AA195" s="383"/>
      <c r="AB195" s="383"/>
      <c r="AC195" s="383"/>
      <c r="AD195" s="383"/>
      <c r="AE195" s="383"/>
      <c r="AF195" s="383"/>
      <c r="AG195" s="383"/>
      <c r="AH195" s="383"/>
      <c r="AI195" s="383"/>
      <c r="AJ195" s="383"/>
      <c r="AK195" s="383"/>
      <c r="AL195" s="383"/>
      <c r="AM195" s="383"/>
      <c r="AN195" s="383"/>
      <c r="AO195" s="383"/>
      <c r="AP195" s="383"/>
      <c r="AQ195" s="383"/>
      <c r="AR195" s="383"/>
      <c r="AS195" s="383"/>
      <c r="AT195" s="383"/>
      <c r="AU195" s="383"/>
      <c r="AV195" s="383"/>
      <c r="AW195" s="383"/>
      <c r="AX195" s="383"/>
      <c r="AY195" s="383"/>
      <c r="AZ195" s="383"/>
      <c r="BA195" s="383"/>
      <c r="BB195" s="383"/>
      <c r="BC195" s="383"/>
      <c r="BD195" s="383"/>
      <c r="BE195" s="383"/>
      <c r="BF195" s="383"/>
      <c r="BG195" s="383"/>
      <c r="BH195" s="383"/>
      <c r="BI195" s="383"/>
      <c r="BJ195" s="383"/>
      <c r="BK195" s="383"/>
      <c r="BL195" s="383"/>
      <c r="BM195" s="383"/>
      <c r="BN195" s="383"/>
      <c r="BO195" s="383"/>
      <c r="BP195" s="383"/>
      <c r="BQ195" s="383"/>
      <c r="BR195" s="383"/>
      <c r="BS195" s="383"/>
      <c r="BT195" s="383"/>
    </row>
    <row r="196" spans="1:16135" s="491" customFormat="1" ht="15.75" customHeight="1" x14ac:dyDescent="0.2">
      <c r="A196" s="396"/>
      <c r="B196" s="397"/>
      <c r="C196" s="398"/>
      <c r="D196" s="398"/>
      <c r="E196" s="399" t="s">
        <v>19</v>
      </c>
      <c r="F196" s="400">
        <f>10000</f>
        <v>10000</v>
      </c>
      <c r="G196" s="401" t="s">
        <v>376</v>
      </c>
      <c r="H196" s="383"/>
      <c r="I196" s="383"/>
      <c r="J196" s="383"/>
      <c r="K196" s="383"/>
      <c r="L196" s="383"/>
      <c r="M196" s="383"/>
      <c r="N196" s="383"/>
      <c r="O196" s="383"/>
      <c r="P196" s="383"/>
      <c r="Q196" s="383"/>
      <c r="R196" s="383"/>
      <c r="S196" s="383"/>
      <c r="T196" s="383"/>
      <c r="U196" s="383"/>
      <c r="V196" s="383"/>
      <c r="W196" s="383"/>
      <c r="X196" s="383"/>
      <c r="Y196" s="383"/>
      <c r="Z196" s="383"/>
      <c r="AA196" s="383"/>
      <c r="AB196" s="383"/>
      <c r="AC196" s="383"/>
      <c r="AD196" s="383"/>
      <c r="AE196" s="383"/>
      <c r="AF196" s="383"/>
      <c r="AG196" s="383"/>
      <c r="AH196" s="383"/>
      <c r="AI196" s="383"/>
      <c r="AJ196" s="383"/>
      <c r="AK196" s="383"/>
      <c r="AL196" s="383"/>
      <c r="AM196" s="383"/>
      <c r="AN196" s="383"/>
      <c r="AO196" s="383"/>
      <c r="AP196" s="383"/>
      <c r="AQ196" s="383"/>
      <c r="AR196" s="383"/>
      <c r="AS196" s="383"/>
      <c r="AT196" s="383"/>
      <c r="AU196" s="383"/>
      <c r="AV196" s="383"/>
      <c r="AW196" s="383"/>
      <c r="AX196" s="383"/>
      <c r="AY196" s="383"/>
      <c r="AZ196" s="383"/>
      <c r="BA196" s="383"/>
      <c r="BB196" s="383"/>
      <c r="BC196" s="383"/>
      <c r="BD196" s="383"/>
      <c r="BE196" s="383"/>
      <c r="BF196" s="383"/>
      <c r="BG196" s="383"/>
      <c r="BH196" s="383"/>
      <c r="BI196" s="383"/>
      <c r="BJ196" s="383"/>
      <c r="BK196" s="383"/>
      <c r="BL196" s="383"/>
      <c r="BM196" s="383"/>
      <c r="BN196" s="383"/>
      <c r="BO196" s="383"/>
      <c r="BP196" s="383"/>
      <c r="BQ196" s="383"/>
      <c r="BR196" s="383"/>
      <c r="BS196" s="383"/>
      <c r="BT196" s="383"/>
    </row>
    <row r="197" spans="1:16135" s="491" customFormat="1" ht="15.75" customHeight="1" x14ac:dyDescent="0.2">
      <c r="A197" s="402" t="s">
        <v>424</v>
      </c>
      <c r="B197" s="414" t="s">
        <v>425</v>
      </c>
      <c r="C197" s="398" t="s">
        <v>418</v>
      </c>
      <c r="D197" s="398" t="s">
        <v>426</v>
      </c>
      <c r="E197" s="404" t="s">
        <v>376</v>
      </c>
      <c r="F197" s="405" t="s">
        <v>376</v>
      </c>
      <c r="G197" s="406">
        <f>SUM(G199)</f>
        <v>10000</v>
      </c>
      <c r="H197" s="383"/>
      <c r="I197" s="383"/>
      <c r="J197" s="383"/>
      <c r="K197" s="383"/>
      <c r="L197" s="383"/>
      <c r="M197" s="383"/>
      <c r="N197" s="383"/>
      <c r="O197" s="383"/>
      <c r="P197" s="383"/>
      <c r="Q197" s="383"/>
      <c r="R197" s="383"/>
      <c r="S197" s="383"/>
      <c r="T197" s="383"/>
      <c r="U197" s="383"/>
      <c r="V197" s="383"/>
      <c r="W197" s="383"/>
      <c r="X197" s="383"/>
      <c r="Y197" s="383"/>
      <c r="Z197" s="383"/>
      <c r="AA197" s="383"/>
      <c r="AB197" s="383"/>
      <c r="AC197" s="383"/>
      <c r="AD197" s="383"/>
      <c r="AE197" s="383"/>
      <c r="AF197" s="383"/>
      <c r="AG197" s="383"/>
      <c r="AH197" s="383"/>
      <c r="AI197" s="383"/>
      <c r="AJ197" s="383"/>
      <c r="AK197" s="383"/>
      <c r="AL197" s="383"/>
      <c r="AM197" s="383"/>
      <c r="AN197" s="383"/>
      <c r="AO197" s="383"/>
      <c r="AP197" s="383"/>
      <c r="AQ197" s="383"/>
      <c r="AR197" s="383"/>
      <c r="AS197" s="383"/>
      <c r="AT197" s="383"/>
      <c r="AU197" s="383"/>
      <c r="AV197" s="383"/>
      <c r="AW197" s="383"/>
      <c r="AX197" s="383"/>
      <c r="AY197" s="383"/>
      <c r="AZ197" s="383"/>
      <c r="BA197" s="383"/>
      <c r="BB197" s="383"/>
      <c r="BC197" s="383"/>
      <c r="BD197" s="383"/>
      <c r="BE197" s="383"/>
      <c r="BF197" s="383"/>
      <c r="BG197" s="383"/>
      <c r="BH197" s="383"/>
      <c r="BI197" s="383"/>
      <c r="BJ197" s="383"/>
      <c r="BK197" s="383"/>
      <c r="BL197" s="383"/>
      <c r="BM197" s="383"/>
      <c r="BN197" s="383"/>
      <c r="BO197" s="383"/>
      <c r="BP197" s="383"/>
      <c r="BQ197" s="383"/>
      <c r="BR197" s="383"/>
      <c r="BS197" s="383"/>
      <c r="BT197" s="383"/>
    </row>
    <row r="198" spans="1:16135" s="491" customFormat="1" ht="15.75" customHeight="1" x14ac:dyDescent="0.2">
      <c r="A198" s="396"/>
      <c r="B198" s="407"/>
      <c r="C198" s="398"/>
      <c r="D198" s="398"/>
      <c r="E198" s="398"/>
      <c r="F198" s="408"/>
      <c r="G198" s="492"/>
      <c r="H198" s="383"/>
      <c r="I198" s="383"/>
      <c r="J198" s="383"/>
      <c r="K198" s="383"/>
      <c r="L198" s="383"/>
      <c r="M198" s="383"/>
      <c r="N198" s="383"/>
      <c r="O198" s="383"/>
      <c r="P198" s="383"/>
      <c r="Q198" s="383"/>
      <c r="R198" s="383"/>
      <c r="S198" s="383"/>
      <c r="T198" s="383"/>
      <c r="U198" s="383"/>
      <c r="V198" s="383"/>
      <c r="W198" s="383"/>
      <c r="X198" s="383"/>
      <c r="Y198" s="383"/>
      <c r="Z198" s="383"/>
      <c r="AA198" s="383"/>
      <c r="AB198" s="383"/>
      <c r="AC198" s="383"/>
      <c r="AD198" s="383"/>
      <c r="AE198" s="383"/>
      <c r="AF198" s="383"/>
      <c r="AG198" s="383"/>
      <c r="AH198" s="383"/>
      <c r="AI198" s="383"/>
      <c r="AJ198" s="383"/>
      <c r="AK198" s="383"/>
      <c r="AL198" s="383"/>
      <c r="AM198" s="383"/>
      <c r="AN198" s="383"/>
      <c r="AO198" s="383"/>
      <c r="AP198" s="383"/>
      <c r="AQ198" s="383"/>
      <c r="AR198" s="383"/>
      <c r="AS198" s="383"/>
      <c r="AT198" s="383"/>
      <c r="AU198" s="383"/>
      <c r="AV198" s="383"/>
      <c r="AW198" s="383"/>
      <c r="AX198" s="383"/>
      <c r="AY198" s="383"/>
      <c r="AZ198" s="383"/>
      <c r="BA198" s="383"/>
      <c r="BB198" s="383"/>
      <c r="BC198" s="383"/>
      <c r="BD198" s="383"/>
      <c r="BE198" s="383"/>
      <c r="BF198" s="383"/>
      <c r="BG198" s="383"/>
      <c r="BH198" s="383"/>
      <c r="BI198" s="383"/>
      <c r="BJ198" s="383"/>
      <c r="BK198" s="383"/>
      <c r="BL198" s="383"/>
      <c r="BM198" s="383"/>
      <c r="BN198" s="383"/>
      <c r="BO198" s="383"/>
      <c r="BP198" s="383"/>
      <c r="BQ198" s="383"/>
      <c r="BR198" s="383"/>
      <c r="BS198" s="383"/>
      <c r="BT198" s="383"/>
    </row>
    <row r="199" spans="1:16135" s="491" customFormat="1" ht="15.75" customHeight="1" x14ac:dyDescent="0.2">
      <c r="A199" s="396"/>
      <c r="B199" s="493" t="s">
        <v>150</v>
      </c>
      <c r="C199" s="398"/>
      <c r="D199" s="398"/>
      <c r="E199" s="398"/>
      <c r="F199" s="408"/>
      <c r="G199" s="492">
        <f>SUM(G200:G200)</f>
        <v>10000</v>
      </c>
      <c r="H199" s="383"/>
      <c r="I199" s="383"/>
      <c r="J199" s="383"/>
      <c r="K199" s="383"/>
      <c r="L199" s="383"/>
      <c r="M199" s="383"/>
      <c r="N199" s="383"/>
      <c r="O199" s="383"/>
      <c r="P199" s="383"/>
      <c r="Q199" s="383"/>
      <c r="R199" s="383"/>
      <c r="S199" s="383"/>
      <c r="T199" s="383"/>
      <c r="U199" s="383"/>
      <c r="V199" s="383"/>
      <c r="W199" s="383"/>
      <c r="X199" s="383"/>
      <c r="Y199" s="383"/>
      <c r="Z199" s="383"/>
      <c r="AA199" s="383"/>
      <c r="AB199" s="383"/>
      <c r="AC199" s="383"/>
      <c r="AD199" s="383"/>
      <c r="AE199" s="383"/>
      <c r="AF199" s="383"/>
      <c r="AG199" s="383"/>
      <c r="AH199" s="383"/>
      <c r="AI199" s="383"/>
      <c r="AJ199" s="383"/>
      <c r="AK199" s="383"/>
      <c r="AL199" s="383"/>
      <c r="AM199" s="383"/>
      <c r="AN199" s="383"/>
      <c r="AO199" s="383"/>
      <c r="AP199" s="383"/>
      <c r="AQ199" s="383"/>
      <c r="AR199" s="383"/>
      <c r="AS199" s="383"/>
      <c r="AT199" s="383"/>
      <c r="AU199" s="383"/>
      <c r="AV199" s="383"/>
      <c r="AW199" s="383"/>
      <c r="AX199" s="383"/>
      <c r="AY199" s="383"/>
      <c r="AZ199" s="383"/>
      <c r="BA199" s="383"/>
      <c r="BB199" s="383"/>
      <c r="BC199" s="383"/>
      <c r="BD199" s="383"/>
      <c r="BE199" s="383"/>
      <c r="BF199" s="383"/>
      <c r="BG199" s="383"/>
      <c r="BH199" s="383"/>
      <c r="BI199" s="383"/>
      <c r="BJ199" s="383"/>
      <c r="BK199" s="383"/>
      <c r="BL199" s="383"/>
      <c r="BM199" s="383"/>
      <c r="BN199" s="383"/>
      <c r="BO199" s="383"/>
      <c r="BP199" s="383"/>
      <c r="BQ199" s="383"/>
      <c r="BR199" s="383"/>
      <c r="BS199" s="383"/>
      <c r="BT199" s="383"/>
    </row>
    <row r="200" spans="1:16135" s="491" customFormat="1" ht="15.75" customHeight="1" x14ac:dyDescent="0.2">
      <c r="A200" s="396"/>
      <c r="B200" s="397"/>
      <c r="C200" s="415"/>
      <c r="D200" s="398"/>
      <c r="E200" s="398" t="s">
        <v>379</v>
      </c>
      <c r="F200" s="408" t="s">
        <v>376</v>
      </c>
      <c r="G200" s="409">
        <v>10000</v>
      </c>
      <c r="H200" s="383"/>
      <c r="I200" s="383"/>
      <c r="J200" s="383"/>
      <c r="K200" s="383"/>
      <c r="L200" s="383"/>
      <c r="M200" s="383"/>
      <c r="N200" s="383"/>
      <c r="O200" s="383"/>
      <c r="P200" s="383"/>
      <c r="Q200" s="383"/>
      <c r="R200" s="383"/>
      <c r="S200" s="383"/>
      <c r="T200" s="383"/>
      <c r="U200" s="383"/>
      <c r="V200" s="383"/>
      <c r="W200" s="383"/>
      <c r="X200" s="383"/>
      <c r="Y200" s="383"/>
      <c r="Z200" s="383"/>
      <c r="AA200" s="383"/>
      <c r="AB200" s="383"/>
      <c r="AC200" s="383"/>
      <c r="AD200" s="383"/>
      <c r="AE200" s="383"/>
      <c r="AF200" s="383"/>
      <c r="AG200" s="383"/>
      <c r="AH200" s="383"/>
      <c r="AI200" s="383"/>
      <c r="AJ200" s="383"/>
      <c r="AK200" s="383"/>
      <c r="AL200" s="383"/>
      <c r="AM200" s="383"/>
      <c r="AN200" s="383"/>
      <c r="AO200" s="383"/>
      <c r="AP200" s="383"/>
      <c r="AQ200" s="383"/>
      <c r="AR200" s="383"/>
      <c r="AS200" s="383"/>
      <c r="AT200" s="383"/>
      <c r="AU200" s="383"/>
      <c r="AV200" s="383"/>
      <c r="AW200" s="383"/>
      <c r="AX200" s="383"/>
      <c r="AY200" s="383"/>
      <c r="AZ200" s="383"/>
      <c r="BA200" s="383"/>
      <c r="BB200" s="383"/>
      <c r="BC200" s="383"/>
      <c r="BD200" s="383"/>
      <c r="BE200" s="383"/>
      <c r="BF200" s="383"/>
      <c r="BG200" s="383"/>
      <c r="BH200" s="383"/>
      <c r="BI200" s="383"/>
      <c r="BJ200" s="383"/>
      <c r="BK200" s="383"/>
      <c r="BL200" s="383"/>
      <c r="BM200" s="383"/>
      <c r="BN200" s="383"/>
      <c r="BO200" s="383"/>
      <c r="BP200" s="383"/>
      <c r="BQ200" s="383"/>
      <c r="BR200" s="383"/>
      <c r="BS200" s="383"/>
      <c r="BT200" s="383"/>
    </row>
    <row r="201" spans="1:16135" s="491" customFormat="1" ht="10.5" customHeight="1" x14ac:dyDescent="0.2">
      <c r="A201" s="410"/>
      <c r="B201" s="411"/>
      <c r="C201" s="412"/>
      <c r="D201" s="399"/>
      <c r="E201" s="399"/>
      <c r="F201" s="401"/>
      <c r="G201" s="413"/>
      <c r="H201" s="383"/>
      <c r="I201" s="383"/>
      <c r="J201" s="383"/>
      <c r="K201" s="383"/>
      <c r="L201" s="383"/>
      <c r="M201" s="383"/>
      <c r="N201" s="383"/>
      <c r="O201" s="383"/>
      <c r="P201" s="383"/>
      <c r="Q201" s="383"/>
      <c r="R201" s="383"/>
      <c r="S201" s="383"/>
      <c r="T201" s="383"/>
      <c r="U201" s="383"/>
      <c r="V201" s="383"/>
      <c r="W201" s="383"/>
      <c r="X201" s="383"/>
      <c r="Y201" s="383"/>
      <c r="Z201" s="383"/>
      <c r="AA201" s="383"/>
      <c r="AB201" s="383"/>
      <c r="AC201" s="383"/>
      <c r="AD201" s="383"/>
      <c r="AE201" s="383"/>
      <c r="AF201" s="383"/>
      <c r="AG201" s="383"/>
      <c r="AH201" s="383"/>
      <c r="AI201" s="383"/>
      <c r="AJ201" s="383"/>
      <c r="AK201" s="383"/>
      <c r="AL201" s="383"/>
      <c r="AM201" s="383"/>
      <c r="AN201" s="383"/>
      <c r="AO201" s="383"/>
      <c r="AP201" s="383"/>
      <c r="AQ201" s="383"/>
      <c r="AR201" s="383"/>
      <c r="AS201" s="383"/>
      <c r="AT201" s="383"/>
      <c r="AU201" s="383"/>
      <c r="AV201" s="383"/>
      <c r="AW201" s="383"/>
      <c r="AX201" s="383"/>
      <c r="AY201" s="383"/>
      <c r="AZ201" s="383"/>
      <c r="BA201" s="383"/>
      <c r="BB201" s="383"/>
      <c r="BC201" s="383"/>
      <c r="BD201" s="383"/>
      <c r="BE201" s="383"/>
      <c r="BF201" s="383"/>
      <c r="BG201" s="383"/>
      <c r="BH201" s="383"/>
      <c r="BI201" s="383"/>
      <c r="BJ201" s="383"/>
      <c r="BK201" s="383"/>
      <c r="BL201" s="383"/>
      <c r="BM201" s="383"/>
      <c r="BN201" s="383"/>
      <c r="BO201" s="383"/>
      <c r="BP201" s="383"/>
      <c r="BQ201" s="383"/>
      <c r="BR201" s="383"/>
      <c r="BS201" s="383"/>
      <c r="BT201" s="383"/>
    </row>
    <row r="202" spans="1:16135" s="392" customFormat="1" ht="23.25" customHeight="1" x14ac:dyDescent="0.2">
      <c r="A202" s="500"/>
      <c r="B202" s="501" t="s">
        <v>341</v>
      </c>
      <c r="C202" s="502"/>
      <c r="D202" s="503"/>
      <c r="E202" s="504"/>
      <c r="F202" s="504">
        <f>SUM(F12,F18,F27,F35,F43,F53,F61,F67,F76,F189,F196)</f>
        <v>3044050.32</v>
      </c>
      <c r="G202" s="504">
        <f>SUM(G13,G19,G28,G36,G44,G54,G62,G68,G77,G190,G197)</f>
        <v>3479468.71</v>
      </c>
      <c r="H202" s="391"/>
      <c r="I202" s="391"/>
      <c r="J202" s="391"/>
      <c r="K202" s="391"/>
      <c r="L202" s="391"/>
      <c r="M202" s="391"/>
      <c r="N202" s="391"/>
      <c r="O202" s="391"/>
      <c r="P202" s="391"/>
      <c r="Q202" s="391"/>
      <c r="R202" s="391"/>
      <c r="S202" s="391"/>
      <c r="T202" s="391"/>
      <c r="U202" s="391"/>
      <c r="V202" s="391"/>
      <c r="W202" s="391"/>
      <c r="X202" s="391"/>
      <c r="Y202" s="391"/>
      <c r="Z202" s="391"/>
      <c r="AA202" s="391"/>
      <c r="AB202" s="391"/>
      <c r="AC202" s="391"/>
      <c r="AD202" s="391"/>
      <c r="AE202" s="391"/>
      <c r="AF202" s="391"/>
      <c r="AG202" s="391"/>
      <c r="AH202" s="391"/>
      <c r="AI202" s="391"/>
      <c r="AJ202" s="391"/>
      <c r="AK202" s="391"/>
      <c r="AL202" s="391"/>
      <c r="AM202" s="391"/>
      <c r="AN202" s="391"/>
      <c r="AO202" s="391"/>
      <c r="AP202" s="391"/>
      <c r="AQ202" s="391"/>
      <c r="AR202" s="391"/>
      <c r="AS202" s="391"/>
      <c r="AT202" s="391"/>
      <c r="AU202" s="391"/>
      <c r="AV202" s="391"/>
      <c r="AW202" s="391"/>
      <c r="AX202" s="391"/>
      <c r="AY202" s="391"/>
      <c r="AZ202" s="391"/>
      <c r="BA202" s="391"/>
      <c r="BB202" s="391"/>
      <c r="BC202" s="391"/>
      <c r="BD202" s="391"/>
      <c r="BE202" s="391"/>
      <c r="BF202" s="391"/>
      <c r="BG202" s="391"/>
      <c r="BH202" s="391"/>
      <c r="BI202" s="391"/>
      <c r="BJ202" s="391"/>
      <c r="BK202" s="391"/>
      <c r="BL202" s="391"/>
      <c r="BM202" s="391"/>
      <c r="BN202" s="391"/>
      <c r="BO202" s="391"/>
      <c r="BP202" s="391"/>
      <c r="BQ202" s="391"/>
      <c r="BR202" s="391"/>
      <c r="BS202" s="391"/>
      <c r="BT202" s="391"/>
    </row>
    <row r="204" spans="1:16135" customFormat="1" x14ac:dyDescent="0.25">
      <c r="A204" s="505"/>
      <c r="B204" s="471"/>
      <c r="C204" s="471"/>
      <c r="D204" s="471"/>
      <c r="E204" s="471"/>
      <c r="F204" s="418"/>
      <c r="G204" s="418"/>
      <c r="I204" s="50">
        <f>SUM(G16:G16,G22:G25,G31:G33,G39:G41,G47,G50:G51,G57:G59,G65,G71:G74,G82:G86,G91,G96:G100,G105:G107,G112,G117:G117,G122:G126,G131,G136:G140,G145,G150:G154,G159,G164:G168,G173,G178:G180,G185:G187,G193:G194,G200)</f>
        <v>3479468.71</v>
      </c>
      <c r="BY204" s="471"/>
      <c r="BZ204" s="471"/>
      <c r="CA204" s="471"/>
      <c r="CB204" s="471"/>
      <c r="CC204" s="471"/>
      <c r="CD204" s="471"/>
      <c r="CE204" s="471"/>
      <c r="CF204" s="471"/>
      <c r="CG204" s="471"/>
      <c r="CH204" s="471"/>
      <c r="CI204" s="471"/>
      <c r="CJ204" s="471"/>
      <c r="CK204" s="471"/>
      <c r="CL204" s="471"/>
      <c r="CM204" s="471"/>
      <c r="CN204" s="471"/>
      <c r="CO204" s="471"/>
      <c r="CP204" s="471"/>
      <c r="CQ204" s="471"/>
      <c r="CR204" s="471"/>
      <c r="CS204" s="471"/>
      <c r="CT204" s="471"/>
      <c r="CU204" s="471"/>
      <c r="CV204" s="471"/>
      <c r="CW204" s="471"/>
      <c r="CX204" s="471"/>
      <c r="CY204" s="471"/>
      <c r="CZ204" s="471"/>
      <c r="DA204" s="471"/>
      <c r="DB204" s="471"/>
      <c r="DC204" s="471"/>
      <c r="DD204" s="471"/>
      <c r="DE204" s="471"/>
      <c r="DF204" s="471"/>
      <c r="DG204" s="471"/>
      <c r="DH204" s="471"/>
      <c r="DI204" s="471"/>
      <c r="DJ204" s="471"/>
      <c r="DK204" s="471"/>
      <c r="DL204" s="471"/>
      <c r="DM204" s="471"/>
      <c r="DN204" s="471"/>
      <c r="DO204" s="471"/>
      <c r="DP204" s="471"/>
      <c r="DQ204" s="471"/>
      <c r="DR204" s="471"/>
      <c r="DS204" s="471"/>
      <c r="DT204" s="471"/>
      <c r="DU204" s="471"/>
      <c r="DV204" s="471"/>
      <c r="DW204" s="471"/>
      <c r="DX204" s="471"/>
      <c r="DY204" s="471"/>
      <c r="DZ204" s="471"/>
      <c r="EA204" s="471"/>
      <c r="EB204" s="471"/>
      <c r="EC204" s="471"/>
      <c r="ED204" s="471"/>
      <c r="EE204" s="471"/>
      <c r="EF204" s="471"/>
      <c r="EG204" s="471"/>
      <c r="EH204" s="471"/>
      <c r="EI204" s="471"/>
      <c r="EJ204" s="471"/>
      <c r="EK204" s="471"/>
      <c r="EL204" s="471"/>
      <c r="EM204" s="471"/>
      <c r="EN204" s="471"/>
      <c r="EO204" s="471"/>
      <c r="EP204" s="471"/>
      <c r="EQ204" s="471"/>
      <c r="ER204" s="471"/>
      <c r="ES204" s="471"/>
      <c r="ET204" s="471"/>
      <c r="EU204" s="471"/>
      <c r="EV204" s="471"/>
      <c r="EW204" s="471"/>
      <c r="EX204" s="471"/>
      <c r="EY204" s="471"/>
      <c r="EZ204" s="471"/>
      <c r="FA204" s="471"/>
      <c r="FB204" s="471"/>
      <c r="FC204" s="471"/>
      <c r="FD204" s="471"/>
      <c r="FE204" s="471"/>
      <c r="FF204" s="471"/>
      <c r="FG204" s="471"/>
      <c r="FH204" s="471"/>
      <c r="FI204" s="471"/>
      <c r="FJ204" s="471"/>
      <c r="FK204" s="471"/>
      <c r="FL204" s="471"/>
      <c r="FM204" s="471"/>
      <c r="FN204" s="471"/>
      <c r="FO204" s="471"/>
      <c r="FP204" s="471"/>
      <c r="FQ204" s="471"/>
      <c r="FR204" s="471"/>
      <c r="FS204" s="471"/>
      <c r="FT204" s="471"/>
      <c r="FU204" s="471"/>
      <c r="FV204" s="471"/>
      <c r="FW204" s="471"/>
      <c r="FX204" s="471"/>
      <c r="FY204" s="471"/>
      <c r="FZ204" s="471"/>
      <c r="GA204" s="471"/>
      <c r="GB204" s="471"/>
      <c r="GC204" s="471"/>
      <c r="GD204" s="471"/>
      <c r="GE204" s="471"/>
      <c r="GF204" s="471"/>
      <c r="GG204" s="471"/>
      <c r="GH204" s="471"/>
      <c r="GI204" s="471"/>
      <c r="GJ204" s="471"/>
      <c r="GK204" s="471"/>
      <c r="GL204" s="471"/>
      <c r="GM204" s="471"/>
      <c r="GN204" s="471"/>
      <c r="GO204" s="471"/>
      <c r="GP204" s="471"/>
      <c r="GQ204" s="471"/>
      <c r="GR204" s="471"/>
      <c r="GS204" s="471"/>
      <c r="GT204" s="471"/>
      <c r="GU204" s="471"/>
      <c r="GV204" s="471"/>
      <c r="GW204" s="471"/>
      <c r="GX204" s="471"/>
      <c r="GY204" s="471"/>
      <c r="GZ204" s="471"/>
      <c r="HA204" s="471"/>
      <c r="HB204" s="471"/>
      <c r="HC204" s="471"/>
      <c r="HD204" s="471"/>
      <c r="HE204" s="471"/>
      <c r="HF204" s="471"/>
      <c r="HG204" s="471"/>
      <c r="HH204" s="471"/>
      <c r="HI204" s="471"/>
      <c r="HJ204" s="471"/>
      <c r="HK204" s="471"/>
      <c r="HL204" s="471"/>
      <c r="HM204" s="471"/>
      <c r="HN204" s="471"/>
      <c r="HO204" s="471"/>
      <c r="HP204" s="471"/>
      <c r="HQ204" s="471"/>
      <c r="HR204" s="471"/>
      <c r="HS204" s="471"/>
      <c r="HT204" s="471"/>
      <c r="HU204" s="471"/>
      <c r="HV204" s="471"/>
      <c r="HW204" s="471"/>
      <c r="HX204" s="471"/>
      <c r="HY204" s="471"/>
      <c r="HZ204" s="471"/>
      <c r="IA204" s="471"/>
      <c r="IB204" s="471"/>
      <c r="IC204" s="471"/>
      <c r="ID204" s="471"/>
      <c r="IE204" s="471"/>
      <c r="IF204" s="471"/>
      <c r="IG204" s="471"/>
      <c r="IH204" s="471"/>
      <c r="II204" s="471"/>
      <c r="IJ204" s="471"/>
      <c r="IK204" s="471"/>
      <c r="IL204" s="471"/>
      <c r="IM204" s="471"/>
      <c r="IN204" s="471"/>
      <c r="IO204" s="471"/>
      <c r="IP204" s="471"/>
      <c r="IQ204" s="471"/>
      <c r="IR204" s="471"/>
      <c r="IS204" s="471"/>
      <c r="IT204" s="471"/>
      <c r="IU204" s="471"/>
      <c r="IV204" s="471"/>
      <c r="IW204" s="471"/>
      <c r="IX204" s="471"/>
      <c r="IY204" s="471"/>
      <c r="IZ204" s="471"/>
      <c r="JA204" s="471"/>
      <c r="JB204" s="471"/>
      <c r="JC204" s="471"/>
      <c r="JD204" s="471"/>
      <c r="JE204" s="471"/>
      <c r="JF204" s="471"/>
      <c r="JG204" s="471"/>
      <c r="JH204" s="471"/>
      <c r="JI204" s="471"/>
      <c r="JJ204" s="471"/>
      <c r="JK204" s="471"/>
      <c r="JL204" s="471"/>
      <c r="JM204" s="471"/>
      <c r="JN204" s="471"/>
      <c r="JO204" s="471"/>
      <c r="JP204" s="471"/>
      <c r="JQ204" s="471"/>
      <c r="JR204" s="471"/>
      <c r="JS204" s="471"/>
      <c r="JT204" s="471"/>
      <c r="JU204" s="471"/>
      <c r="JV204" s="471"/>
      <c r="JW204" s="471"/>
      <c r="JX204" s="471"/>
      <c r="JY204" s="471"/>
      <c r="JZ204" s="471"/>
      <c r="KA204" s="471"/>
      <c r="KB204" s="471"/>
      <c r="KC204" s="471"/>
      <c r="KD204" s="471"/>
      <c r="KE204" s="471"/>
      <c r="KF204" s="471"/>
      <c r="KG204" s="471"/>
      <c r="KH204" s="471"/>
      <c r="KI204" s="471"/>
      <c r="KJ204" s="471"/>
      <c r="KK204" s="471"/>
      <c r="KL204" s="471"/>
      <c r="KM204" s="471"/>
      <c r="KN204" s="471"/>
      <c r="KO204" s="471"/>
      <c r="KP204" s="471"/>
      <c r="KQ204" s="471"/>
      <c r="KR204" s="471"/>
      <c r="KS204" s="471"/>
      <c r="KT204" s="471"/>
      <c r="KU204" s="471"/>
      <c r="KV204" s="471"/>
      <c r="KW204" s="471"/>
      <c r="KX204" s="471"/>
      <c r="KY204" s="471"/>
      <c r="KZ204" s="471"/>
      <c r="LA204" s="471"/>
      <c r="LB204" s="471"/>
      <c r="LC204" s="471"/>
      <c r="LD204" s="471"/>
      <c r="LE204" s="471"/>
      <c r="LF204" s="471"/>
      <c r="LG204" s="471"/>
      <c r="LH204" s="471"/>
      <c r="LI204" s="471"/>
      <c r="LJ204" s="471"/>
      <c r="LK204" s="471"/>
      <c r="LL204" s="471"/>
      <c r="LM204" s="471"/>
      <c r="LN204" s="471"/>
      <c r="LO204" s="471"/>
      <c r="LP204" s="471"/>
      <c r="LQ204" s="471"/>
      <c r="LR204" s="471"/>
      <c r="LS204" s="471"/>
      <c r="LT204" s="471"/>
      <c r="LU204" s="471"/>
      <c r="LV204" s="471"/>
      <c r="LW204" s="471"/>
      <c r="LX204" s="471"/>
      <c r="LY204" s="471"/>
      <c r="LZ204" s="471"/>
      <c r="MA204" s="471"/>
      <c r="MB204" s="471"/>
      <c r="MC204" s="471"/>
      <c r="MD204" s="471"/>
      <c r="ME204" s="471"/>
      <c r="MF204" s="471"/>
      <c r="MG204" s="471"/>
      <c r="MH204" s="471"/>
      <c r="MI204" s="471"/>
      <c r="MJ204" s="471"/>
      <c r="MK204" s="471"/>
      <c r="ML204" s="471"/>
      <c r="MM204" s="471"/>
      <c r="MN204" s="471"/>
      <c r="MO204" s="471"/>
      <c r="MP204" s="471"/>
      <c r="MQ204" s="471"/>
      <c r="MR204" s="471"/>
      <c r="MS204" s="471"/>
      <c r="MT204" s="471"/>
      <c r="MU204" s="471"/>
      <c r="MV204" s="471"/>
      <c r="MW204" s="471"/>
      <c r="MX204" s="471"/>
      <c r="MY204" s="471"/>
      <c r="MZ204" s="471"/>
      <c r="NA204" s="471"/>
      <c r="NB204" s="471"/>
      <c r="NC204" s="471"/>
      <c r="ND204" s="471"/>
      <c r="NE204" s="471"/>
      <c r="NF204" s="471"/>
      <c r="NG204" s="471"/>
      <c r="NH204" s="471"/>
      <c r="NI204" s="471"/>
      <c r="NJ204" s="471"/>
      <c r="NK204" s="471"/>
      <c r="NL204" s="471"/>
      <c r="NM204" s="471"/>
      <c r="NN204" s="471"/>
      <c r="NO204" s="471"/>
      <c r="NP204" s="471"/>
      <c r="NQ204" s="471"/>
      <c r="NR204" s="471"/>
      <c r="NS204" s="471"/>
      <c r="NT204" s="471"/>
      <c r="NU204" s="471"/>
      <c r="NV204" s="471"/>
      <c r="NW204" s="471"/>
      <c r="NX204" s="471"/>
      <c r="NY204" s="471"/>
      <c r="NZ204" s="471"/>
      <c r="OA204" s="471"/>
      <c r="OB204" s="471"/>
      <c r="OC204" s="471"/>
      <c r="OD204" s="471"/>
      <c r="OE204" s="471"/>
      <c r="OF204" s="471"/>
      <c r="OG204" s="471"/>
      <c r="OH204" s="471"/>
      <c r="OI204" s="471"/>
      <c r="OJ204" s="471"/>
      <c r="OK204" s="471"/>
      <c r="OL204" s="471"/>
      <c r="OM204" s="471"/>
      <c r="ON204" s="471"/>
      <c r="OO204" s="471"/>
      <c r="OP204" s="471"/>
      <c r="OQ204" s="471"/>
      <c r="OR204" s="471"/>
      <c r="OS204" s="471"/>
      <c r="OT204" s="471"/>
      <c r="OU204" s="471"/>
      <c r="OV204" s="471"/>
      <c r="OW204" s="471"/>
      <c r="OX204" s="471"/>
      <c r="OY204" s="471"/>
      <c r="OZ204" s="471"/>
      <c r="PA204" s="471"/>
      <c r="PB204" s="471"/>
      <c r="PC204" s="471"/>
      <c r="PD204" s="471"/>
      <c r="PE204" s="471"/>
      <c r="PF204" s="471"/>
      <c r="PG204" s="471"/>
      <c r="PH204" s="471"/>
      <c r="PI204" s="471"/>
      <c r="PJ204" s="471"/>
      <c r="PK204" s="471"/>
      <c r="PL204" s="471"/>
      <c r="PM204" s="471"/>
      <c r="PN204" s="471"/>
      <c r="PO204" s="471"/>
      <c r="PP204" s="471"/>
      <c r="PQ204" s="471"/>
      <c r="PR204" s="471"/>
      <c r="PS204" s="471"/>
      <c r="PT204" s="471"/>
      <c r="PU204" s="471"/>
      <c r="PV204" s="471"/>
      <c r="PW204" s="471"/>
      <c r="PX204" s="471"/>
      <c r="PY204" s="471"/>
      <c r="PZ204" s="471"/>
      <c r="QA204" s="471"/>
      <c r="QB204" s="471"/>
      <c r="QC204" s="471"/>
      <c r="QD204" s="471"/>
      <c r="QE204" s="471"/>
      <c r="QF204" s="471"/>
      <c r="QG204" s="471"/>
      <c r="QH204" s="471"/>
      <c r="QI204" s="471"/>
      <c r="QJ204" s="471"/>
      <c r="QK204" s="471"/>
      <c r="QL204" s="471"/>
      <c r="QM204" s="471"/>
      <c r="QN204" s="471"/>
      <c r="QO204" s="471"/>
      <c r="QP204" s="471"/>
      <c r="QQ204" s="471"/>
      <c r="QR204" s="471"/>
      <c r="QS204" s="471"/>
      <c r="QT204" s="471"/>
      <c r="QU204" s="471"/>
      <c r="QV204" s="471"/>
      <c r="QW204" s="471"/>
      <c r="QX204" s="471"/>
      <c r="QY204" s="471"/>
      <c r="QZ204" s="471"/>
      <c r="RA204" s="471"/>
      <c r="RB204" s="471"/>
      <c r="RC204" s="471"/>
      <c r="RD204" s="471"/>
      <c r="RE204" s="471"/>
      <c r="RF204" s="471"/>
      <c r="RG204" s="471"/>
      <c r="RH204" s="471"/>
      <c r="RI204" s="471"/>
      <c r="RJ204" s="471"/>
      <c r="RK204" s="471"/>
      <c r="RL204" s="471"/>
      <c r="RM204" s="471"/>
      <c r="RN204" s="471"/>
      <c r="RO204" s="471"/>
      <c r="RP204" s="471"/>
      <c r="RQ204" s="471"/>
      <c r="RR204" s="471"/>
      <c r="RS204" s="471"/>
      <c r="RT204" s="471"/>
      <c r="RU204" s="471"/>
      <c r="RV204" s="471"/>
      <c r="RW204" s="471"/>
      <c r="RX204" s="471"/>
      <c r="RY204" s="471"/>
      <c r="RZ204" s="471"/>
      <c r="SA204" s="471"/>
      <c r="SB204" s="471"/>
      <c r="SC204" s="471"/>
      <c r="SD204" s="471"/>
      <c r="SE204" s="471"/>
      <c r="SF204" s="471"/>
      <c r="SG204" s="471"/>
      <c r="SH204" s="471"/>
      <c r="SI204" s="471"/>
      <c r="SJ204" s="471"/>
      <c r="SK204" s="471"/>
      <c r="SL204" s="471"/>
      <c r="SM204" s="471"/>
      <c r="SN204" s="471"/>
      <c r="SO204" s="471"/>
      <c r="SP204" s="471"/>
      <c r="SQ204" s="471"/>
      <c r="SR204" s="471"/>
      <c r="SS204" s="471"/>
      <c r="ST204" s="471"/>
      <c r="SU204" s="471"/>
      <c r="SV204" s="471"/>
      <c r="SW204" s="471"/>
      <c r="SX204" s="471"/>
      <c r="SY204" s="471"/>
      <c r="SZ204" s="471"/>
      <c r="TA204" s="471"/>
      <c r="TB204" s="471"/>
      <c r="TC204" s="471"/>
      <c r="TD204" s="471"/>
      <c r="TE204" s="471"/>
      <c r="TF204" s="471"/>
      <c r="TG204" s="471"/>
      <c r="TH204" s="471"/>
      <c r="TI204" s="471"/>
      <c r="TJ204" s="471"/>
      <c r="TK204" s="471"/>
      <c r="TL204" s="471"/>
      <c r="TM204" s="471"/>
      <c r="TN204" s="471"/>
      <c r="TO204" s="471"/>
      <c r="TP204" s="471"/>
      <c r="TQ204" s="471"/>
      <c r="TR204" s="471"/>
      <c r="TS204" s="471"/>
      <c r="TT204" s="471"/>
      <c r="TU204" s="471"/>
      <c r="TV204" s="471"/>
      <c r="TW204" s="471"/>
      <c r="TX204" s="471"/>
      <c r="TY204" s="471"/>
      <c r="TZ204" s="471"/>
      <c r="UA204" s="471"/>
      <c r="UB204" s="471"/>
      <c r="UC204" s="471"/>
      <c r="UD204" s="471"/>
      <c r="UE204" s="471"/>
      <c r="UF204" s="471"/>
      <c r="UG204" s="471"/>
      <c r="UH204" s="471"/>
      <c r="UI204" s="471"/>
      <c r="UJ204" s="471"/>
      <c r="UK204" s="471"/>
      <c r="UL204" s="471"/>
      <c r="UM204" s="471"/>
      <c r="UN204" s="471"/>
      <c r="UO204" s="471"/>
      <c r="UP204" s="471"/>
      <c r="UQ204" s="471"/>
      <c r="UR204" s="471"/>
      <c r="US204" s="471"/>
      <c r="UT204" s="471"/>
      <c r="UU204" s="471"/>
      <c r="UV204" s="471"/>
      <c r="UW204" s="471"/>
      <c r="UX204" s="471"/>
      <c r="UY204" s="471"/>
      <c r="UZ204" s="471"/>
      <c r="VA204" s="471"/>
      <c r="VB204" s="471"/>
      <c r="VC204" s="471"/>
      <c r="VD204" s="471"/>
      <c r="VE204" s="471"/>
      <c r="VF204" s="471"/>
      <c r="VG204" s="471"/>
      <c r="VH204" s="471"/>
      <c r="VI204" s="471"/>
      <c r="VJ204" s="471"/>
      <c r="VK204" s="471"/>
      <c r="VL204" s="471"/>
      <c r="VM204" s="471"/>
      <c r="VN204" s="471"/>
      <c r="VO204" s="471"/>
      <c r="VP204" s="471"/>
      <c r="VQ204" s="471"/>
      <c r="VR204" s="471"/>
      <c r="VS204" s="471"/>
      <c r="VT204" s="471"/>
      <c r="VU204" s="471"/>
      <c r="VV204" s="471"/>
      <c r="VW204" s="471"/>
      <c r="VX204" s="471"/>
      <c r="VY204" s="471"/>
      <c r="VZ204" s="471"/>
      <c r="WA204" s="471"/>
      <c r="WB204" s="471"/>
      <c r="WC204" s="471"/>
      <c r="WD204" s="471"/>
      <c r="WE204" s="471"/>
      <c r="WF204" s="471"/>
      <c r="WG204" s="471"/>
      <c r="WH204" s="471"/>
      <c r="WI204" s="471"/>
      <c r="WJ204" s="471"/>
      <c r="WK204" s="471"/>
      <c r="WL204" s="471"/>
      <c r="WM204" s="471"/>
      <c r="WN204" s="471"/>
      <c r="WO204" s="471"/>
      <c r="WP204" s="471"/>
      <c r="WQ204" s="471"/>
      <c r="WR204" s="471"/>
      <c r="WS204" s="471"/>
      <c r="WT204" s="471"/>
      <c r="WU204" s="471"/>
      <c r="WV204" s="471"/>
      <c r="WW204" s="471"/>
      <c r="WX204" s="471"/>
      <c r="WY204" s="471"/>
      <c r="WZ204" s="471"/>
      <c r="XA204" s="471"/>
      <c r="XB204" s="471"/>
      <c r="XC204" s="471"/>
      <c r="XD204" s="471"/>
      <c r="XE204" s="471"/>
      <c r="XF204" s="471"/>
      <c r="XG204" s="471"/>
      <c r="XH204" s="471"/>
      <c r="XI204" s="471"/>
      <c r="XJ204" s="471"/>
      <c r="XK204" s="471"/>
      <c r="XL204" s="471"/>
      <c r="XM204" s="471"/>
      <c r="XN204" s="471"/>
      <c r="XO204" s="471"/>
      <c r="XP204" s="471"/>
      <c r="XQ204" s="471"/>
      <c r="XR204" s="471"/>
      <c r="XS204" s="471"/>
      <c r="XT204" s="471"/>
      <c r="XU204" s="471"/>
      <c r="XV204" s="471"/>
      <c r="XW204" s="471"/>
      <c r="XX204" s="471"/>
      <c r="XY204" s="471"/>
      <c r="XZ204" s="471"/>
      <c r="YA204" s="471"/>
      <c r="YB204" s="471"/>
      <c r="YC204" s="471"/>
      <c r="YD204" s="471"/>
      <c r="YE204" s="471"/>
      <c r="YF204" s="471"/>
      <c r="YG204" s="471"/>
      <c r="YH204" s="471"/>
      <c r="YI204" s="471"/>
      <c r="YJ204" s="471"/>
      <c r="YK204" s="471"/>
      <c r="YL204" s="471"/>
      <c r="YM204" s="471"/>
      <c r="YN204" s="471"/>
      <c r="YO204" s="471"/>
      <c r="YP204" s="471"/>
      <c r="YQ204" s="471"/>
      <c r="YR204" s="471"/>
      <c r="YS204" s="471"/>
      <c r="YT204" s="471"/>
      <c r="YU204" s="471"/>
      <c r="YV204" s="471"/>
      <c r="YW204" s="471"/>
      <c r="YX204" s="471"/>
      <c r="YY204" s="471"/>
      <c r="YZ204" s="471"/>
      <c r="ZA204" s="471"/>
      <c r="ZB204" s="471"/>
      <c r="ZC204" s="471"/>
      <c r="ZD204" s="471"/>
      <c r="ZE204" s="471"/>
      <c r="ZF204" s="471"/>
      <c r="ZG204" s="471"/>
      <c r="ZH204" s="471"/>
      <c r="ZI204" s="471"/>
      <c r="ZJ204" s="471"/>
      <c r="ZK204" s="471"/>
      <c r="ZL204" s="471"/>
      <c r="ZM204" s="471"/>
      <c r="ZN204" s="471"/>
      <c r="ZO204" s="471"/>
      <c r="ZP204" s="471"/>
      <c r="ZQ204" s="471"/>
      <c r="ZR204" s="471"/>
      <c r="ZS204" s="471"/>
      <c r="ZT204" s="471"/>
      <c r="ZU204" s="471"/>
      <c r="ZV204" s="471"/>
      <c r="ZW204" s="471"/>
      <c r="ZX204" s="471"/>
      <c r="ZY204" s="471"/>
      <c r="ZZ204" s="471"/>
      <c r="AAA204" s="471"/>
      <c r="AAB204" s="471"/>
      <c r="AAC204" s="471"/>
      <c r="AAD204" s="471"/>
      <c r="AAE204" s="471"/>
      <c r="AAF204" s="471"/>
      <c r="AAG204" s="471"/>
      <c r="AAH204" s="471"/>
      <c r="AAI204" s="471"/>
      <c r="AAJ204" s="471"/>
      <c r="AAK204" s="471"/>
      <c r="AAL204" s="471"/>
      <c r="AAM204" s="471"/>
      <c r="AAN204" s="471"/>
      <c r="AAO204" s="471"/>
      <c r="AAP204" s="471"/>
      <c r="AAQ204" s="471"/>
      <c r="AAR204" s="471"/>
      <c r="AAS204" s="471"/>
      <c r="AAT204" s="471"/>
      <c r="AAU204" s="471"/>
      <c r="AAV204" s="471"/>
      <c r="AAW204" s="471"/>
      <c r="AAX204" s="471"/>
      <c r="AAY204" s="471"/>
      <c r="AAZ204" s="471"/>
      <c r="ABA204" s="471"/>
      <c r="ABB204" s="471"/>
      <c r="ABC204" s="471"/>
      <c r="ABD204" s="471"/>
      <c r="ABE204" s="471"/>
      <c r="ABF204" s="471"/>
      <c r="ABG204" s="471"/>
      <c r="ABH204" s="471"/>
      <c r="ABI204" s="471"/>
      <c r="ABJ204" s="471"/>
      <c r="ABK204" s="471"/>
      <c r="ABL204" s="471"/>
      <c r="ABM204" s="471"/>
      <c r="ABN204" s="471"/>
      <c r="ABO204" s="471"/>
      <c r="ABP204" s="471"/>
      <c r="ABQ204" s="471"/>
      <c r="ABR204" s="471"/>
      <c r="ABS204" s="471"/>
      <c r="ABT204" s="471"/>
      <c r="ABU204" s="471"/>
      <c r="ABV204" s="471"/>
      <c r="ABW204" s="471"/>
      <c r="ABX204" s="471"/>
      <c r="ABY204" s="471"/>
      <c r="ABZ204" s="471"/>
      <c r="ACA204" s="471"/>
      <c r="ACB204" s="471"/>
      <c r="ACC204" s="471"/>
      <c r="ACD204" s="471"/>
      <c r="ACE204" s="471"/>
      <c r="ACF204" s="471"/>
      <c r="ACG204" s="471"/>
      <c r="ACH204" s="471"/>
      <c r="ACI204" s="471"/>
      <c r="ACJ204" s="471"/>
      <c r="ACK204" s="471"/>
      <c r="ACL204" s="471"/>
      <c r="ACM204" s="471"/>
      <c r="ACN204" s="471"/>
      <c r="ACO204" s="471"/>
      <c r="ACP204" s="471"/>
      <c r="ACQ204" s="471"/>
      <c r="ACR204" s="471"/>
      <c r="ACS204" s="471"/>
      <c r="ACT204" s="471"/>
      <c r="ACU204" s="471"/>
      <c r="ACV204" s="471"/>
      <c r="ACW204" s="471"/>
      <c r="ACX204" s="471"/>
      <c r="ACY204" s="471"/>
      <c r="ACZ204" s="471"/>
      <c r="ADA204" s="471"/>
      <c r="ADB204" s="471"/>
      <c r="ADC204" s="471"/>
      <c r="ADD204" s="471"/>
      <c r="ADE204" s="471"/>
      <c r="ADF204" s="471"/>
      <c r="ADG204" s="471"/>
      <c r="ADH204" s="471"/>
      <c r="ADI204" s="471"/>
      <c r="ADJ204" s="471"/>
      <c r="ADK204" s="471"/>
      <c r="ADL204" s="471"/>
      <c r="ADM204" s="471"/>
      <c r="ADN204" s="471"/>
      <c r="ADO204" s="471"/>
      <c r="ADP204" s="471"/>
      <c r="ADQ204" s="471"/>
      <c r="ADR204" s="471"/>
      <c r="ADS204" s="471"/>
      <c r="ADT204" s="471"/>
      <c r="ADU204" s="471"/>
      <c r="ADV204" s="471"/>
      <c r="ADW204" s="471"/>
      <c r="ADX204" s="471"/>
      <c r="ADY204" s="471"/>
      <c r="ADZ204" s="471"/>
      <c r="AEA204" s="471"/>
      <c r="AEB204" s="471"/>
      <c r="AEC204" s="471"/>
      <c r="AED204" s="471"/>
      <c r="AEE204" s="471"/>
      <c r="AEF204" s="471"/>
      <c r="AEG204" s="471"/>
      <c r="AEH204" s="471"/>
      <c r="AEI204" s="471"/>
      <c r="AEJ204" s="471"/>
      <c r="AEK204" s="471"/>
      <c r="AEL204" s="471"/>
      <c r="AEM204" s="471"/>
      <c r="AEN204" s="471"/>
      <c r="AEO204" s="471"/>
      <c r="AEP204" s="471"/>
      <c r="AEQ204" s="471"/>
      <c r="AER204" s="471"/>
      <c r="AES204" s="471"/>
      <c r="AET204" s="471"/>
      <c r="AEU204" s="471"/>
      <c r="AEV204" s="471"/>
      <c r="AEW204" s="471"/>
      <c r="AEX204" s="471"/>
      <c r="AEY204" s="471"/>
      <c r="AEZ204" s="471"/>
      <c r="AFA204" s="471"/>
      <c r="AFB204" s="471"/>
      <c r="AFC204" s="471"/>
      <c r="AFD204" s="471"/>
      <c r="AFE204" s="471"/>
      <c r="AFF204" s="471"/>
      <c r="AFG204" s="471"/>
      <c r="AFH204" s="471"/>
      <c r="AFI204" s="471"/>
      <c r="AFJ204" s="471"/>
      <c r="AFK204" s="471"/>
      <c r="AFL204" s="471"/>
      <c r="AFM204" s="471"/>
      <c r="AFN204" s="471"/>
      <c r="AFO204" s="471"/>
      <c r="AFP204" s="471"/>
      <c r="AFQ204" s="471"/>
      <c r="AFR204" s="471"/>
      <c r="AFS204" s="471"/>
      <c r="AFT204" s="471"/>
      <c r="AFU204" s="471"/>
      <c r="AFV204" s="471"/>
      <c r="AFW204" s="471"/>
      <c r="AFX204" s="471"/>
      <c r="AFY204" s="471"/>
      <c r="AFZ204" s="471"/>
      <c r="AGA204" s="471"/>
      <c r="AGB204" s="471"/>
      <c r="AGC204" s="471"/>
      <c r="AGD204" s="471"/>
      <c r="AGE204" s="471"/>
      <c r="AGF204" s="471"/>
      <c r="AGG204" s="471"/>
      <c r="AGH204" s="471"/>
      <c r="AGI204" s="471"/>
      <c r="AGJ204" s="471"/>
      <c r="AGK204" s="471"/>
      <c r="AGL204" s="471"/>
      <c r="AGM204" s="471"/>
      <c r="AGN204" s="471"/>
      <c r="AGO204" s="471"/>
      <c r="AGP204" s="471"/>
      <c r="AGQ204" s="471"/>
      <c r="AGR204" s="471"/>
      <c r="AGS204" s="471"/>
      <c r="AGT204" s="471"/>
      <c r="AGU204" s="471"/>
      <c r="AGV204" s="471"/>
      <c r="AGW204" s="471"/>
      <c r="AGX204" s="471"/>
      <c r="AGY204" s="471"/>
      <c r="AGZ204" s="471"/>
      <c r="AHA204" s="471"/>
      <c r="AHB204" s="471"/>
      <c r="AHC204" s="471"/>
      <c r="AHD204" s="471"/>
      <c r="AHE204" s="471"/>
      <c r="AHF204" s="471"/>
      <c r="AHG204" s="471"/>
      <c r="AHH204" s="471"/>
      <c r="AHI204" s="471"/>
      <c r="AHJ204" s="471"/>
      <c r="AHK204" s="471"/>
      <c r="AHL204" s="471"/>
      <c r="AHM204" s="471"/>
      <c r="AHN204" s="471"/>
      <c r="AHO204" s="471"/>
      <c r="AHP204" s="471"/>
      <c r="AHQ204" s="471"/>
      <c r="AHR204" s="471"/>
      <c r="AHS204" s="471"/>
      <c r="AHT204" s="471"/>
      <c r="AHU204" s="471"/>
      <c r="AHV204" s="471"/>
      <c r="AHW204" s="471"/>
      <c r="AHX204" s="471"/>
      <c r="AHY204" s="471"/>
      <c r="AHZ204" s="471"/>
      <c r="AIA204" s="471"/>
      <c r="AIB204" s="471"/>
      <c r="AIC204" s="471"/>
      <c r="AID204" s="471"/>
      <c r="AIE204" s="471"/>
      <c r="AIF204" s="471"/>
      <c r="AIG204" s="471"/>
      <c r="AIH204" s="471"/>
      <c r="AII204" s="471"/>
      <c r="AIJ204" s="471"/>
      <c r="AIK204" s="471"/>
      <c r="AIL204" s="471"/>
      <c r="AIM204" s="471"/>
      <c r="AIN204" s="471"/>
      <c r="AIO204" s="471"/>
      <c r="AIP204" s="471"/>
      <c r="AIQ204" s="471"/>
      <c r="AIR204" s="471"/>
      <c r="AIS204" s="471"/>
      <c r="AIT204" s="471"/>
      <c r="AIU204" s="471"/>
      <c r="AIV204" s="471"/>
      <c r="AIW204" s="471"/>
      <c r="AIX204" s="471"/>
      <c r="AIY204" s="471"/>
      <c r="AIZ204" s="471"/>
      <c r="AJA204" s="471"/>
      <c r="AJB204" s="471"/>
      <c r="AJC204" s="471"/>
      <c r="AJD204" s="471"/>
      <c r="AJE204" s="471"/>
      <c r="AJF204" s="471"/>
      <c r="AJG204" s="471"/>
      <c r="AJH204" s="471"/>
      <c r="AJI204" s="471"/>
      <c r="AJJ204" s="471"/>
      <c r="AJK204" s="471"/>
      <c r="AJL204" s="471"/>
      <c r="AJM204" s="471"/>
      <c r="AJN204" s="471"/>
      <c r="AJO204" s="471"/>
      <c r="AJP204" s="471"/>
      <c r="AJQ204" s="471"/>
      <c r="AJR204" s="471"/>
      <c r="AJS204" s="471"/>
      <c r="AJT204" s="471"/>
      <c r="AJU204" s="471"/>
      <c r="AJV204" s="471"/>
      <c r="AJW204" s="471"/>
      <c r="AJX204" s="471"/>
      <c r="AJY204" s="471"/>
      <c r="AJZ204" s="471"/>
      <c r="AKA204" s="471"/>
      <c r="AKB204" s="471"/>
      <c r="AKC204" s="471"/>
      <c r="AKD204" s="471"/>
      <c r="AKE204" s="471"/>
      <c r="AKF204" s="471"/>
      <c r="AKG204" s="471"/>
      <c r="AKH204" s="471"/>
      <c r="AKI204" s="471"/>
      <c r="AKJ204" s="471"/>
      <c r="AKK204" s="471"/>
      <c r="AKL204" s="471"/>
      <c r="AKM204" s="471"/>
      <c r="AKN204" s="471"/>
      <c r="AKO204" s="471"/>
      <c r="AKP204" s="471"/>
      <c r="AKQ204" s="471"/>
      <c r="AKR204" s="471"/>
      <c r="AKS204" s="471"/>
      <c r="AKT204" s="471"/>
      <c r="AKU204" s="471"/>
      <c r="AKV204" s="471"/>
      <c r="AKW204" s="471"/>
      <c r="AKX204" s="471"/>
      <c r="AKY204" s="471"/>
      <c r="AKZ204" s="471"/>
      <c r="ALA204" s="471"/>
      <c r="ALB204" s="471"/>
      <c r="ALC204" s="471"/>
      <c r="ALD204" s="471"/>
      <c r="ALE204" s="471"/>
      <c r="ALF204" s="471"/>
      <c r="ALG204" s="471"/>
      <c r="ALH204" s="471"/>
      <c r="ALI204" s="471"/>
      <c r="ALJ204" s="471"/>
      <c r="ALK204" s="471"/>
      <c r="ALL204" s="471"/>
      <c r="ALM204" s="471"/>
      <c r="ALN204" s="471"/>
      <c r="ALO204" s="471"/>
      <c r="ALP204" s="471"/>
      <c r="ALQ204" s="471"/>
      <c r="ALR204" s="471"/>
      <c r="ALS204" s="471"/>
      <c r="ALT204" s="471"/>
      <c r="ALU204" s="471"/>
      <c r="ALV204" s="471"/>
      <c r="ALW204" s="471"/>
      <c r="ALX204" s="471"/>
      <c r="ALY204" s="471"/>
      <c r="ALZ204" s="471"/>
      <c r="AMA204" s="471"/>
      <c r="AMB204" s="471"/>
      <c r="AMC204" s="471"/>
      <c r="AMD204" s="471"/>
      <c r="AME204" s="471"/>
      <c r="AMF204" s="471"/>
      <c r="AMG204" s="471"/>
      <c r="AMH204" s="471"/>
      <c r="AMI204" s="471"/>
      <c r="AMJ204" s="471"/>
      <c r="AMK204" s="471"/>
      <c r="AML204" s="471"/>
      <c r="AMM204" s="471"/>
      <c r="AMN204" s="471"/>
      <c r="AMO204" s="471"/>
      <c r="AMP204" s="471"/>
      <c r="AMQ204" s="471"/>
      <c r="AMR204" s="471"/>
      <c r="AMS204" s="471"/>
      <c r="AMT204" s="471"/>
      <c r="AMU204" s="471"/>
      <c r="AMV204" s="471"/>
      <c r="AMW204" s="471"/>
      <c r="AMX204" s="471"/>
      <c r="AMY204" s="471"/>
      <c r="AMZ204" s="471"/>
      <c r="ANA204" s="471"/>
      <c r="ANB204" s="471"/>
      <c r="ANC204" s="471"/>
      <c r="AND204" s="471"/>
      <c r="ANE204" s="471"/>
      <c r="ANF204" s="471"/>
      <c r="ANG204" s="471"/>
      <c r="ANH204" s="471"/>
      <c r="ANI204" s="471"/>
      <c r="ANJ204" s="471"/>
      <c r="ANK204" s="471"/>
      <c r="ANL204" s="471"/>
      <c r="ANM204" s="471"/>
      <c r="ANN204" s="471"/>
      <c r="ANO204" s="471"/>
      <c r="ANP204" s="471"/>
      <c r="ANQ204" s="471"/>
      <c r="ANR204" s="471"/>
      <c r="ANS204" s="471"/>
      <c r="ANT204" s="471"/>
      <c r="ANU204" s="471"/>
      <c r="ANV204" s="471"/>
      <c r="ANW204" s="471"/>
      <c r="ANX204" s="471"/>
      <c r="ANY204" s="471"/>
      <c r="ANZ204" s="471"/>
      <c r="AOA204" s="471"/>
      <c r="AOB204" s="471"/>
      <c r="AOC204" s="471"/>
      <c r="AOD204" s="471"/>
      <c r="AOE204" s="471"/>
      <c r="AOF204" s="471"/>
      <c r="AOG204" s="471"/>
      <c r="AOH204" s="471"/>
      <c r="AOI204" s="471"/>
      <c r="AOJ204" s="471"/>
      <c r="AOK204" s="471"/>
      <c r="AOL204" s="471"/>
      <c r="AOM204" s="471"/>
      <c r="AON204" s="471"/>
      <c r="AOO204" s="471"/>
      <c r="AOP204" s="471"/>
      <c r="AOQ204" s="471"/>
      <c r="AOR204" s="471"/>
      <c r="AOS204" s="471"/>
      <c r="AOT204" s="471"/>
      <c r="AOU204" s="471"/>
      <c r="AOV204" s="471"/>
      <c r="AOW204" s="471"/>
      <c r="AOX204" s="471"/>
      <c r="AOY204" s="471"/>
      <c r="AOZ204" s="471"/>
      <c r="APA204" s="471"/>
      <c r="APB204" s="471"/>
      <c r="APC204" s="471"/>
      <c r="APD204" s="471"/>
      <c r="APE204" s="471"/>
      <c r="APF204" s="471"/>
      <c r="APG204" s="471"/>
      <c r="APH204" s="471"/>
      <c r="API204" s="471"/>
      <c r="APJ204" s="471"/>
      <c r="APK204" s="471"/>
      <c r="APL204" s="471"/>
      <c r="APM204" s="471"/>
      <c r="APN204" s="471"/>
      <c r="APO204" s="471"/>
      <c r="APP204" s="471"/>
      <c r="APQ204" s="471"/>
      <c r="APR204" s="471"/>
      <c r="APS204" s="471"/>
      <c r="APT204" s="471"/>
      <c r="APU204" s="471"/>
      <c r="APV204" s="471"/>
      <c r="APW204" s="471"/>
      <c r="APX204" s="471"/>
      <c r="APY204" s="471"/>
      <c r="APZ204" s="471"/>
      <c r="AQA204" s="471"/>
      <c r="AQB204" s="471"/>
      <c r="AQC204" s="471"/>
      <c r="AQD204" s="471"/>
      <c r="AQE204" s="471"/>
      <c r="AQF204" s="471"/>
      <c r="AQG204" s="471"/>
      <c r="AQH204" s="471"/>
      <c r="AQI204" s="471"/>
      <c r="AQJ204" s="471"/>
      <c r="AQK204" s="471"/>
      <c r="AQL204" s="471"/>
      <c r="AQM204" s="471"/>
      <c r="AQN204" s="471"/>
      <c r="AQO204" s="471"/>
      <c r="AQP204" s="471"/>
      <c r="AQQ204" s="471"/>
      <c r="AQR204" s="471"/>
      <c r="AQS204" s="471"/>
      <c r="AQT204" s="471"/>
      <c r="AQU204" s="471"/>
      <c r="AQV204" s="471"/>
      <c r="AQW204" s="471"/>
      <c r="AQX204" s="471"/>
      <c r="AQY204" s="471"/>
      <c r="AQZ204" s="471"/>
      <c r="ARA204" s="471"/>
      <c r="ARB204" s="471"/>
      <c r="ARC204" s="471"/>
      <c r="ARD204" s="471"/>
      <c r="ARE204" s="471"/>
      <c r="ARF204" s="471"/>
      <c r="ARG204" s="471"/>
      <c r="ARH204" s="471"/>
      <c r="ARI204" s="471"/>
      <c r="ARJ204" s="471"/>
      <c r="ARK204" s="471"/>
      <c r="ARL204" s="471"/>
      <c r="ARM204" s="471"/>
      <c r="ARN204" s="471"/>
      <c r="ARO204" s="471"/>
      <c r="ARP204" s="471"/>
      <c r="ARQ204" s="471"/>
      <c r="ARR204" s="471"/>
      <c r="ARS204" s="471"/>
      <c r="ART204" s="471"/>
      <c r="ARU204" s="471"/>
      <c r="ARV204" s="471"/>
      <c r="ARW204" s="471"/>
      <c r="ARX204" s="471"/>
      <c r="ARY204" s="471"/>
      <c r="ARZ204" s="471"/>
      <c r="ASA204" s="471"/>
      <c r="ASB204" s="471"/>
      <c r="ASC204" s="471"/>
      <c r="ASD204" s="471"/>
      <c r="ASE204" s="471"/>
      <c r="ASF204" s="471"/>
      <c r="ASG204" s="471"/>
      <c r="ASH204" s="471"/>
      <c r="ASI204" s="471"/>
      <c r="ASJ204" s="471"/>
      <c r="ASK204" s="471"/>
      <c r="ASL204" s="471"/>
      <c r="ASM204" s="471"/>
      <c r="ASN204" s="471"/>
      <c r="ASO204" s="471"/>
      <c r="ASP204" s="471"/>
      <c r="ASQ204" s="471"/>
      <c r="ASR204" s="471"/>
      <c r="ASS204" s="471"/>
      <c r="AST204" s="471"/>
      <c r="ASU204" s="471"/>
      <c r="ASV204" s="471"/>
      <c r="ASW204" s="471"/>
      <c r="ASX204" s="471"/>
      <c r="ASY204" s="471"/>
      <c r="ASZ204" s="471"/>
      <c r="ATA204" s="471"/>
      <c r="ATB204" s="471"/>
      <c r="ATC204" s="471"/>
      <c r="ATD204" s="471"/>
      <c r="ATE204" s="471"/>
      <c r="ATF204" s="471"/>
      <c r="ATG204" s="471"/>
      <c r="ATH204" s="471"/>
      <c r="ATI204" s="471"/>
      <c r="ATJ204" s="471"/>
      <c r="ATK204" s="471"/>
      <c r="ATL204" s="471"/>
      <c r="ATM204" s="471"/>
      <c r="ATN204" s="471"/>
      <c r="ATO204" s="471"/>
      <c r="ATP204" s="471"/>
      <c r="ATQ204" s="471"/>
      <c r="ATR204" s="471"/>
      <c r="ATS204" s="471"/>
      <c r="ATT204" s="471"/>
      <c r="ATU204" s="471"/>
      <c r="ATV204" s="471"/>
      <c r="ATW204" s="471"/>
      <c r="ATX204" s="471"/>
      <c r="ATY204" s="471"/>
      <c r="ATZ204" s="471"/>
      <c r="AUA204" s="471"/>
      <c r="AUB204" s="471"/>
      <c r="AUC204" s="471"/>
      <c r="AUD204" s="471"/>
      <c r="AUE204" s="471"/>
      <c r="AUF204" s="471"/>
      <c r="AUG204" s="471"/>
      <c r="AUH204" s="471"/>
      <c r="AUI204" s="471"/>
      <c r="AUJ204" s="471"/>
      <c r="AUK204" s="471"/>
      <c r="AUL204" s="471"/>
      <c r="AUM204" s="471"/>
      <c r="AUN204" s="471"/>
      <c r="AUO204" s="471"/>
      <c r="AUP204" s="471"/>
      <c r="AUQ204" s="471"/>
      <c r="AUR204" s="471"/>
      <c r="AUS204" s="471"/>
      <c r="AUT204" s="471"/>
      <c r="AUU204" s="471"/>
      <c r="AUV204" s="471"/>
      <c r="AUW204" s="471"/>
      <c r="AUX204" s="471"/>
      <c r="AUY204" s="471"/>
      <c r="AUZ204" s="471"/>
      <c r="AVA204" s="471"/>
      <c r="AVB204" s="471"/>
      <c r="AVC204" s="471"/>
      <c r="AVD204" s="471"/>
      <c r="AVE204" s="471"/>
      <c r="AVF204" s="471"/>
      <c r="AVG204" s="471"/>
      <c r="AVH204" s="471"/>
      <c r="AVI204" s="471"/>
      <c r="AVJ204" s="471"/>
      <c r="AVK204" s="471"/>
      <c r="AVL204" s="471"/>
      <c r="AVM204" s="471"/>
      <c r="AVN204" s="471"/>
      <c r="AVO204" s="471"/>
      <c r="AVP204" s="471"/>
      <c r="AVQ204" s="471"/>
      <c r="AVR204" s="471"/>
      <c r="AVS204" s="471"/>
      <c r="AVT204" s="471"/>
      <c r="AVU204" s="471"/>
      <c r="AVV204" s="471"/>
      <c r="AVW204" s="471"/>
      <c r="AVX204" s="471"/>
      <c r="AVY204" s="471"/>
      <c r="AVZ204" s="471"/>
      <c r="AWA204" s="471"/>
      <c r="AWB204" s="471"/>
      <c r="AWC204" s="471"/>
      <c r="AWD204" s="471"/>
      <c r="AWE204" s="471"/>
      <c r="AWF204" s="471"/>
      <c r="AWG204" s="471"/>
      <c r="AWH204" s="471"/>
      <c r="AWI204" s="471"/>
      <c r="AWJ204" s="471"/>
      <c r="AWK204" s="471"/>
      <c r="AWL204" s="471"/>
      <c r="AWM204" s="471"/>
      <c r="AWN204" s="471"/>
      <c r="AWO204" s="471"/>
      <c r="AWP204" s="471"/>
      <c r="AWQ204" s="471"/>
      <c r="AWR204" s="471"/>
      <c r="AWS204" s="471"/>
      <c r="AWT204" s="471"/>
      <c r="AWU204" s="471"/>
      <c r="AWV204" s="471"/>
      <c r="AWW204" s="471"/>
      <c r="AWX204" s="471"/>
      <c r="AWY204" s="471"/>
      <c r="AWZ204" s="471"/>
      <c r="AXA204" s="471"/>
      <c r="AXB204" s="471"/>
      <c r="AXC204" s="471"/>
      <c r="AXD204" s="471"/>
      <c r="AXE204" s="471"/>
      <c r="AXF204" s="471"/>
      <c r="AXG204" s="471"/>
      <c r="AXH204" s="471"/>
      <c r="AXI204" s="471"/>
      <c r="AXJ204" s="471"/>
      <c r="AXK204" s="471"/>
      <c r="AXL204" s="471"/>
      <c r="AXM204" s="471"/>
      <c r="AXN204" s="471"/>
      <c r="AXO204" s="471"/>
      <c r="AXP204" s="471"/>
      <c r="AXQ204" s="471"/>
      <c r="AXR204" s="471"/>
      <c r="AXS204" s="471"/>
      <c r="AXT204" s="471"/>
      <c r="AXU204" s="471"/>
      <c r="AXV204" s="471"/>
      <c r="AXW204" s="471"/>
      <c r="AXX204" s="471"/>
      <c r="AXY204" s="471"/>
      <c r="AXZ204" s="471"/>
      <c r="AYA204" s="471"/>
      <c r="AYB204" s="471"/>
      <c r="AYC204" s="471"/>
      <c r="AYD204" s="471"/>
      <c r="AYE204" s="471"/>
      <c r="AYF204" s="471"/>
      <c r="AYG204" s="471"/>
      <c r="AYH204" s="471"/>
      <c r="AYI204" s="471"/>
      <c r="AYJ204" s="471"/>
      <c r="AYK204" s="471"/>
      <c r="AYL204" s="471"/>
      <c r="AYM204" s="471"/>
      <c r="AYN204" s="471"/>
      <c r="AYO204" s="471"/>
      <c r="AYP204" s="471"/>
      <c r="AYQ204" s="471"/>
      <c r="AYR204" s="471"/>
      <c r="AYS204" s="471"/>
      <c r="AYT204" s="471"/>
      <c r="AYU204" s="471"/>
      <c r="AYV204" s="471"/>
      <c r="AYW204" s="471"/>
      <c r="AYX204" s="471"/>
      <c r="AYY204" s="471"/>
      <c r="AYZ204" s="471"/>
      <c r="AZA204" s="471"/>
      <c r="AZB204" s="471"/>
      <c r="AZC204" s="471"/>
      <c r="AZD204" s="471"/>
      <c r="AZE204" s="471"/>
      <c r="AZF204" s="471"/>
      <c r="AZG204" s="471"/>
      <c r="AZH204" s="471"/>
      <c r="AZI204" s="471"/>
      <c r="AZJ204" s="471"/>
      <c r="AZK204" s="471"/>
      <c r="AZL204" s="471"/>
      <c r="AZM204" s="471"/>
      <c r="AZN204" s="471"/>
      <c r="AZO204" s="471"/>
      <c r="AZP204" s="471"/>
      <c r="AZQ204" s="471"/>
      <c r="AZR204" s="471"/>
      <c r="AZS204" s="471"/>
      <c r="AZT204" s="471"/>
      <c r="AZU204" s="471"/>
      <c r="AZV204" s="471"/>
      <c r="AZW204" s="471"/>
      <c r="AZX204" s="471"/>
      <c r="AZY204" s="471"/>
      <c r="AZZ204" s="471"/>
      <c r="BAA204" s="471"/>
      <c r="BAB204" s="471"/>
      <c r="BAC204" s="471"/>
      <c r="BAD204" s="471"/>
      <c r="BAE204" s="471"/>
      <c r="BAF204" s="471"/>
      <c r="BAG204" s="471"/>
      <c r="BAH204" s="471"/>
      <c r="BAI204" s="471"/>
      <c r="BAJ204" s="471"/>
      <c r="BAK204" s="471"/>
      <c r="BAL204" s="471"/>
      <c r="BAM204" s="471"/>
      <c r="BAN204" s="471"/>
      <c r="BAO204" s="471"/>
      <c r="BAP204" s="471"/>
      <c r="BAQ204" s="471"/>
      <c r="BAR204" s="471"/>
      <c r="BAS204" s="471"/>
      <c r="BAT204" s="471"/>
      <c r="BAU204" s="471"/>
      <c r="BAV204" s="471"/>
      <c r="BAW204" s="471"/>
      <c r="BAX204" s="471"/>
      <c r="BAY204" s="471"/>
      <c r="BAZ204" s="471"/>
      <c r="BBA204" s="471"/>
      <c r="BBB204" s="471"/>
      <c r="BBC204" s="471"/>
      <c r="BBD204" s="471"/>
      <c r="BBE204" s="471"/>
      <c r="BBF204" s="471"/>
      <c r="BBG204" s="471"/>
      <c r="BBH204" s="471"/>
      <c r="BBI204" s="471"/>
      <c r="BBJ204" s="471"/>
      <c r="BBK204" s="471"/>
      <c r="BBL204" s="471"/>
      <c r="BBM204" s="471"/>
      <c r="BBN204" s="471"/>
      <c r="BBO204" s="471"/>
      <c r="BBP204" s="471"/>
      <c r="BBQ204" s="471"/>
      <c r="BBR204" s="471"/>
      <c r="BBS204" s="471"/>
      <c r="BBT204" s="471"/>
      <c r="BBU204" s="471"/>
      <c r="BBV204" s="471"/>
      <c r="BBW204" s="471"/>
      <c r="BBX204" s="471"/>
      <c r="BBY204" s="471"/>
      <c r="BBZ204" s="471"/>
      <c r="BCA204" s="471"/>
      <c r="BCB204" s="471"/>
      <c r="BCC204" s="471"/>
      <c r="BCD204" s="471"/>
      <c r="BCE204" s="471"/>
      <c r="BCF204" s="471"/>
      <c r="BCG204" s="471"/>
      <c r="BCH204" s="471"/>
      <c r="BCI204" s="471"/>
      <c r="BCJ204" s="471"/>
      <c r="BCK204" s="471"/>
      <c r="BCL204" s="471"/>
      <c r="BCM204" s="471"/>
      <c r="BCN204" s="471"/>
      <c r="BCO204" s="471"/>
      <c r="BCP204" s="471"/>
      <c r="BCQ204" s="471"/>
      <c r="BCR204" s="471"/>
      <c r="BCS204" s="471"/>
      <c r="BCT204" s="471"/>
      <c r="BCU204" s="471"/>
      <c r="BCV204" s="471"/>
      <c r="BCW204" s="471"/>
      <c r="BCX204" s="471"/>
      <c r="BCY204" s="471"/>
      <c r="BCZ204" s="471"/>
      <c r="BDA204" s="471"/>
      <c r="BDB204" s="471"/>
      <c r="BDC204" s="471"/>
      <c r="BDD204" s="471"/>
      <c r="BDE204" s="471"/>
      <c r="BDF204" s="471"/>
      <c r="BDG204" s="471"/>
      <c r="BDH204" s="471"/>
      <c r="BDI204" s="471"/>
      <c r="BDJ204" s="471"/>
      <c r="BDK204" s="471"/>
      <c r="BDL204" s="471"/>
      <c r="BDM204" s="471"/>
      <c r="BDN204" s="471"/>
      <c r="BDO204" s="471"/>
      <c r="BDP204" s="471"/>
      <c r="BDQ204" s="471"/>
      <c r="BDR204" s="471"/>
      <c r="BDS204" s="471"/>
      <c r="BDT204" s="471"/>
      <c r="BDU204" s="471"/>
      <c r="BDV204" s="471"/>
      <c r="BDW204" s="471"/>
      <c r="BDX204" s="471"/>
      <c r="BDY204" s="471"/>
      <c r="BDZ204" s="471"/>
      <c r="BEA204" s="471"/>
      <c r="BEB204" s="471"/>
      <c r="BEC204" s="471"/>
      <c r="BED204" s="471"/>
      <c r="BEE204" s="471"/>
      <c r="BEF204" s="471"/>
      <c r="BEG204" s="471"/>
      <c r="BEH204" s="471"/>
      <c r="BEI204" s="471"/>
      <c r="BEJ204" s="471"/>
      <c r="BEK204" s="471"/>
      <c r="BEL204" s="471"/>
      <c r="BEM204" s="471"/>
      <c r="BEN204" s="471"/>
      <c r="BEO204" s="471"/>
      <c r="BEP204" s="471"/>
      <c r="BEQ204" s="471"/>
      <c r="BER204" s="471"/>
      <c r="BES204" s="471"/>
      <c r="BET204" s="471"/>
      <c r="BEU204" s="471"/>
      <c r="BEV204" s="471"/>
      <c r="BEW204" s="471"/>
      <c r="BEX204" s="471"/>
      <c r="BEY204" s="471"/>
      <c r="BEZ204" s="471"/>
      <c r="BFA204" s="471"/>
      <c r="BFB204" s="471"/>
      <c r="BFC204" s="471"/>
      <c r="BFD204" s="471"/>
      <c r="BFE204" s="471"/>
      <c r="BFF204" s="471"/>
      <c r="BFG204" s="471"/>
      <c r="BFH204" s="471"/>
      <c r="BFI204" s="471"/>
      <c r="BFJ204" s="471"/>
      <c r="BFK204" s="471"/>
      <c r="BFL204" s="471"/>
      <c r="BFM204" s="471"/>
      <c r="BFN204" s="471"/>
      <c r="BFO204" s="471"/>
      <c r="BFP204" s="471"/>
      <c r="BFQ204" s="471"/>
      <c r="BFR204" s="471"/>
      <c r="BFS204" s="471"/>
      <c r="BFT204" s="471"/>
      <c r="BFU204" s="471"/>
      <c r="BFV204" s="471"/>
      <c r="BFW204" s="471"/>
      <c r="BFX204" s="471"/>
      <c r="BFY204" s="471"/>
      <c r="BFZ204" s="471"/>
      <c r="BGA204" s="471"/>
      <c r="BGB204" s="471"/>
      <c r="BGC204" s="471"/>
      <c r="BGD204" s="471"/>
      <c r="BGE204" s="471"/>
      <c r="BGF204" s="471"/>
      <c r="BGG204" s="471"/>
      <c r="BGH204" s="471"/>
      <c r="BGI204" s="471"/>
      <c r="BGJ204" s="471"/>
      <c r="BGK204" s="471"/>
      <c r="BGL204" s="471"/>
      <c r="BGM204" s="471"/>
      <c r="BGN204" s="471"/>
      <c r="BGO204" s="471"/>
      <c r="BGP204" s="471"/>
      <c r="BGQ204" s="471"/>
      <c r="BGR204" s="471"/>
      <c r="BGS204" s="471"/>
      <c r="BGT204" s="471"/>
      <c r="BGU204" s="471"/>
      <c r="BGV204" s="471"/>
      <c r="BGW204" s="471"/>
      <c r="BGX204" s="471"/>
      <c r="BGY204" s="471"/>
      <c r="BGZ204" s="471"/>
      <c r="BHA204" s="471"/>
      <c r="BHB204" s="471"/>
      <c r="BHC204" s="471"/>
      <c r="BHD204" s="471"/>
      <c r="BHE204" s="471"/>
      <c r="BHF204" s="471"/>
      <c r="BHG204" s="471"/>
      <c r="BHH204" s="471"/>
      <c r="BHI204" s="471"/>
      <c r="BHJ204" s="471"/>
      <c r="BHK204" s="471"/>
      <c r="BHL204" s="471"/>
      <c r="BHM204" s="471"/>
      <c r="BHN204" s="471"/>
      <c r="BHO204" s="471"/>
      <c r="BHP204" s="471"/>
      <c r="BHQ204" s="471"/>
      <c r="BHR204" s="471"/>
      <c r="BHS204" s="471"/>
      <c r="BHT204" s="471"/>
      <c r="BHU204" s="471"/>
      <c r="BHV204" s="471"/>
      <c r="BHW204" s="471"/>
      <c r="BHX204" s="471"/>
      <c r="BHY204" s="471"/>
      <c r="BHZ204" s="471"/>
      <c r="BIA204" s="471"/>
      <c r="BIB204" s="471"/>
      <c r="BIC204" s="471"/>
      <c r="BID204" s="471"/>
      <c r="BIE204" s="471"/>
      <c r="BIF204" s="471"/>
      <c r="BIG204" s="471"/>
      <c r="BIH204" s="471"/>
      <c r="BII204" s="471"/>
      <c r="BIJ204" s="471"/>
      <c r="BIK204" s="471"/>
      <c r="BIL204" s="471"/>
      <c r="BIM204" s="471"/>
      <c r="BIN204" s="471"/>
      <c r="BIO204" s="471"/>
      <c r="BIP204" s="471"/>
      <c r="BIQ204" s="471"/>
      <c r="BIR204" s="471"/>
      <c r="BIS204" s="471"/>
      <c r="BIT204" s="471"/>
      <c r="BIU204" s="471"/>
      <c r="BIV204" s="471"/>
      <c r="BIW204" s="471"/>
      <c r="BIX204" s="471"/>
      <c r="BIY204" s="471"/>
      <c r="BIZ204" s="471"/>
      <c r="BJA204" s="471"/>
      <c r="BJB204" s="471"/>
      <c r="BJC204" s="471"/>
      <c r="BJD204" s="471"/>
      <c r="BJE204" s="471"/>
      <c r="BJF204" s="471"/>
      <c r="BJG204" s="471"/>
      <c r="BJH204" s="471"/>
      <c r="BJI204" s="471"/>
      <c r="BJJ204" s="471"/>
      <c r="BJK204" s="471"/>
      <c r="BJL204" s="471"/>
      <c r="BJM204" s="471"/>
      <c r="BJN204" s="471"/>
      <c r="BJO204" s="471"/>
      <c r="BJP204" s="471"/>
      <c r="BJQ204" s="471"/>
      <c r="BJR204" s="471"/>
      <c r="BJS204" s="471"/>
      <c r="BJT204" s="471"/>
      <c r="BJU204" s="471"/>
      <c r="BJV204" s="471"/>
      <c r="BJW204" s="471"/>
      <c r="BJX204" s="471"/>
      <c r="BJY204" s="471"/>
      <c r="BJZ204" s="471"/>
      <c r="BKA204" s="471"/>
      <c r="BKB204" s="471"/>
      <c r="BKC204" s="471"/>
      <c r="BKD204" s="471"/>
      <c r="BKE204" s="471"/>
      <c r="BKF204" s="471"/>
      <c r="BKG204" s="471"/>
      <c r="BKH204" s="471"/>
      <c r="BKI204" s="471"/>
      <c r="BKJ204" s="471"/>
      <c r="BKK204" s="471"/>
      <c r="BKL204" s="471"/>
      <c r="BKM204" s="471"/>
      <c r="BKN204" s="471"/>
      <c r="BKO204" s="471"/>
      <c r="BKP204" s="471"/>
      <c r="BKQ204" s="471"/>
      <c r="BKR204" s="471"/>
      <c r="BKS204" s="471"/>
      <c r="BKT204" s="471"/>
      <c r="BKU204" s="471"/>
      <c r="BKV204" s="471"/>
      <c r="BKW204" s="471"/>
      <c r="BKX204" s="471"/>
      <c r="BKY204" s="471"/>
      <c r="BKZ204" s="471"/>
      <c r="BLA204" s="471"/>
      <c r="BLB204" s="471"/>
      <c r="BLC204" s="471"/>
      <c r="BLD204" s="471"/>
      <c r="BLE204" s="471"/>
      <c r="BLF204" s="471"/>
      <c r="BLG204" s="471"/>
      <c r="BLH204" s="471"/>
      <c r="BLI204" s="471"/>
      <c r="BLJ204" s="471"/>
      <c r="BLK204" s="471"/>
      <c r="BLL204" s="471"/>
      <c r="BLM204" s="471"/>
      <c r="BLN204" s="471"/>
      <c r="BLO204" s="471"/>
      <c r="BLP204" s="471"/>
      <c r="BLQ204" s="471"/>
      <c r="BLR204" s="471"/>
      <c r="BLS204" s="471"/>
      <c r="BLT204" s="471"/>
      <c r="BLU204" s="471"/>
      <c r="BLV204" s="471"/>
      <c r="BLW204" s="471"/>
      <c r="BLX204" s="471"/>
      <c r="BLY204" s="471"/>
      <c r="BLZ204" s="471"/>
      <c r="BMA204" s="471"/>
      <c r="BMB204" s="471"/>
      <c r="BMC204" s="471"/>
      <c r="BMD204" s="471"/>
      <c r="BME204" s="471"/>
      <c r="BMF204" s="471"/>
      <c r="BMG204" s="471"/>
      <c r="BMH204" s="471"/>
      <c r="BMI204" s="471"/>
      <c r="BMJ204" s="471"/>
      <c r="BMK204" s="471"/>
      <c r="BML204" s="471"/>
      <c r="BMM204" s="471"/>
      <c r="BMN204" s="471"/>
      <c r="BMO204" s="471"/>
      <c r="BMP204" s="471"/>
      <c r="BMQ204" s="471"/>
      <c r="BMR204" s="471"/>
      <c r="BMS204" s="471"/>
      <c r="BMT204" s="471"/>
      <c r="BMU204" s="471"/>
      <c r="BMV204" s="471"/>
      <c r="BMW204" s="471"/>
      <c r="BMX204" s="471"/>
      <c r="BMY204" s="471"/>
      <c r="BMZ204" s="471"/>
      <c r="BNA204" s="471"/>
      <c r="BNB204" s="471"/>
      <c r="BNC204" s="471"/>
      <c r="BND204" s="471"/>
      <c r="BNE204" s="471"/>
      <c r="BNF204" s="471"/>
      <c r="BNG204" s="471"/>
      <c r="BNH204" s="471"/>
      <c r="BNI204" s="471"/>
      <c r="BNJ204" s="471"/>
      <c r="BNK204" s="471"/>
      <c r="BNL204" s="471"/>
      <c r="BNM204" s="471"/>
      <c r="BNN204" s="471"/>
      <c r="BNO204" s="471"/>
      <c r="BNP204" s="471"/>
      <c r="BNQ204" s="471"/>
      <c r="BNR204" s="471"/>
      <c r="BNS204" s="471"/>
      <c r="BNT204" s="471"/>
      <c r="BNU204" s="471"/>
      <c r="BNV204" s="471"/>
      <c r="BNW204" s="471"/>
      <c r="BNX204" s="471"/>
      <c r="BNY204" s="471"/>
      <c r="BNZ204" s="471"/>
      <c r="BOA204" s="471"/>
      <c r="BOB204" s="471"/>
      <c r="BOC204" s="471"/>
      <c r="BOD204" s="471"/>
      <c r="BOE204" s="471"/>
      <c r="BOF204" s="471"/>
      <c r="BOG204" s="471"/>
      <c r="BOH204" s="471"/>
      <c r="BOI204" s="471"/>
      <c r="BOJ204" s="471"/>
      <c r="BOK204" s="471"/>
      <c r="BOL204" s="471"/>
      <c r="BOM204" s="471"/>
      <c r="BON204" s="471"/>
      <c r="BOO204" s="471"/>
      <c r="BOP204" s="471"/>
      <c r="BOQ204" s="471"/>
      <c r="BOR204" s="471"/>
      <c r="BOS204" s="471"/>
      <c r="BOT204" s="471"/>
      <c r="BOU204" s="471"/>
      <c r="BOV204" s="471"/>
      <c r="BOW204" s="471"/>
      <c r="BOX204" s="471"/>
      <c r="BOY204" s="471"/>
      <c r="BOZ204" s="471"/>
      <c r="BPA204" s="471"/>
      <c r="BPB204" s="471"/>
      <c r="BPC204" s="471"/>
      <c r="BPD204" s="471"/>
      <c r="BPE204" s="471"/>
      <c r="BPF204" s="471"/>
      <c r="BPG204" s="471"/>
      <c r="BPH204" s="471"/>
      <c r="BPI204" s="471"/>
      <c r="BPJ204" s="471"/>
      <c r="BPK204" s="471"/>
      <c r="BPL204" s="471"/>
      <c r="BPM204" s="471"/>
      <c r="BPN204" s="471"/>
      <c r="BPO204" s="471"/>
      <c r="BPP204" s="471"/>
      <c r="BPQ204" s="471"/>
      <c r="BPR204" s="471"/>
      <c r="BPS204" s="471"/>
      <c r="BPT204" s="471"/>
      <c r="BPU204" s="471"/>
      <c r="BPV204" s="471"/>
      <c r="BPW204" s="471"/>
      <c r="BPX204" s="471"/>
      <c r="BPY204" s="471"/>
      <c r="BPZ204" s="471"/>
      <c r="BQA204" s="471"/>
      <c r="BQB204" s="471"/>
      <c r="BQC204" s="471"/>
      <c r="BQD204" s="471"/>
      <c r="BQE204" s="471"/>
      <c r="BQF204" s="471"/>
      <c r="BQG204" s="471"/>
      <c r="BQH204" s="471"/>
      <c r="BQI204" s="471"/>
      <c r="BQJ204" s="471"/>
      <c r="BQK204" s="471"/>
      <c r="BQL204" s="471"/>
      <c r="BQM204" s="471"/>
      <c r="BQN204" s="471"/>
      <c r="BQO204" s="471"/>
      <c r="BQP204" s="471"/>
      <c r="BQQ204" s="471"/>
      <c r="BQR204" s="471"/>
      <c r="BQS204" s="471"/>
      <c r="BQT204" s="471"/>
      <c r="BQU204" s="471"/>
      <c r="BQV204" s="471"/>
      <c r="BQW204" s="471"/>
      <c r="BQX204" s="471"/>
      <c r="BQY204" s="471"/>
      <c r="BQZ204" s="471"/>
      <c r="BRA204" s="471"/>
      <c r="BRB204" s="471"/>
      <c r="BRC204" s="471"/>
      <c r="BRD204" s="471"/>
      <c r="BRE204" s="471"/>
      <c r="BRF204" s="471"/>
      <c r="BRG204" s="471"/>
      <c r="BRH204" s="471"/>
      <c r="BRI204" s="471"/>
      <c r="BRJ204" s="471"/>
      <c r="BRK204" s="471"/>
      <c r="BRL204" s="471"/>
      <c r="BRM204" s="471"/>
      <c r="BRN204" s="471"/>
      <c r="BRO204" s="471"/>
      <c r="BRP204" s="471"/>
      <c r="BRQ204" s="471"/>
      <c r="BRR204" s="471"/>
      <c r="BRS204" s="471"/>
      <c r="BRT204" s="471"/>
      <c r="BRU204" s="471"/>
      <c r="BRV204" s="471"/>
      <c r="BRW204" s="471"/>
      <c r="BRX204" s="471"/>
      <c r="BRY204" s="471"/>
      <c r="BRZ204" s="471"/>
      <c r="BSA204" s="471"/>
      <c r="BSB204" s="471"/>
      <c r="BSC204" s="471"/>
      <c r="BSD204" s="471"/>
      <c r="BSE204" s="471"/>
      <c r="BSF204" s="471"/>
      <c r="BSG204" s="471"/>
      <c r="BSH204" s="471"/>
      <c r="BSI204" s="471"/>
      <c r="BSJ204" s="471"/>
      <c r="BSK204" s="471"/>
      <c r="BSL204" s="471"/>
      <c r="BSM204" s="471"/>
      <c r="BSN204" s="471"/>
      <c r="BSO204" s="471"/>
      <c r="BSP204" s="471"/>
      <c r="BSQ204" s="471"/>
      <c r="BSR204" s="471"/>
      <c r="BSS204" s="471"/>
      <c r="BST204" s="471"/>
      <c r="BSU204" s="471"/>
      <c r="BSV204" s="471"/>
      <c r="BSW204" s="471"/>
      <c r="BSX204" s="471"/>
      <c r="BSY204" s="471"/>
      <c r="BSZ204" s="471"/>
      <c r="BTA204" s="471"/>
      <c r="BTB204" s="471"/>
      <c r="BTC204" s="471"/>
      <c r="BTD204" s="471"/>
      <c r="BTE204" s="471"/>
      <c r="BTF204" s="471"/>
      <c r="BTG204" s="471"/>
      <c r="BTH204" s="471"/>
      <c r="BTI204" s="471"/>
      <c r="BTJ204" s="471"/>
      <c r="BTK204" s="471"/>
      <c r="BTL204" s="471"/>
      <c r="BTM204" s="471"/>
      <c r="BTN204" s="471"/>
      <c r="BTO204" s="471"/>
      <c r="BTP204" s="471"/>
      <c r="BTQ204" s="471"/>
      <c r="BTR204" s="471"/>
      <c r="BTS204" s="471"/>
      <c r="BTT204" s="471"/>
      <c r="BTU204" s="471"/>
      <c r="BTV204" s="471"/>
      <c r="BTW204" s="471"/>
      <c r="BTX204" s="471"/>
      <c r="BTY204" s="471"/>
      <c r="BTZ204" s="471"/>
      <c r="BUA204" s="471"/>
      <c r="BUB204" s="471"/>
      <c r="BUC204" s="471"/>
      <c r="BUD204" s="471"/>
      <c r="BUE204" s="471"/>
      <c r="BUF204" s="471"/>
      <c r="BUG204" s="471"/>
      <c r="BUH204" s="471"/>
      <c r="BUI204" s="471"/>
      <c r="BUJ204" s="471"/>
      <c r="BUK204" s="471"/>
      <c r="BUL204" s="471"/>
      <c r="BUM204" s="471"/>
      <c r="BUN204" s="471"/>
      <c r="BUO204" s="471"/>
      <c r="BUP204" s="471"/>
      <c r="BUQ204" s="471"/>
      <c r="BUR204" s="471"/>
      <c r="BUS204" s="471"/>
      <c r="BUT204" s="471"/>
      <c r="BUU204" s="471"/>
      <c r="BUV204" s="471"/>
      <c r="BUW204" s="471"/>
      <c r="BUX204" s="471"/>
      <c r="BUY204" s="471"/>
      <c r="BUZ204" s="471"/>
      <c r="BVA204" s="471"/>
      <c r="BVB204" s="471"/>
      <c r="BVC204" s="471"/>
      <c r="BVD204" s="471"/>
      <c r="BVE204" s="471"/>
      <c r="BVF204" s="471"/>
      <c r="BVG204" s="471"/>
      <c r="BVH204" s="471"/>
      <c r="BVI204" s="471"/>
      <c r="BVJ204" s="471"/>
      <c r="BVK204" s="471"/>
      <c r="BVL204" s="471"/>
      <c r="BVM204" s="471"/>
      <c r="BVN204" s="471"/>
      <c r="BVO204" s="471"/>
      <c r="BVP204" s="471"/>
      <c r="BVQ204" s="471"/>
      <c r="BVR204" s="471"/>
      <c r="BVS204" s="471"/>
      <c r="BVT204" s="471"/>
      <c r="BVU204" s="471"/>
      <c r="BVV204" s="471"/>
      <c r="BVW204" s="471"/>
      <c r="BVX204" s="471"/>
      <c r="BVY204" s="471"/>
      <c r="BVZ204" s="471"/>
      <c r="BWA204" s="471"/>
      <c r="BWB204" s="471"/>
      <c r="BWC204" s="471"/>
      <c r="BWD204" s="471"/>
      <c r="BWE204" s="471"/>
      <c r="BWF204" s="471"/>
      <c r="BWG204" s="471"/>
      <c r="BWH204" s="471"/>
      <c r="BWI204" s="471"/>
      <c r="BWJ204" s="471"/>
      <c r="BWK204" s="471"/>
      <c r="BWL204" s="471"/>
      <c r="BWM204" s="471"/>
      <c r="BWN204" s="471"/>
      <c r="BWO204" s="471"/>
      <c r="BWP204" s="471"/>
      <c r="BWQ204" s="471"/>
      <c r="BWR204" s="471"/>
      <c r="BWS204" s="471"/>
      <c r="BWT204" s="471"/>
      <c r="BWU204" s="471"/>
      <c r="BWV204" s="471"/>
      <c r="BWW204" s="471"/>
      <c r="BWX204" s="471"/>
      <c r="BWY204" s="471"/>
      <c r="BWZ204" s="471"/>
      <c r="BXA204" s="471"/>
      <c r="BXB204" s="471"/>
      <c r="BXC204" s="471"/>
      <c r="BXD204" s="471"/>
      <c r="BXE204" s="471"/>
      <c r="BXF204" s="471"/>
      <c r="BXG204" s="471"/>
      <c r="BXH204" s="471"/>
      <c r="BXI204" s="471"/>
      <c r="BXJ204" s="471"/>
      <c r="BXK204" s="471"/>
      <c r="BXL204" s="471"/>
      <c r="BXM204" s="471"/>
      <c r="BXN204" s="471"/>
      <c r="BXO204" s="471"/>
      <c r="BXP204" s="471"/>
      <c r="BXQ204" s="471"/>
      <c r="BXR204" s="471"/>
      <c r="BXS204" s="471"/>
      <c r="BXT204" s="471"/>
      <c r="BXU204" s="471"/>
      <c r="BXV204" s="471"/>
      <c r="BXW204" s="471"/>
      <c r="BXX204" s="471"/>
      <c r="BXY204" s="471"/>
      <c r="BXZ204" s="471"/>
      <c r="BYA204" s="471"/>
      <c r="BYB204" s="471"/>
      <c r="BYC204" s="471"/>
      <c r="BYD204" s="471"/>
      <c r="BYE204" s="471"/>
      <c r="BYF204" s="471"/>
      <c r="BYG204" s="471"/>
      <c r="BYH204" s="471"/>
      <c r="BYI204" s="471"/>
      <c r="BYJ204" s="471"/>
      <c r="BYK204" s="471"/>
      <c r="BYL204" s="471"/>
      <c r="BYM204" s="471"/>
      <c r="BYN204" s="471"/>
      <c r="BYO204" s="471"/>
      <c r="BYP204" s="471"/>
      <c r="BYQ204" s="471"/>
      <c r="BYR204" s="471"/>
      <c r="BYS204" s="471"/>
      <c r="BYT204" s="471"/>
      <c r="BYU204" s="471"/>
      <c r="BYV204" s="471"/>
      <c r="BYW204" s="471"/>
      <c r="BYX204" s="471"/>
      <c r="BYY204" s="471"/>
      <c r="BYZ204" s="471"/>
      <c r="BZA204" s="471"/>
      <c r="BZB204" s="471"/>
      <c r="BZC204" s="471"/>
      <c r="BZD204" s="471"/>
      <c r="BZE204" s="471"/>
      <c r="BZF204" s="471"/>
      <c r="BZG204" s="471"/>
      <c r="BZH204" s="471"/>
      <c r="BZI204" s="471"/>
      <c r="BZJ204" s="471"/>
      <c r="BZK204" s="471"/>
      <c r="BZL204" s="471"/>
      <c r="BZM204" s="471"/>
      <c r="BZN204" s="471"/>
      <c r="BZO204" s="471"/>
      <c r="BZP204" s="471"/>
      <c r="BZQ204" s="471"/>
      <c r="BZR204" s="471"/>
      <c r="BZS204" s="471"/>
      <c r="BZT204" s="471"/>
      <c r="BZU204" s="471"/>
      <c r="BZV204" s="471"/>
      <c r="BZW204" s="471"/>
      <c r="BZX204" s="471"/>
      <c r="BZY204" s="471"/>
      <c r="BZZ204" s="471"/>
      <c r="CAA204" s="471"/>
      <c r="CAB204" s="471"/>
      <c r="CAC204" s="471"/>
      <c r="CAD204" s="471"/>
      <c r="CAE204" s="471"/>
      <c r="CAF204" s="471"/>
      <c r="CAG204" s="471"/>
      <c r="CAH204" s="471"/>
      <c r="CAI204" s="471"/>
      <c r="CAJ204" s="471"/>
      <c r="CAK204" s="471"/>
      <c r="CAL204" s="471"/>
      <c r="CAM204" s="471"/>
      <c r="CAN204" s="471"/>
      <c r="CAO204" s="471"/>
      <c r="CAP204" s="471"/>
      <c r="CAQ204" s="471"/>
      <c r="CAR204" s="471"/>
      <c r="CAS204" s="471"/>
      <c r="CAT204" s="471"/>
      <c r="CAU204" s="471"/>
      <c r="CAV204" s="471"/>
      <c r="CAW204" s="471"/>
      <c r="CAX204" s="471"/>
      <c r="CAY204" s="471"/>
      <c r="CAZ204" s="471"/>
      <c r="CBA204" s="471"/>
      <c r="CBB204" s="471"/>
      <c r="CBC204" s="471"/>
      <c r="CBD204" s="471"/>
      <c r="CBE204" s="471"/>
      <c r="CBF204" s="471"/>
      <c r="CBG204" s="471"/>
      <c r="CBH204" s="471"/>
      <c r="CBI204" s="471"/>
      <c r="CBJ204" s="471"/>
      <c r="CBK204" s="471"/>
      <c r="CBL204" s="471"/>
      <c r="CBM204" s="471"/>
      <c r="CBN204" s="471"/>
      <c r="CBO204" s="471"/>
      <c r="CBP204" s="471"/>
      <c r="CBQ204" s="471"/>
      <c r="CBR204" s="471"/>
      <c r="CBS204" s="471"/>
      <c r="CBT204" s="471"/>
      <c r="CBU204" s="471"/>
      <c r="CBV204" s="471"/>
      <c r="CBW204" s="471"/>
      <c r="CBX204" s="471"/>
      <c r="CBY204" s="471"/>
      <c r="CBZ204" s="471"/>
      <c r="CCA204" s="471"/>
      <c r="CCB204" s="471"/>
      <c r="CCC204" s="471"/>
      <c r="CCD204" s="471"/>
      <c r="CCE204" s="471"/>
      <c r="CCF204" s="471"/>
      <c r="CCG204" s="471"/>
      <c r="CCH204" s="471"/>
      <c r="CCI204" s="471"/>
      <c r="CCJ204" s="471"/>
      <c r="CCK204" s="471"/>
      <c r="CCL204" s="471"/>
      <c r="CCM204" s="471"/>
      <c r="CCN204" s="471"/>
      <c r="CCO204" s="471"/>
      <c r="CCP204" s="471"/>
      <c r="CCQ204" s="471"/>
      <c r="CCR204" s="471"/>
      <c r="CCS204" s="471"/>
      <c r="CCT204" s="471"/>
      <c r="CCU204" s="471"/>
      <c r="CCV204" s="471"/>
      <c r="CCW204" s="471"/>
      <c r="CCX204" s="471"/>
      <c r="CCY204" s="471"/>
      <c r="CCZ204" s="471"/>
      <c r="CDA204" s="471"/>
      <c r="CDB204" s="471"/>
      <c r="CDC204" s="471"/>
      <c r="CDD204" s="471"/>
      <c r="CDE204" s="471"/>
      <c r="CDF204" s="471"/>
      <c r="CDG204" s="471"/>
      <c r="CDH204" s="471"/>
      <c r="CDI204" s="471"/>
      <c r="CDJ204" s="471"/>
      <c r="CDK204" s="471"/>
      <c r="CDL204" s="471"/>
      <c r="CDM204" s="471"/>
      <c r="CDN204" s="471"/>
      <c r="CDO204" s="471"/>
      <c r="CDP204" s="471"/>
      <c r="CDQ204" s="471"/>
      <c r="CDR204" s="471"/>
      <c r="CDS204" s="471"/>
      <c r="CDT204" s="471"/>
      <c r="CDU204" s="471"/>
      <c r="CDV204" s="471"/>
      <c r="CDW204" s="471"/>
      <c r="CDX204" s="471"/>
      <c r="CDY204" s="471"/>
      <c r="CDZ204" s="471"/>
      <c r="CEA204" s="471"/>
      <c r="CEB204" s="471"/>
      <c r="CEC204" s="471"/>
      <c r="CED204" s="471"/>
      <c r="CEE204" s="471"/>
      <c r="CEF204" s="471"/>
      <c r="CEG204" s="471"/>
      <c r="CEH204" s="471"/>
      <c r="CEI204" s="471"/>
      <c r="CEJ204" s="471"/>
      <c r="CEK204" s="471"/>
      <c r="CEL204" s="471"/>
      <c r="CEM204" s="471"/>
      <c r="CEN204" s="471"/>
      <c r="CEO204" s="471"/>
      <c r="CEP204" s="471"/>
      <c r="CEQ204" s="471"/>
      <c r="CER204" s="471"/>
      <c r="CES204" s="471"/>
      <c r="CET204" s="471"/>
      <c r="CEU204" s="471"/>
      <c r="CEV204" s="471"/>
      <c r="CEW204" s="471"/>
      <c r="CEX204" s="471"/>
      <c r="CEY204" s="471"/>
      <c r="CEZ204" s="471"/>
      <c r="CFA204" s="471"/>
      <c r="CFB204" s="471"/>
      <c r="CFC204" s="471"/>
      <c r="CFD204" s="471"/>
      <c r="CFE204" s="471"/>
      <c r="CFF204" s="471"/>
      <c r="CFG204" s="471"/>
      <c r="CFH204" s="471"/>
      <c r="CFI204" s="471"/>
      <c r="CFJ204" s="471"/>
      <c r="CFK204" s="471"/>
      <c r="CFL204" s="471"/>
      <c r="CFM204" s="471"/>
      <c r="CFN204" s="471"/>
      <c r="CFO204" s="471"/>
      <c r="CFP204" s="471"/>
      <c r="CFQ204" s="471"/>
      <c r="CFR204" s="471"/>
      <c r="CFS204" s="471"/>
      <c r="CFT204" s="471"/>
      <c r="CFU204" s="471"/>
      <c r="CFV204" s="471"/>
      <c r="CFW204" s="471"/>
      <c r="CFX204" s="471"/>
      <c r="CFY204" s="471"/>
      <c r="CFZ204" s="471"/>
      <c r="CGA204" s="471"/>
      <c r="CGB204" s="471"/>
      <c r="CGC204" s="471"/>
      <c r="CGD204" s="471"/>
      <c r="CGE204" s="471"/>
      <c r="CGF204" s="471"/>
      <c r="CGG204" s="471"/>
      <c r="CGH204" s="471"/>
      <c r="CGI204" s="471"/>
      <c r="CGJ204" s="471"/>
      <c r="CGK204" s="471"/>
      <c r="CGL204" s="471"/>
      <c r="CGM204" s="471"/>
      <c r="CGN204" s="471"/>
      <c r="CGO204" s="471"/>
      <c r="CGP204" s="471"/>
      <c r="CGQ204" s="471"/>
      <c r="CGR204" s="471"/>
      <c r="CGS204" s="471"/>
      <c r="CGT204" s="471"/>
      <c r="CGU204" s="471"/>
      <c r="CGV204" s="471"/>
      <c r="CGW204" s="471"/>
      <c r="CGX204" s="471"/>
      <c r="CGY204" s="471"/>
      <c r="CGZ204" s="471"/>
      <c r="CHA204" s="471"/>
      <c r="CHB204" s="471"/>
      <c r="CHC204" s="471"/>
      <c r="CHD204" s="471"/>
      <c r="CHE204" s="471"/>
      <c r="CHF204" s="471"/>
      <c r="CHG204" s="471"/>
      <c r="CHH204" s="471"/>
      <c r="CHI204" s="471"/>
      <c r="CHJ204" s="471"/>
      <c r="CHK204" s="471"/>
      <c r="CHL204" s="471"/>
      <c r="CHM204" s="471"/>
      <c r="CHN204" s="471"/>
      <c r="CHO204" s="471"/>
      <c r="CHP204" s="471"/>
      <c r="CHQ204" s="471"/>
      <c r="CHR204" s="471"/>
      <c r="CHS204" s="471"/>
      <c r="CHT204" s="471"/>
      <c r="CHU204" s="471"/>
      <c r="CHV204" s="471"/>
      <c r="CHW204" s="471"/>
      <c r="CHX204" s="471"/>
      <c r="CHY204" s="471"/>
      <c r="CHZ204" s="471"/>
      <c r="CIA204" s="471"/>
      <c r="CIB204" s="471"/>
      <c r="CIC204" s="471"/>
      <c r="CID204" s="471"/>
      <c r="CIE204" s="471"/>
      <c r="CIF204" s="471"/>
      <c r="CIG204" s="471"/>
      <c r="CIH204" s="471"/>
      <c r="CII204" s="471"/>
      <c r="CIJ204" s="471"/>
      <c r="CIK204" s="471"/>
      <c r="CIL204" s="471"/>
      <c r="CIM204" s="471"/>
      <c r="CIN204" s="471"/>
      <c r="CIO204" s="471"/>
      <c r="CIP204" s="471"/>
      <c r="CIQ204" s="471"/>
      <c r="CIR204" s="471"/>
      <c r="CIS204" s="471"/>
      <c r="CIT204" s="471"/>
      <c r="CIU204" s="471"/>
      <c r="CIV204" s="471"/>
      <c r="CIW204" s="471"/>
      <c r="CIX204" s="471"/>
      <c r="CIY204" s="471"/>
      <c r="CIZ204" s="471"/>
      <c r="CJA204" s="471"/>
      <c r="CJB204" s="471"/>
      <c r="CJC204" s="471"/>
      <c r="CJD204" s="471"/>
      <c r="CJE204" s="471"/>
      <c r="CJF204" s="471"/>
      <c r="CJG204" s="471"/>
      <c r="CJH204" s="471"/>
      <c r="CJI204" s="471"/>
      <c r="CJJ204" s="471"/>
      <c r="CJK204" s="471"/>
      <c r="CJL204" s="471"/>
      <c r="CJM204" s="471"/>
      <c r="CJN204" s="471"/>
      <c r="CJO204" s="471"/>
      <c r="CJP204" s="471"/>
      <c r="CJQ204" s="471"/>
      <c r="CJR204" s="471"/>
      <c r="CJS204" s="471"/>
      <c r="CJT204" s="471"/>
      <c r="CJU204" s="471"/>
      <c r="CJV204" s="471"/>
      <c r="CJW204" s="471"/>
      <c r="CJX204" s="471"/>
      <c r="CJY204" s="471"/>
      <c r="CJZ204" s="471"/>
      <c r="CKA204" s="471"/>
      <c r="CKB204" s="471"/>
      <c r="CKC204" s="471"/>
      <c r="CKD204" s="471"/>
      <c r="CKE204" s="471"/>
      <c r="CKF204" s="471"/>
      <c r="CKG204" s="471"/>
      <c r="CKH204" s="471"/>
      <c r="CKI204" s="471"/>
      <c r="CKJ204" s="471"/>
      <c r="CKK204" s="471"/>
      <c r="CKL204" s="471"/>
      <c r="CKM204" s="471"/>
      <c r="CKN204" s="471"/>
      <c r="CKO204" s="471"/>
      <c r="CKP204" s="471"/>
      <c r="CKQ204" s="471"/>
      <c r="CKR204" s="471"/>
      <c r="CKS204" s="471"/>
      <c r="CKT204" s="471"/>
      <c r="CKU204" s="471"/>
      <c r="CKV204" s="471"/>
      <c r="CKW204" s="471"/>
      <c r="CKX204" s="471"/>
      <c r="CKY204" s="471"/>
      <c r="CKZ204" s="471"/>
      <c r="CLA204" s="471"/>
      <c r="CLB204" s="471"/>
      <c r="CLC204" s="471"/>
      <c r="CLD204" s="471"/>
      <c r="CLE204" s="471"/>
      <c r="CLF204" s="471"/>
      <c r="CLG204" s="471"/>
      <c r="CLH204" s="471"/>
      <c r="CLI204" s="471"/>
      <c r="CLJ204" s="471"/>
      <c r="CLK204" s="471"/>
      <c r="CLL204" s="471"/>
      <c r="CLM204" s="471"/>
      <c r="CLN204" s="471"/>
      <c r="CLO204" s="471"/>
      <c r="CLP204" s="471"/>
      <c r="CLQ204" s="471"/>
      <c r="CLR204" s="471"/>
      <c r="CLS204" s="471"/>
      <c r="CLT204" s="471"/>
      <c r="CLU204" s="471"/>
      <c r="CLV204" s="471"/>
      <c r="CLW204" s="471"/>
      <c r="CLX204" s="471"/>
      <c r="CLY204" s="471"/>
      <c r="CLZ204" s="471"/>
      <c r="CMA204" s="471"/>
      <c r="CMB204" s="471"/>
      <c r="CMC204" s="471"/>
      <c r="CMD204" s="471"/>
      <c r="CME204" s="471"/>
      <c r="CMF204" s="471"/>
      <c r="CMG204" s="471"/>
      <c r="CMH204" s="471"/>
      <c r="CMI204" s="471"/>
      <c r="CMJ204" s="471"/>
      <c r="CMK204" s="471"/>
      <c r="CML204" s="471"/>
      <c r="CMM204" s="471"/>
      <c r="CMN204" s="471"/>
      <c r="CMO204" s="471"/>
      <c r="CMP204" s="471"/>
      <c r="CMQ204" s="471"/>
      <c r="CMR204" s="471"/>
      <c r="CMS204" s="471"/>
      <c r="CMT204" s="471"/>
      <c r="CMU204" s="471"/>
      <c r="CMV204" s="471"/>
      <c r="CMW204" s="471"/>
      <c r="CMX204" s="471"/>
      <c r="CMY204" s="471"/>
      <c r="CMZ204" s="471"/>
      <c r="CNA204" s="471"/>
      <c r="CNB204" s="471"/>
      <c r="CNC204" s="471"/>
      <c r="CND204" s="471"/>
      <c r="CNE204" s="471"/>
      <c r="CNF204" s="471"/>
      <c r="CNG204" s="471"/>
      <c r="CNH204" s="471"/>
      <c r="CNI204" s="471"/>
      <c r="CNJ204" s="471"/>
      <c r="CNK204" s="471"/>
      <c r="CNL204" s="471"/>
      <c r="CNM204" s="471"/>
      <c r="CNN204" s="471"/>
      <c r="CNO204" s="471"/>
      <c r="CNP204" s="471"/>
      <c r="CNQ204" s="471"/>
      <c r="CNR204" s="471"/>
      <c r="CNS204" s="471"/>
      <c r="CNT204" s="471"/>
      <c r="CNU204" s="471"/>
      <c r="CNV204" s="471"/>
      <c r="CNW204" s="471"/>
      <c r="CNX204" s="471"/>
      <c r="CNY204" s="471"/>
      <c r="CNZ204" s="471"/>
      <c r="COA204" s="471"/>
      <c r="COB204" s="471"/>
      <c r="COC204" s="471"/>
      <c r="COD204" s="471"/>
      <c r="COE204" s="471"/>
      <c r="COF204" s="471"/>
      <c r="COG204" s="471"/>
      <c r="COH204" s="471"/>
      <c r="COI204" s="471"/>
      <c r="COJ204" s="471"/>
      <c r="COK204" s="471"/>
      <c r="COL204" s="471"/>
      <c r="COM204" s="471"/>
      <c r="CON204" s="471"/>
      <c r="COO204" s="471"/>
      <c r="COP204" s="471"/>
      <c r="COQ204" s="471"/>
      <c r="COR204" s="471"/>
      <c r="COS204" s="471"/>
      <c r="COT204" s="471"/>
      <c r="COU204" s="471"/>
      <c r="COV204" s="471"/>
      <c r="COW204" s="471"/>
      <c r="COX204" s="471"/>
      <c r="COY204" s="471"/>
      <c r="COZ204" s="471"/>
      <c r="CPA204" s="471"/>
      <c r="CPB204" s="471"/>
      <c r="CPC204" s="471"/>
      <c r="CPD204" s="471"/>
      <c r="CPE204" s="471"/>
      <c r="CPF204" s="471"/>
      <c r="CPG204" s="471"/>
      <c r="CPH204" s="471"/>
      <c r="CPI204" s="471"/>
      <c r="CPJ204" s="471"/>
      <c r="CPK204" s="471"/>
      <c r="CPL204" s="471"/>
      <c r="CPM204" s="471"/>
      <c r="CPN204" s="471"/>
      <c r="CPO204" s="471"/>
      <c r="CPP204" s="471"/>
      <c r="CPQ204" s="471"/>
      <c r="CPR204" s="471"/>
      <c r="CPS204" s="471"/>
      <c r="CPT204" s="471"/>
      <c r="CPU204" s="471"/>
      <c r="CPV204" s="471"/>
      <c r="CPW204" s="471"/>
      <c r="CPX204" s="471"/>
      <c r="CPY204" s="471"/>
      <c r="CPZ204" s="471"/>
      <c r="CQA204" s="471"/>
      <c r="CQB204" s="471"/>
      <c r="CQC204" s="471"/>
      <c r="CQD204" s="471"/>
      <c r="CQE204" s="471"/>
      <c r="CQF204" s="471"/>
      <c r="CQG204" s="471"/>
      <c r="CQH204" s="471"/>
      <c r="CQI204" s="471"/>
      <c r="CQJ204" s="471"/>
      <c r="CQK204" s="471"/>
      <c r="CQL204" s="471"/>
      <c r="CQM204" s="471"/>
      <c r="CQN204" s="471"/>
      <c r="CQO204" s="471"/>
      <c r="CQP204" s="471"/>
      <c r="CQQ204" s="471"/>
      <c r="CQR204" s="471"/>
      <c r="CQS204" s="471"/>
      <c r="CQT204" s="471"/>
      <c r="CQU204" s="471"/>
      <c r="CQV204" s="471"/>
      <c r="CQW204" s="471"/>
      <c r="CQX204" s="471"/>
      <c r="CQY204" s="471"/>
      <c r="CQZ204" s="471"/>
      <c r="CRA204" s="471"/>
      <c r="CRB204" s="471"/>
      <c r="CRC204" s="471"/>
      <c r="CRD204" s="471"/>
      <c r="CRE204" s="471"/>
      <c r="CRF204" s="471"/>
      <c r="CRG204" s="471"/>
      <c r="CRH204" s="471"/>
      <c r="CRI204" s="471"/>
      <c r="CRJ204" s="471"/>
      <c r="CRK204" s="471"/>
      <c r="CRL204" s="471"/>
      <c r="CRM204" s="471"/>
      <c r="CRN204" s="471"/>
      <c r="CRO204" s="471"/>
      <c r="CRP204" s="471"/>
      <c r="CRQ204" s="471"/>
      <c r="CRR204" s="471"/>
      <c r="CRS204" s="471"/>
      <c r="CRT204" s="471"/>
      <c r="CRU204" s="471"/>
      <c r="CRV204" s="471"/>
      <c r="CRW204" s="471"/>
      <c r="CRX204" s="471"/>
      <c r="CRY204" s="471"/>
      <c r="CRZ204" s="471"/>
      <c r="CSA204" s="471"/>
      <c r="CSB204" s="471"/>
      <c r="CSC204" s="471"/>
      <c r="CSD204" s="471"/>
      <c r="CSE204" s="471"/>
      <c r="CSF204" s="471"/>
      <c r="CSG204" s="471"/>
      <c r="CSH204" s="471"/>
      <c r="CSI204" s="471"/>
      <c r="CSJ204" s="471"/>
      <c r="CSK204" s="471"/>
      <c r="CSL204" s="471"/>
      <c r="CSM204" s="471"/>
      <c r="CSN204" s="471"/>
      <c r="CSO204" s="471"/>
      <c r="CSP204" s="471"/>
      <c r="CSQ204" s="471"/>
      <c r="CSR204" s="471"/>
      <c r="CSS204" s="471"/>
      <c r="CST204" s="471"/>
      <c r="CSU204" s="471"/>
      <c r="CSV204" s="471"/>
      <c r="CSW204" s="471"/>
      <c r="CSX204" s="471"/>
      <c r="CSY204" s="471"/>
      <c r="CSZ204" s="471"/>
      <c r="CTA204" s="471"/>
      <c r="CTB204" s="471"/>
      <c r="CTC204" s="471"/>
      <c r="CTD204" s="471"/>
      <c r="CTE204" s="471"/>
      <c r="CTF204" s="471"/>
      <c r="CTG204" s="471"/>
      <c r="CTH204" s="471"/>
      <c r="CTI204" s="471"/>
      <c r="CTJ204" s="471"/>
      <c r="CTK204" s="471"/>
      <c r="CTL204" s="471"/>
      <c r="CTM204" s="471"/>
      <c r="CTN204" s="471"/>
      <c r="CTO204" s="471"/>
      <c r="CTP204" s="471"/>
      <c r="CTQ204" s="471"/>
      <c r="CTR204" s="471"/>
      <c r="CTS204" s="471"/>
      <c r="CTT204" s="471"/>
      <c r="CTU204" s="471"/>
      <c r="CTV204" s="471"/>
      <c r="CTW204" s="471"/>
      <c r="CTX204" s="471"/>
      <c r="CTY204" s="471"/>
      <c r="CTZ204" s="471"/>
      <c r="CUA204" s="471"/>
      <c r="CUB204" s="471"/>
      <c r="CUC204" s="471"/>
      <c r="CUD204" s="471"/>
      <c r="CUE204" s="471"/>
      <c r="CUF204" s="471"/>
      <c r="CUG204" s="471"/>
      <c r="CUH204" s="471"/>
      <c r="CUI204" s="471"/>
      <c r="CUJ204" s="471"/>
      <c r="CUK204" s="471"/>
      <c r="CUL204" s="471"/>
      <c r="CUM204" s="471"/>
      <c r="CUN204" s="471"/>
      <c r="CUO204" s="471"/>
      <c r="CUP204" s="471"/>
      <c r="CUQ204" s="471"/>
      <c r="CUR204" s="471"/>
      <c r="CUS204" s="471"/>
      <c r="CUT204" s="471"/>
      <c r="CUU204" s="471"/>
      <c r="CUV204" s="471"/>
      <c r="CUW204" s="471"/>
      <c r="CUX204" s="471"/>
      <c r="CUY204" s="471"/>
      <c r="CUZ204" s="471"/>
      <c r="CVA204" s="471"/>
      <c r="CVB204" s="471"/>
      <c r="CVC204" s="471"/>
      <c r="CVD204" s="471"/>
      <c r="CVE204" s="471"/>
      <c r="CVF204" s="471"/>
      <c r="CVG204" s="471"/>
      <c r="CVH204" s="471"/>
      <c r="CVI204" s="471"/>
      <c r="CVJ204" s="471"/>
      <c r="CVK204" s="471"/>
      <c r="CVL204" s="471"/>
      <c r="CVM204" s="471"/>
      <c r="CVN204" s="471"/>
      <c r="CVO204" s="471"/>
      <c r="CVP204" s="471"/>
      <c r="CVQ204" s="471"/>
      <c r="CVR204" s="471"/>
      <c r="CVS204" s="471"/>
      <c r="CVT204" s="471"/>
      <c r="CVU204" s="471"/>
      <c r="CVV204" s="471"/>
      <c r="CVW204" s="471"/>
      <c r="CVX204" s="471"/>
      <c r="CVY204" s="471"/>
      <c r="CVZ204" s="471"/>
      <c r="CWA204" s="471"/>
      <c r="CWB204" s="471"/>
      <c r="CWC204" s="471"/>
      <c r="CWD204" s="471"/>
      <c r="CWE204" s="471"/>
      <c r="CWF204" s="471"/>
      <c r="CWG204" s="471"/>
      <c r="CWH204" s="471"/>
      <c r="CWI204" s="471"/>
      <c r="CWJ204" s="471"/>
      <c r="CWK204" s="471"/>
      <c r="CWL204" s="471"/>
      <c r="CWM204" s="471"/>
      <c r="CWN204" s="471"/>
      <c r="CWO204" s="471"/>
      <c r="CWP204" s="471"/>
      <c r="CWQ204" s="471"/>
      <c r="CWR204" s="471"/>
      <c r="CWS204" s="471"/>
      <c r="CWT204" s="471"/>
      <c r="CWU204" s="471"/>
      <c r="CWV204" s="471"/>
      <c r="CWW204" s="471"/>
      <c r="CWX204" s="471"/>
      <c r="CWY204" s="471"/>
      <c r="CWZ204" s="471"/>
      <c r="CXA204" s="471"/>
      <c r="CXB204" s="471"/>
      <c r="CXC204" s="471"/>
      <c r="CXD204" s="471"/>
      <c r="CXE204" s="471"/>
      <c r="CXF204" s="471"/>
      <c r="CXG204" s="471"/>
      <c r="CXH204" s="471"/>
      <c r="CXI204" s="471"/>
      <c r="CXJ204" s="471"/>
      <c r="CXK204" s="471"/>
      <c r="CXL204" s="471"/>
      <c r="CXM204" s="471"/>
      <c r="CXN204" s="471"/>
      <c r="CXO204" s="471"/>
      <c r="CXP204" s="471"/>
      <c r="CXQ204" s="471"/>
      <c r="CXR204" s="471"/>
      <c r="CXS204" s="471"/>
      <c r="CXT204" s="471"/>
      <c r="CXU204" s="471"/>
      <c r="CXV204" s="471"/>
      <c r="CXW204" s="471"/>
      <c r="CXX204" s="471"/>
      <c r="CXY204" s="471"/>
      <c r="CXZ204" s="471"/>
      <c r="CYA204" s="471"/>
      <c r="CYB204" s="471"/>
      <c r="CYC204" s="471"/>
      <c r="CYD204" s="471"/>
      <c r="CYE204" s="471"/>
      <c r="CYF204" s="471"/>
      <c r="CYG204" s="471"/>
      <c r="CYH204" s="471"/>
      <c r="CYI204" s="471"/>
      <c r="CYJ204" s="471"/>
      <c r="CYK204" s="471"/>
      <c r="CYL204" s="471"/>
      <c r="CYM204" s="471"/>
      <c r="CYN204" s="471"/>
      <c r="CYO204" s="471"/>
      <c r="CYP204" s="471"/>
      <c r="CYQ204" s="471"/>
      <c r="CYR204" s="471"/>
      <c r="CYS204" s="471"/>
      <c r="CYT204" s="471"/>
      <c r="CYU204" s="471"/>
      <c r="CYV204" s="471"/>
      <c r="CYW204" s="471"/>
      <c r="CYX204" s="471"/>
      <c r="CYY204" s="471"/>
      <c r="CYZ204" s="471"/>
      <c r="CZA204" s="471"/>
      <c r="CZB204" s="471"/>
      <c r="CZC204" s="471"/>
      <c r="CZD204" s="471"/>
      <c r="CZE204" s="471"/>
      <c r="CZF204" s="471"/>
      <c r="CZG204" s="471"/>
      <c r="CZH204" s="471"/>
      <c r="CZI204" s="471"/>
      <c r="CZJ204" s="471"/>
      <c r="CZK204" s="471"/>
      <c r="CZL204" s="471"/>
      <c r="CZM204" s="471"/>
      <c r="CZN204" s="471"/>
      <c r="CZO204" s="471"/>
      <c r="CZP204" s="471"/>
      <c r="CZQ204" s="471"/>
      <c r="CZR204" s="471"/>
      <c r="CZS204" s="471"/>
      <c r="CZT204" s="471"/>
      <c r="CZU204" s="471"/>
      <c r="CZV204" s="471"/>
      <c r="CZW204" s="471"/>
      <c r="CZX204" s="471"/>
      <c r="CZY204" s="471"/>
      <c r="CZZ204" s="471"/>
      <c r="DAA204" s="471"/>
      <c r="DAB204" s="471"/>
      <c r="DAC204" s="471"/>
      <c r="DAD204" s="471"/>
      <c r="DAE204" s="471"/>
      <c r="DAF204" s="471"/>
      <c r="DAG204" s="471"/>
      <c r="DAH204" s="471"/>
      <c r="DAI204" s="471"/>
      <c r="DAJ204" s="471"/>
      <c r="DAK204" s="471"/>
      <c r="DAL204" s="471"/>
      <c r="DAM204" s="471"/>
      <c r="DAN204" s="471"/>
      <c r="DAO204" s="471"/>
      <c r="DAP204" s="471"/>
      <c r="DAQ204" s="471"/>
      <c r="DAR204" s="471"/>
      <c r="DAS204" s="471"/>
      <c r="DAT204" s="471"/>
      <c r="DAU204" s="471"/>
      <c r="DAV204" s="471"/>
      <c r="DAW204" s="471"/>
      <c r="DAX204" s="471"/>
      <c r="DAY204" s="471"/>
      <c r="DAZ204" s="471"/>
      <c r="DBA204" s="471"/>
      <c r="DBB204" s="471"/>
      <c r="DBC204" s="471"/>
      <c r="DBD204" s="471"/>
      <c r="DBE204" s="471"/>
      <c r="DBF204" s="471"/>
      <c r="DBG204" s="471"/>
      <c r="DBH204" s="471"/>
      <c r="DBI204" s="471"/>
      <c r="DBJ204" s="471"/>
      <c r="DBK204" s="471"/>
      <c r="DBL204" s="471"/>
      <c r="DBM204" s="471"/>
      <c r="DBN204" s="471"/>
      <c r="DBO204" s="471"/>
      <c r="DBP204" s="471"/>
      <c r="DBQ204" s="471"/>
      <c r="DBR204" s="471"/>
      <c r="DBS204" s="471"/>
      <c r="DBT204" s="471"/>
      <c r="DBU204" s="471"/>
      <c r="DBV204" s="471"/>
      <c r="DBW204" s="471"/>
      <c r="DBX204" s="471"/>
      <c r="DBY204" s="471"/>
      <c r="DBZ204" s="471"/>
      <c r="DCA204" s="471"/>
      <c r="DCB204" s="471"/>
      <c r="DCC204" s="471"/>
      <c r="DCD204" s="471"/>
      <c r="DCE204" s="471"/>
      <c r="DCF204" s="471"/>
      <c r="DCG204" s="471"/>
      <c r="DCH204" s="471"/>
      <c r="DCI204" s="471"/>
      <c r="DCJ204" s="471"/>
      <c r="DCK204" s="471"/>
      <c r="DCL204" s="471"/>
      <c r="DCM204" s="471"/>
      <c r="DCN204" s="471"/>
      <c r="DCO204" s="471"/>
      <c r="DCP204" s="471"/>
      <c r="DCQ204" s="471"/>
      <c r="DCR204" s="471"/>
      <c r="DCS204" s="471"/>
      <c r="DCT204" s="471"/>
      <c r="DCU204" s="471"/>
      <c r="DCV204" s="471"/>
      <c r="DCW204" s="471"/>
      <c r="DCX204" s="471"/>
      <c r="DCY204" s="471"/>
      <c r="DCZ204" s="471"/>
      <c r="DDA204" s="471"/>
      <c r="DDB204" s="471"/>
      <c r="DDC204" s="471"/>
      <c r="DDD204" s="471"/>
      <c r="DDE204" s="471"/>
      <c r="DDF204" s="471"/>
      <c r="DDG204" s="471"/>
      <c r="DDH204" s="471"/>
      <c r="DDI204" s="471"/>
      <c r="DDJ204" s="471"/>
      <c r="DDK204" s="471"/>
      <c r="DDL204" s="471"/>
      <c r="DDM204" s="471"/>
      <c r="DDN204" s="471"/>
      <c r="DDO204" s="471"/>
      <c r="DDP204" s="471"/>
      <c r="DDQ204" s="471"/>
      <c r="DDR204" s="471"/>
      <c r="DDS204" s="471"/>
      <c r="DDT204" s="471"/>
      <c r="DDU204" s="471"/>
      <c r="DDV204" s="471"/>
      <c r="DDW204" s="471"/>
      <c r="DDX204" s="471"/>
      <c r="DDY204" s="471"/>
      <c r="DDZ204" s="471"/>
      <c r="DEA204" s="471"/>
      <c r="DEB204" s="471"/>
      <c r="DEC204" s="471"/>
      <c r="DED204" s="471"/>
      <c r="DEE204" s="471"/>
      <c r="DEF204" s="471"/>
      <c r="DEG204" s="471"/>
      <c r="DEH204" s="471"/>
      <c r="DEI204" s="471"/>
      <c r="DEJ204" s="471"/>
      <c r="DEK204" s="471"/>
      <c r="DEL204" s="471"/>
      <c r="DEM204" s="471"/>
      <c r="DEN204" s="471"/>
      <c r="DEO204" s="471"/>
      <c r="DEP204" s="471"/>
      <c r="DEQ204" s="471"/>
      <c r="DER204" s="471"/>
      <c r="DES204" s="471"/>
      <c r="DET204" s="471"/>
      <c r="DEU204" s="471"/>
      <c r="DEV204" s="471"/>
      <c r="DEW204" s="471"/>
      <c r="DEX204" s="471"/>
      <c r="DEY204" s="471"/>
      <c r="DEZ204" s="471"/>
      <c r="DFA204" s="471"/>
      <c r="DFB204" s="471"/>
      <c r="DFC204" s="471"/>
      <c r="DFD204" s="471"/>
      <c r="DFE204" s="471"/>
      <c r="DFF204" s="471"/>
      <c r="DFG204" s="471"/>
      <c r="DFH204" s="471"/>
      <c r="DFI204" s="471"/>
      <c r="DFJ204" s="471"/>
      <c r="DFK204" s="471"/>
      <c r="DFL204" s="471"/>
      <c r="DFM204" s="471"/>
      <c r="DFN204" s="471"/>
      <c r="DFO204" s="471"/>
      <c r="DFP204" s="471"/>
      <c r="DFQ204" s="471"/>
      <c r="DFR204" s="471"/>
      <c r="DFS204" s="471"/>
      <c r="DFT204" s="471"/>
      <c r="DFU204" s="471"/>
      <c r="DFV204" s="471"/>
      <c r="DFW204" s="471"/>
      <c r="DFX204" s="471"/>
      <c r="DFY204" s="471"/>
      <c r="DFZ204" s="471"/>
      <c r="DGA204" s="471"/>
      <c r="DGB204" s="471"/>
      <c r="DGC204" s="471"/>
      <c r="DGD204" s="471"/>
      <c r="DGE204" s="471"/>
      <c r="DGF204" s="471"/>
      <c r="DGG204" s="471"/>
      <c r="DGH204" s="471"/>
      <c r="DGI204" s="471"/>
      <c r="DGJ204" s="471"/>
      <c r="DGK204" s="471"/>
      <c r="DGL204" s="471"/>
      <c r="DGM204" s="471"/>
      <c r="DGN204" s="471"/>
      <c r="DGO204" s="471"/>
      <c r="DGP204" s="471"/>
      <c r="DGQ204" s="471"/>
      <c r="DGR204" s="471"/>
      <c r="DGS204" s="471"/>
      <c r="DGT204" s="471"/>
      <c r="DGU204" s="471"/>
      <c r="DGV204" s="471"/>
      <c r="DGW204" s="471"/>
      <c r="DGX204" s="471"/>
      <c r="DGY204" s="471"/>
      <c r="DGZ204" s="471"/>
      <c r="DHA204" s="471"/>
      <c r="DHB204" s="471"/>
      <c r="DHC204" s="471"/>
      <c r="DHD204" s="471"/>
      <c r="DHE204" s="471"/>
      <c r="DHF204" s="471"/>
      <c r="DHG204" s="471"/>
      <c r="DHH204" s="471"/>
      <c r="DHI204" s="471"/>
      <c r="DHJ204" s="471"/>
      <c r="DHK204" s="471"/>
      <c r="DHL204" s="471"/>
      <c r="DHM204" s="471"/>
      <c r="DHN204" s="471"/>
      <c r="DHO204" s="471"/>
      <c r="DHP204" s="471"/>
      <c r="DHQ204" s="471"/>
      <c r="DHR204" s="471"/>
      <c r="DHS204" s="471"/>
      <c r="DHT204" s="471"/>
      <c r="DHU204" s="471"/>
      <c r="DHV204" s="471"/>
      <c r="DHW204" s="471"/>
      <c r="DHX204" s="471"/>
      <c r="DHY204" s="471"/>
      <c r="DHZ204" s="471"/>
      <c r="DIA204" s="471"/>
      <c r="DIB204" s="471"/>
      <c r="DIC204" s="471"/>
      <c r="DID204" s="471"/>
      <c r="DIE204" s="471"/>
      <c r="DIF204" s="471"/>
      <c r="DIG204" s="471"/>
      <c r="DIH204" s="471"/>
      <c r="DII204" s="471"/>
      <c r="DIJ204" s="471"/>
      <c r="DIK204" s="471"/>
      <c r="DIL204" s="471"/>
      <c r="DIM204" s="471"/>
      <c r="DIN204" s="471"/>
      <c r="DIO204" s="471"/>
      <c r="DIP204" s="471"/>
      <c r="DIQ204" s="471"/>
      <c r="DIR204" s="471"/>
      <c r="DIS204" s="471"/>
      <c r="DIT204" s="471"/>
      <c r="DIU204" s="471"/>
      <c r="DIV204" s="471"/>
      <c r="DIW204" s="471"/>
      <c r="DIX204" s="471"/>
      <c r="DIY204" s="471"/>
      <c r="DIZ204" s="471"/>
      <c r="DJA204" s="471"/>
      <c r="DJB204" s="471"/>
      <c r="DJC204" s="471"/>
      <c r="DJD204" s="471"/>
      <c r="DJE204" s="471"/>
      <c r="DJF204" s="471"/>
      <c r="DJG204" s="471"/>
      <c r="DJH204" s="471"/>
      <c r="DJI204" s="471"/>
      <c r="DJJ204" s="471"/>
      <c r="DJK204" s="471"/>
      <c r="DJL204" s="471"/>
      <c r="DJM204" s="471"/>
      <c r="DJN204" s="471"/>
      <c r="DJO204" s="471"/>
      <c r="DJP204" s="471"/>
      <c r="DJQ204" s="471"/>
      <c r="DJR204" s="471"/>
      <c r="DJS204" s="471"/>
      <c r="DJT204" s="471"/>
      <c r="DJU204" s="471"/>
      <c r="DJV204" s="471"/>
      <c r="DJW204" s="471"/>
      <c r="DJX204" s="471"/>
      <c r="DJY204" s="471"/>
      <c r="DJZ204" s="471"/>
      <c r="DKA204" s="471"/>
      <c r="DKB204" s="471"/>
      <c r="DKC204" s="471"/>
      <c r="DKD204" s="471"/>
      <c r="DKE204" s="471"/>
      <c r="DKF204" s="471"/>
      <c r="DKG204" s="471"/>
      <c r="DKH204" s="471"/>
      <c r="DKI204" s="471"/>
      <c r="DKJ204" s="471"/>
      <c r="DKK204" s="471"/>
      <c r="DKL204" s="471"/>
      <c r="DKM204" s="471"/>
      <c r="DKN204" s="471"/>
      <c r="DKO204" s="471"/>
      <c r="DKP204" s="471"/>
      <c r="DKQ204" s="471"/>
      <c r="DKR204" s="471"/>
      <c r="DKS204" s="471"/>
      <c r="DKT204" s="471"/>
      <c r="DKU204" s="471"/>
      <c r="DKV204" s="471"/>
      <c r="DKW204" s="471"/>
      <c r="DKX204" s="471"/>
      <c r="DKY204" s="471"/>
      <c r="DKZ204" s="471"/>
      <c r="DLA204" s="471"/>
      <c r="DLB204" s="471"/>
      <c r="DLC204" s="471"/>
      <c r="DLD204" s="471"/>
      <c r="DLE204" s="471"/>
      <c r="DLF204" s="471"/>
      <c r="DLG204" s="471"/>
      <c r="DLH204" s="471"/>
      <c r="DLI204" s="471"/>
      <c r="DLJ204" s="471"/>
      <c r="DLK204" s="471"/>
      <c r="DLL204" s="471"/>
      <c r="DLM204" s="471"/>
      <c r="DLN204" s="471"/>
      <c r="DLO204" s="471"/>
      <c r="DLP204" s="471"/>
      <c r="DLQ204" s="471"/>
      <c r="DLR204" s="471"/>
      <c r="DLS204" s="471"/>
      <c r="DLT204" s="471"/>
      <c r="DLU204" s="471"/>
      <c r="DLV204" s="471"/>
      <c r="DLW204" s="471"/>
      <c r="DLX204" s="471"/>
      <c r="DLY204" s="471"/>
      <c r="DLZ204" s="471"/>
      <c r="DMA204" s="471"/>
      <c r="DMB204" s="471"/>
      <c r="DMC204" s="471"/>
      <c r="DMD204" s="471"/>
      <c r="DME204" s="471"/>
      <c r="DMF204" s="471"/>
      <c r="DMG204" s="471"/>
      <c r="DMH204" s="471"/>
      <c r="DMI204" s="471"/>
      <c r="DMJ204" s="471"/>
      <c r="DMK204" s="471"/>
      <c r="DML204" s="471"/>
      <c r="DMM204" s="471"/>
      <c r="DMN204" s="471"/>
      <c r="DMO204" s="471"/>
      <c r="DMP204" s="471"/>
      <c r="DMQ204" s="471"/>
      <c r="DMR204" s="471"/>
      <c r="DMS204" s="471"/>
      <c r="DMT204" s="471"/>
      <c r="DMU204" s="471"/>
      <c r="DMV204" s="471"/>
      <c r="DMW204" s="471"/>
      <c r="DMX204" s="471"/>
      <c r="DMY204" s="471"/>
      <c r="DMZ204" s="471"/>
      <c r="DNA204" s="471"/>
      <c r="DNB204" s="471"/>
      <c r="DNC204" s="471"/>
      <c r="DND204" s="471"/>
      <c r="DNE204" s="471"/>
      <c r="DNF204" s="471"/>
      <c r="DNG204" s="471"/>
      <c r="DNH204" s="471"/>
      <c r="DNI204" s="471"/>
      <c r="DNJ204" s="471"/>
      <c r="DNK204" s="471"/>
      <c r="DNL204" s="471"/>
      <c r="DNM204" s="471"/>
      <c r="DNN204" s="471"/>
      <c r="DNO204" s="471"/>
      <c r="DNP204" s="471"/>
      <c r="DNQ204" s="471"/>
      <c r="DNR204" s="471"/>
      <c r="DNS204" s="471"/>
      <c r="DNT204" s="471"/>
      <c r="DNU204" s="471"/>
      <c r="DNV204" s="471"/>
      <c r="DNW204" s="471"/>
      <c r="DNX204" s="471"/>
      <c r="DNY204" s="471"/>
      <c r="DNZ204" s="471"/>
      <c r="DOA204" s="471"/>
      <c r="DOB204" s="471"/>
      <c r="DOC204" s="471"/>
      <c r="DOD204" s="471"/>
      <c r="DOE204" s="471"/>
      <c r="DOF204" s="471"/>
      <c r="DOG204" s="471"/>
      <c r="DOH204" s="471"/>
      <c r="DOI204" s="471"/>
      <c r="DOJ204" s="471"/>
      <c r="DOK204" s="471"/>
      <c r="DOL204" s="471"/>
      <c r="DOM204" s="471"/>
      <c r="DON204" s="471"/>
      <c r="DOO204" s="471"/>
      <c r="DOP204" s="471"/>
      <c r="DOQ204" s="471"/>
      <c r="DOR204" s="471"/>
      <c r="DOS204" s="471"/>
      <c r="DOT204" s="471"/>
      <c r="DOU204" s="471"/>
      <c r="DOV204" s="471"/>
      <c r="DOW204" s="471"/>
      <c r="DOX204" s="471"/>
      <c r="DOY204" s="471"/>
      <c r="DOZ204" s="471"/>
      <c r="DPA204" s="471"/>
      <c r="DPB204" s="471"/>
      <c r="DPC204" s="471"/>
      <c r="DPD204" s="471"/>
      <c r="DPE204" s="471"/>
      <c r="DPF204" s="471"/>
      <c r="DPG204" s="471"/>
      <c r="DPH204" s="471"/>
      <c r="DPI204" s="471"/>
      <c r="DPJ204" s="471"/>
      <c r="DPK204" s="471"/>
      <c r="DPL204" s="471"/>
      <c r="DPM204" s="471"/>
      <c r="DPN204" s="471"/>
      <c r="DPO204" s="471"/>
      <c r="DPP204" s="471"/>
      <c r="DPQ204" s="471"/>
      <c r="DPR204" s="471"/>
      <c r="DPS204" s="471"/>
      <c r="DPT204" s="471"/>
      <c r="DPU204" s="471"/>
      <c r="DPV204" s="471"/>
      <c r="DPW204" s="471"/>
      <c r="DPX204" s="471"/>
      <c r="DPY204" s="471"/>
      <c r="DPZ204" s="471"/>
      <c r="DQA204" s="471"/>
      <c r="DQB204" s="471"/>
      <c r="DQC204" s="471"/>
      <c r="DQD204" s="471"/>
      <c r="DQE204" s="471"/>
      <c r="DQF204" s="471"/>
      <c r="DQG204" s="471"/>
      <c r="DQH204" s="471"/>
      <c r="DQI204" s="471"/>
      <c r="DQJ204" s="471"/>
      <c r="DQK204" s="471"/>
      <c r="DQL204" s="471"/>
      <c r="DQM204" s="471"/>
      <c r="DQN204" s="471"/>
      <c r="DQO204" s="471"/>
      <c r="DQP204" s="471"/>
      <c r="DQQ204" s="471"/>
      <c r="DQR204" s="471"/>
      <c r="DQS204" s="471"/>
      <c r="DQT204" s="471"/>
      <c r="DQU204" s="471"/>
      <c r="DQV204" s="471"/>
      <c r="DQW204" s="471"/>
      <c r="DQX204" s="471"/>
      <c r="DQY204" s="471"/>
      <c r="DQZ204" s="471"/>
      <c r="DRA204" s="471"/>
      <c r="DRB204" s="471"/>
      <c r="DRC204" s="471"/>
      <c r="DRD204" s="471"/>
      <c r="DRE204" s="471"/>
      <c r="DRF204" s="471"/>
      <c r="DRG204" s="471"/>
      <c r="DRH204" s="471"/>
      <c r="DRI204" s="471"/>
      <c r="DRJ204" s="471"/>
      <c r="DRK204" s="471"/>
      <c r="DRL204" s="471"/>
      <c r="DRM204" s="471"/>
      <c r="DRN204" s="471"/>
      <c r="DRO204" s="471"/>
      <c r="DRP204" s="471"/>
      <c r="DRQ204" s="471"/>
      <c r="DRR204" s="471"/>
      <c r="DRS204" s="471"/>
      <c r="DRT204" s="471"/>
      <c r="DRU204" s="471"/>
      <c r="DRV204" s="471"/>
      <c r="DRW204" s="471"/>
      <c r="DRX204" s="471"/>
      <c r="DRY204" s="471"/>
      <c r="DRZ204" s="471"/>
      <c r="DSA204" s="471"/>
      <c r="DSB204" s="471"/>
      <c r="DSC204" s="471"/>
      <c r="DSD204" s="471"/>
      <c r="DSE204" s="471"/>
      <c r="DSF204" s="471"/>
      <c r="DSG204" s="471"/>
      <c r="DSH204" s="471"/>
      <c r="DSI204" s="471"/>
      <c r="DSJ204" s="471"/>
      <c r="DSK204" s="471"/>
      <c r="DSL204" s="471"/>
      <c r="DSM204" s="471"/>
      <c r="DSN204" s="471"/>
      <c r="DSO204" s="471"/>
      <c r="DSP204" s="471"/>
      <c r="DSQ204" s="471"/>
      <c r="DSR204" s="471"/>
      <c r="DSS204" s="471"/>
      <c r="DST204" s="471"/>
      <c r="DSU204" s="471"/>
      <c r="DSV204" s="471"/>
      <c r="DSW204" s="471"/>
      <c r="DSX204" s="471"/>
      <c r="DSY204" s="471"/>
      <c r="DSZ204" s="471"/>
      <c r="DTA204" s="471"/>
      <c r="DTB204" s="471"/>
      <c r="DTC204" s="471"/>
      <c r="DTD204" s="471"/>
      <c r="DTE204" s="471"/>
      <c r="DTF204" s="471"/>
      <c r="DTG204" s="471"/>
      <c r="DTH204" s="471"/>
      <c r="DTI204" s="471"/>
      <c r="DTJ204" s="471"/>
      <c r="DTK204" s="471"/>
      <c r="DTL204" s="471"/>
      <c r="DTM204" s="471"/>
      <c r="DTN204" s="471"/>
      <c r="DTO204" s="471"/>
      <c r="DTP204" s="471"/>
      <c r="DTQ204" s="471"/>
      <c r="DTR204" s="471"/>
      <c r="DTS204" s="471"/>
      <c r="DTT204" s="471"/>
      <c r="DTU204" s="471"/>
      <c r="DTV204" s="471"/>
      <c r="DTW204" s="471"/>
      <c r="DTX204" s="471"/>
      <c r="DTY204" s="471"/>
      <c r="DTZ204" s="471"/>
      <c r="DUA204" s="471"/>
      <c r="DUB204" s="471"/>
      <c r="DUC204" s="471"/>
      <c r="DUD204" s="471"/>
      <c r="DUE204" s="471"/>
      <c r="DUF204" s="471"/>
      <c r="DUG204" s="471"/>
      <c r="DUH204" s="471"/>
      <c r="DUI204" s="471"/>
      <c r="DUJ204" s="471"/>
      <c r="DUK204" s="471"/>
      <c r="DUL204" s="471"/>
      <c r="DUM204" s="471"/>
      <c r="DUN204" s="471"/>
      <c r="DUO204" s="471"/>
      <c r="DUP204" s="471"/>
      <c r="DUQ204" s="471"/>
      <c r="DUR204" s="471"/>
      <c r="DUS204" s="471"/>
      <c r="DUT204" s="471"/>
      <c r="DUU204" s="471"/>
      <c r="DUV204" s="471"/>
      <c r="DUW204" s="471"/>
      <c r="DUX204" s="471"/>
      <c r="DUY204" s="471"/>
      <c r="DUZ204" s="471"/>
      <c r="DVA204" s="471"/>
      <c r="DVB204" s="471"/>
      <c r="DVC204" s="471"/>
      <c r="DVD204" s="471"/>
      <c r="DVE204" s="471"/>
      <c r="DVF204" s="471"/>
      <c r="DVG204" s="471"/>
      <c r="DVH204" s="471"/>
      <c r="DVI204" s="471"/>
      <c r="DVJ204" s="471"/>
      <c r="DVK204" s="471"/>
      <c r="DVL204" s="471"/>
      <c r="DVM204" s="471"/>
      <c r="DVN204" s="471"/>
      <c r="DVO204" s="471"/>
      <c r="DVP204" s="471"/>
      <c r="DVQ204" s="471"/>
      <c r="DVR204" s="471"/>
      <c r="DVS204" s="471"/>
      <c r="DVT204" s="471"/>
      <c r="DVU204" s="471"/>
      <c r="DVV204" s="471"/>
      <c r="DVW204" s="471"/>
      <c r="DVX204" s="471"/>
      <c r="DVY204" s="471"/>
      <c r="DVZ204" s="471"/>
      <c r="DWA204" s="471"/>
      <c r="DWB204" s="471"/>
      <c r="DWC204" s="471"/>
      <c r="DWD204" s="471"/>
      <c r="DWE204" s="471"/>
      <c r="DWF204" s="471"/>
      <c r="DWG204" s="471"/>
      <c r="DWH204" s="471"/>
      <c r="DWI204" s="471"/>
      <c r="DWJ204" s="471"/>
      <c r="DWK204" s="471"/>
      <c r="DWL204" s="471"/>
      <c r="DWM204" s="471"/>
      <c r="DWN204" s="471"/>
      <c r="DWO204" s="471"/>
      <c r="DWP204" s="471"/>
      <c r="DWQ204" s="471"/>
      <c r="DWR204" s="471"/>
      <c r="DWS204" s="471"/>
      <c r="DWT204" s="471"/>
      <c r="DWU204" s="471"/>
      <c r="DWV204" s="471"/>
      <c r="DWW204" s="471"/>
      <c r="DWX204" s="471"/>
      <c r="DWY204" s="471"/>
      <c r="DWZ204" s="471"/>
      <c r="DXA204" s="471"/>
      <c r="DXB204" s="471"/>
      <c r="DXC204" s="471"/>
      <c r="DXD204" s="471"/>
      <c r="DXE204" s="471"/>
      <c r="DXF204" s="471"/>
      <c r="DXG204" s="471"/>
      <c r="DXH204" s="471"/>
      <c r="DXI204" s="471"/>
      <c r="DXJ204" s="471"/>
      <c r="DXK204" s="471"/>
      <c r="DXL204" s="471"/>
      <c r="DXM204" s="471"/>
      <c r="DXN204" s="471"/>
      <c r="DXO204" s="471"/>
      <c r="DXP204" s="471"/>
      <c r="DXQ204" s="471"/>
      <c r="DXR204" s="471"/>
      <c r="DXS204" s="471"/>
      <c r="DXT204" s="471"/>
      <c r="DXU204" s="471"/>
      <c r="DXV204" s="471"/>
      <c r="DXW204" s="471"/>
      <c r="DXX204" s="471"/>
      <c r="DXY204" s="471"/>
      <c r="DXZ204" s="471"/>
      <c r="DYA204" s="471"/>
      <c r="DYB204" s="471"/>
      <c r="DYC204" s="471"/>
      <c r="DYD204" s="471"/>
      <c r="DYE204" s="471"/>
      <c r="DYF204" s="471"/>
      <c r="DYG204" s="471"/>
      <c r="DYH204" s="471"/>
      <c r="DYI204" s="471"/>
      <c r="DYJ204" s="471"/>
      <c r="DYK204" s="471"/>
      <c r="DYL204" s="471"/>
      <c r="DYM204" s="471"/>
      <c r="DYN204" s="471"/>
      <c r="DYO204" s="471"/>
      <c r="DYP204" s="471"/>
      <c r="DYQ204" s="471"/>
      <c r="DYR204" s="471"/>
      <c r="DYS204" s="471"/>
      <c r="DYT204" s="471"/>
      <c r="DYU204" s="471"/>
      <c r="DYV204" s="471"/>
      <c r="DYW204" s="471"/>
      <c r="DYX204" s="471"/>
      <c r="DYY204" s="471"/>
      <c r="DYZ204" s="471"/>
      <c r="DZA204" s="471"/>
      <c r="DZB204" s="471"/>
      <c r="DZC204" s="471"/>
      <c r="DZD204" s="471"/>
      <c r="DZE204" s="471"/>
      <c r="DZF204" s="471"/>
      <c r="DZG204" s="471"/>
      <c r="DZH204" s="471"/>
      <c r="DZI204" s="471"/>
      <c r="DZJ204" s="471"/>
      <c r="DZK204" s="471"/>
      <c r="DZL204" s="471"/>
      <c r="DZM204" s="471"/>
      <c r="DZN204" s="471"/>
      <c r="DZO204" s="471"/>
      <c r="DZP204" s="471"/>
      <c r="DZQ204" s="471"/>
      <c r="DZR204" s="471"/>
      <c r="DZS204" s="471"/>
      <c r="DZT204" s="471"/>
      <c r="DZU204" s="471"/>
      <c r="DZV204" s="471"/>
      <c r="DZW204" s="471"/>
      <c r="DZX204" s="471"/>
      <c r="DZY204" s="471"/>
      <c r="DZZ204" s="471"/>
      <c r="EAA204" s="471"/>
      <c r="EAB204" s="471"/>
      <c r="EAC204" s="471"/>
      <c r="EAD204" s="471"/>
      <c r="EAE204" s="471"/>
      <c r="EAF204" s="471"/>
      <c r="EAG204" s="471"/>
      <c r="EAH204" s="471"/>
      <c r="EAI204" s="471"/>
      <c r="EAJ204" s="471"/>
      <c r="EAK204" s="471"/>
      <c r="EAL204" s="471"/>
      <c r="EAM204" s="471"/>
      <c r="EAN204" s="471"/>
      <c r="EAO204" s="471"/>
      <c r="EAP204" s="471"/>
      <c r="EAQ204" s="471"/>
      <c r="EAR204" s="471"/>
      <c r="EAS204" s="471"/>
      <c r="EAT204" s="471"/>
      <c r="EAU204" s="471"/>
      <c r="EAV204" s="471"/>
      <c r="EAW204" s="471"/>
      <c r="EAX204" s="471"/>
      <c r="EAY204" s="471"/>
      <c r="EAZ204" s="471"/>
      <c r="EBA204" s="471"/>
      <c r="EBB204" s="471"/>
      <c r="EBC204" s="471"/>
      <c r="EBD204" s="471"/>
      <c r="EBE204" s="471"/>
      <c r="EBF204" s="471"/>
      <c r="EBG204" s="471"/>
      <c r="EBH204" s="471"/>
      <c r="EBI204" s="471"/>
      <c r="EBJ204" s="471"/>
      <c r="EBK204" s="471"/>
      <c r="EBL204" s="471"/>
      <c r="EBM204" s="471"/>
      <c r="EBN204" s="471"/>
      <c r="EBO204" s="471"/>
      <c r="EBP204" s="471"/>
      <c r="EBQ204" s="471"/>
      <c r="EBR204" s="471"/>
      <c r="EBS204" s="471"/>
      <c r="EBT204" s="471"/>
      <c r="EBU204" s="471"/>
      <c r="EBV204" s="471"/>
      <c r="EBW204" s="471"/>
      <c r="EBX204" s="471"/>
      <c r="EBY204" s="471"/>
      <c r="EBZ204" s="471"/>
      <c r="ECA204" s="471"/>
      <c r="ECB204" s="471"/>
      <c r="ECC204" s="471"/>
      <c r="ECD204" s="471"/>
      <c r="ECE204" s="471"/>
      <c r="ECF204" s="471"/>
      <c r="ECG204" s="471"/>
      <c r="ECH204" s="471"/>
      <c r="ECI204" s="471"/>
      <c r="ECJ204" s="471"/>
      <c r="ECK204" s="471"/>
      <c r="ECL204" s="471"/>
      <c r="ECM204" s="471"/>
      <c r="ECN204" s="471"/>
      <c r="ECO204" s="471"/>
      <c r="ECP204" s="471"/>
      <c r="ECQ204" s="471"/>
      <c r="ECR204" s="471"/>
      <c r="ECS204" s="471"/>
      <c r="ECT204" s="471"/>
      <c r="ECU204" s="471"/>
      <c r="ECV204" s="471"/>
      <c r="ECW204" s="471"/>
      <c r="ECX204" s="471"/>
      <c r="ECY204" s="471"/>
      <c r="ECZ204" s="471"/>
      <c r="EDA204" s="471"/>
      <c r="EDB204" s="471"/>
      <c r="EDC204" s="471"/>
      <c r="EDD204" s="471"/>
      <c r="EDE204" s="471"/>
      <c r="EDF204" s="471"/>
      <c r="EDG204" s="471"/>
      <c r="EDH204" s="471"/>
      <c r="EDI204" s="471"/>
      <c r="EDJ204" s="471"/>
      <c r="EDK204" s="471"/>
      <c r="EDL204" s="471"/>
      <c r="EDM204" s="471"/>
      <c r="EDN204" s="471"/>
      <c r="EDO204" s="471"/>
      <c r="EDP204" s="471"/>
      <c r="EDQ204" s="471"/>
      <c r="EDR204" s="471"/>
      <c r="EDS204" s="471"/>
      <c r="EDT204" s="471"/>
      <c r="EDU204" s="471"/>
      <c r="EDV204" s="471"/>
      <c r="EDW204" s="471"/>
      <c r="EDX204" s="471"/>
      <c r="EDY204" s="471"/>
      <c r="EDZ204" s="471"/>
      <c r="EEA204" s="471"/>
      <c r="EEB204" s="471"/>
      <c r="EEC204" s="471"/>
      <c r="EED204" s="471"/>
      <c r="EEE204" s="471"/>
      <c r="EEF204" s="471"/>
      <c r="EEG204" s="471"/>
      <c r="EEH204" s="471"/>
      <c r="EEI204" s="471"/>
      <c r="EEJ204" s="471"/>
      <c r="EEK204" s="471"/>
      <c r="EEL204" s="471"/>
      <c r="EEM204" s="471"/>
      <c r="EEN204" s="471"/>
      <c r="EEO204" s="471"/>
      <c r="EEP204" s="471"/>
      <c r="EEQ204" s="471"/>
      <c r="EER204" s="471"/>
      <c r="EES204" s="471"/>
      <c r="EET204" s="471"/>
      <c r="EEU204" s="471"/>
      <c r="EEV204" s="471"/>
      <c r="EEW204" s="471"/>
      <c r="EEX204" s="471"/>
      <c r="EEY204" s="471"/>
      <c r="EEZ204" s="471"/>
      <c r="EFA204" s="471"/>
      <c r="EFB204" s="471"/>
      <c r="EFC204" s="471"/>
      <c r="EFD204" s="471"/>
      <c r="EFE204" s="471"/>
      <c r="EFF204" s="471"/>
      <c r="EFG204" s="471"/>
      <c r="EFH204" s="471"/>
      <c r="EFI204" s="471"/>
      <c r="EFJ204" s="471"/>
      <c r="EFK204" s="471"/>
      <c r="EFL204" s="471"/>
      <c r="EFM204" s="471"/>
      <c r="EFN204" s="471"/>
      <c r="EFO204" s="471"/>
      <c r="EFP204" s="471"/>
      <c r="EFQ204" s="471"/>
      <c r="EFR204" s="471"/>
      <c r="EFS204" s="471"/>
      <c r="EFT204" s="471"/>
      <c r="EFU204" s="471"/>
      <c r="EFV204" s="471"/>
      <c r="EFW204" s="471"/>
      <c r="EFX204" s="471"/>
      <c r="EFY204" s="471"/>
      <c r="EFZ204" s="471"/>
      <c r="EGA204" s="471"/>
      <c r="EGB204" s="471"/>
      <c r="EGC204" s="471"/>
      <c r="EGD204" s="471"/>
      <c r="EGE204" s="471"/>
      <c r="EGF204" s="471"/>
      <c r="EGG204" s="471"/>
      <c r="EGH204" s="471"/>
      <c r="EGI204" s="471"/>
      <c r="EGJ204" s="471"/>
      <c r="EGK204" s="471"/>
      <c r="EGL204" s="471"/>
      <c r="EGM204" s="471"/>
      <c r="EGN204" s="471"/>
      <c r="EGO204" s="471"/>
      <c r="EGP204" s="471"/>
      <c r="EGQ204" s="471"/>
      <c r="EGR204" s="471"/>
      <c r="EGS204" s="471"/>
      <c r="EGT204" s="471"/>
      <c r="EGU204" s="471"/>
      <c r="EGV204" s="471"/>
      <c r="EGW204" s="471"/>
      <c r="EGX204" s="471"/>
      <c r="EGY204" s="471"/>
      <c r="EGZ204" s="471"/>
      <c r="EHA204" s="471"/>
      <c r="EHB204" s="471"/>
      <c r="EHC204" s="471"/>
      <c r="EHD204" s="471"/>
      <c r="EHE204" s="471"/>
      <c r="EHF204" s="471"/>
      <c r="EHG204" s="471"/>
      <c r="EHH204" s="471"/>
      <c r="EHI204" s="471"/>
      <c r="EHJ204" s="471"/>
      <c r="EHK204" s="471"/>
      <c r="EHL204" s="471"/>
      <c r="EHM204" s="471"/>
      <c r="EHN204" s="471"/>
      <c r="EHO204" s="471"/>
      <c r="EHP204" s="471"/>
      <c r="EHQ204" s="471"/>
      <c r="EHR204" s="471"/>
      <c r="EHS204" s="471"/>
      <c r="EHT204" s="471"/>
      <c r="EHU204" s="471"/>
      <c r="EHV204" s="471"/>
      <c r="EHW204" s="471"/>
      <c r="EHX204" s="471"/>
      <c r="EHY204" s="471"/>
      <c r="EHZ204" s="471"/>
      <c r="EIA204" s="471"/>
      <c r="EIB204" s="471"/>
      <c r="EIC204" s="471"/>
      <c r="EID204" s="471"/>
      <c r="EIE204" s="471"/>
      <c r="EIF204" s="471"/>
      <c r="EIG204" s="471"/>
      <c r="EIH204" s="471"/>
      <c r="EII204" s="471"/>
      <c r="EIJ204" s="471"/>
      <c r="EIK204" s="471"/>
      <c r="EIL204" s="471"/>
      <c r="EIM204" s="471"/>
      <c r="EIN204" s="471"/>
      <c r="EIO204" s="471"/>
      <c r="EIP204" s="471"/>
      <c r="EIQ204" s="471"/>
      <c r="EIR204" s="471"/>
      <c r="EIS204" s="471"/>
      <c r="EIT204" s="471"/>
      <c r="EIU204" s="471"/>
      <c r="EIV204" s="471"/>
      <c r="EIW204" s="471"/>
      <c r="EIX204" s="471"/>
      <c r="EIY204" s="471"/>
      <c r="EIZ204" s="471"/>
      <c r="EJA204" s="471"/>
      <c r="EJB204" s="471"/>
      <c r="EJC204" s="471"/>
      <c r="EJD204" s="471"/>
      <c r="EJE204" s="471"/>
      <c r="EJF204" s="471"/>
      <c r="EJG204" s="471"/>
      <c r="EJH204" s="471"/>
      <c r="EJI204" s="471"/>
      <c r="EJJ204" s="471"/>
      <c r="EJK204" s="471"/>
      <c r="EJL204" s="471"/>
      <c r="EJM204" s="471"/>
      <c r="EJN204" s="471"/>
      <c r="EJO204" s="471"/>
      <c r="EJP204" s="471"/>
      <c r="EJQ204" s="471"/>
      <c r="EJR204" s="471"/>
      <c r="EJS204" s="471"/>
      <c r="EJT204" s="471"/>
      <c r="EJU204" s="471"/>
      <c r="EJV204" s="471"/>
      <c r="EJW204" s="471"/>
      <c r="EJX204" s="471"/>
      <c r="EJY204" s="471"/>
      <c r="EJZ204" s="471"/>
      <c r="EKA204" s="471"/>
      <c r="EKB204" s="471"/>
      <c r="EKC204" s="471"/>
      <c r="EKD204" s="471"/>
      <c r="EKE204" s="471"/>
      <c r="EKF204" s="471"/>
      <c r="EKG204" s="471"/>
      <c r="EKH204" s="471"/>
      <c r="EKI204" s="471"/>
      <c r="EKJ204" s="471"/>
      <c r="EKK204" s="471"/>
      <c r="EKL204" s="471"/>
      <c r="EKM204" s="471"/>
      <c r="EKN204" s="471"/>
      <c r="EKO204" s="471"/>
      <c r="EKP204" s="471"/>
      <c r="EKQ204" s="471"/>
      <c r="EKR204" s="471"/>
      <c r="EKS204" s="471"/>
      <c r="EKT204" s="471"/>
      <c r="EKU204" s="471"/>
      <c r="EKV204" s="471"/>
      <c r="EKW204" s="471"/>
      <c r="EKX204" s="471"/>
      <c r="EKY204" s="471"/>
      <c r="EKZ204" s="471"/>
      <c r="ELA204" s="471"/>
      <c r="ELB204" s="471"/>
      <c r="ELC204" s="471"/>
      <c r="ELD204" s="471"/>
      <c r="ELE204" s="471"/>
      <c r="ELF204" s="471"/>
      <c r="ELG204" s="471"/>
      <c r="ELH204" s="471"/>
      <c r="ELI204" s="471"/>
      <c r="ELJ204" s="471"/>
      <c r="ELK204" s="471"/>
      <c r="ELL204" s="471"/>
      <c r="ELM204" s="471"/>
      <c r="ELN204" s="471"/>
      <c r="ELO204" s="471"/>
      <c r="ELP204" s="471"/>
      <c r="ELQ204" s="471"/>
      <c r="ELR204" s="471"/>
      <c r="ELS204" s="471"/>
      <c r="ELT204" s="471"/>
      <c r="ELU204" s="471"/>
      <c r="ELV204" s="471"/>
      <c r="ELW204" s="471"/>
      <c r="ELX204" s="471"/>
      <c r="ELY204" s="471"/>
      <c r="ELZ204" s="471"/>
      <c r="EMA204" s="471"/>
      <c r="EMB204" s="471"/>
      <c r="EMC204" s="471"/>
      <c r="EMD204" s="471"/>
      <c r="EME204" s="471"/>
      <c r="EMF204" s="471"/>
      <c r="EMG204" s="471"/>
      <c r="EMH204" s="471"/>
      <c r="EMI204" s="471"/>
      <c r="EMJ204" s="471"/>
      <c r="EMK204" s="471"/>
      <c r="EML204" s="471"/>
      <c r="EMM204" s="471"/>
      <c r="EMN204" s="471"/>
      <c r="EMO204" s="471"/>
      <c r="EMP204" s="471"/>
      <c r="EMQ204" s="471"/>
      <c r="EMR204" s="471"/>
      <c r="EMS204" s="471"/>
      <c r="EMT204" s="471"/>
      <c r="EMU204" s="471"/>
      <c r="EMV204" s="471"/>
      <c r="EMW204" s="471"/>
      <c r="EMX204" s="471"/>
      <c r="EMY204" s="471"/>
      <c r="EMZ204" s="471"/>
      <c r="ENA204" s="471"/>
      <c r="ENB204" s="471"/>
      <c r="ENC204" s="471"/>
      <c r="END204" s="471"/>
      <c r="ENE204" s="471"/>
      <c r="ENF204" s="471"/>
      <c r="ENG204" s="471"/>
      <c r="ENH204" s="471"/>
      <c r="ENI204" s="471"/>
      <c r="ENJ204" s="471"/>
      <c r="ENK204" s="471"/>
      <c r="ENL204" s="471"/>
      <c r="ENM204" s="471"/>
      <c r="ENN204" s="471"/>
      <c r="ENO204" s="471"/>
      <c r="ENP204" s="471"/>
      <c r="ENQ204" s="471"/>
      <c r="ENR204" s="471"/>
      <c r="ENS204" s="471"/>
      <c r="ENT204" s="471"/>
      <c r="ENU204" s="471"/>
      <c r="ENV204" s="471"/>
      <c r="ENW204" s="471"/>
      <c r="ENX204" s="471"/>
      <c r="ENY204" s="471"/>
      <c r="ENZ204" s="471"/>
      <c r="EOA204" s="471"/>
      <c r="EOB204" s="471"/>
      <c r="EOC204" s="471"/>
      <c r="EOD204" s="471"/>
      <c r="EOE204" s="471"/>
      <c r="EOF204" s="471"/>
      <c r="EOG204" s="471"/>
      <c r="EOH204" s="471"/>
      <c r="EOI204" s="471"/>
      <c r="EOJ204" s="471"/>
      <c r="EOK204" s="471"/>
      <c r="EOL204" s="471"/>
      <c r="EOM204" s="471"/>
      <c r="EON204" s="471"/>
      <c r="EOO204" s="471"/>
      <c r="EOP204" s="471"/>
      <c r="EOQ204" s="471"/>
      <c r="EOR204" s="471"/>
      <c r="EOS204" s="471"/>
      <c r="EOT204" s="471"/>
      <c r="EOU204" s="471"/>
      <c r="EOV204" s="471"/>
      <c r="EOW204" s="471"/>
      <c r="EOX204" s="471"/>
      <c r="EOY204" s="471"/>
      <c r="EOZ204" s="471"/>
      <c r="EPA204" s="471"/>
      <c r="EPB204" s="471"/>
      <c r="EPC204" s="471"/>
      <c r="EPD204" s="471"/>
      <c r="EPE204" s="471"/>
      <c r="EPF204" s="471"/>
      <c r="EPG204" s="471"/>
      <c r="EPH204" s="471"/>
      <c r="EPI204" s="471"/>
      <c r="EPJ204" s="471"/>
      <c r="EPK204" s="471"/>
      <c r="EPL204" s="471"/>
      <c r="EPM204" s="471"/>
      <c r="EPN204" s="471"/>
      <c r="EPO204" s="471"/>
      <c r="EPP204" s="471"/>
      <c r="EPQ204" s="471"/>
      <c r="EPR204" s="471"/>
      <c r="EPS204" s="471"/>
      <c r="EPT204" s="471"/>
      <c r="EPU204" s="471"/>
      <c r="EPV204" s="471"/>
      <c r="EPW204" s="471"/>
      <c r="EPX204" s="471"/>
      <c r="EPY204" s="471"/>
      <c r="EPZ204" s="471"/>
      <c r="EQA204" s="471"/>
      <c r="EQB204" s="471"/>
      <c r="EQC204" s="471"/>
      <c r="EQD204" s="471"/>
      <c r="EQE204" s="471"/>
      <c r="EQF204" s="471"/>
      <c r="EQG204" s="471"/>
      <c r="EQH204" s="471"/>
      <c r="EQI204" s="471"/>
      <c r="EQJ204" s="471"/>
      <c r="EQK204" s="471"/>
      <c r="EQL204" s="471"/>
      <c r="EQM204" s="471"/>
      <c r="EQN204" s="471"/>
      <c r="EQO204" s="471"/>
      <c r="EQP204" s="471"/>
      <c r="EQQ204" s="471"/>
      <c r="EQR204" s="471"/>
      <c r="EQS204" s="471"/>
      <c r="EQT204" s="471"/>
      <c r="EQU204" s="471"/>
      <c r="EQV204" s="471"/>
      <c r="EQW204" s="471"/>
      <c r="EQX204" s="471"/>
      <c r="EQY204" s="471"/>
      <c r="EQZ204" s="471"/>
      <c r="ERA204" s="471"/>
      <c r="ERB204" s="471"/>
      <c r="ERC204" s="471"/>
      <c r="ERD204" s="471"/>
      <c r="ERE204" s="471"/>
      <c r="ERF204" s="471"/>
      <c r="ERG204" s="471"/>
      <c r="ERH204" s="471"/>
      <c r="ERI204" s="471"/>
      <c r="ERJ204" s="471"/>
      <c r="ERK204" s="471"/>
      <c r="ERL204" s="471"/>
      <c r="ERM204" s="471"/>
      <c r="ERN204" s="471"/>
      <c r="ERO204" s="471"/>
      <c r="ERP204" s="471"/>
      <c r="ERQ204" s="471"/>
      <c r="ERR204" s="471"/>
      <c r="ERS204" s="471"/>
      <c r="ERT204" s="471"/>
      <c r="ERU204" s="471"/>
      <c r="ERV204" s="471"/>
      <c r="ERW204" s="471"/>
      <c r="ERX204" s="471"/>
      <c r="ERY204" s="471"/>
      <c r="ERZ204" s="471"/>
      <c r="ESA204" s="471"/>
      <c r="ESB204" s="471"/>
      <c r="ESC204" s="471"/>
      <c r="ESD204" s="471"/>
      <c r="ESE204" s="471"/>
      <c r="ESF204" s="471"/>
      <c r="ESG204" s="471"/>
      <c r="ESH204" s="471"/>
      <c r="ESI204" s="471"/>
      <c r="ESJ204" s="471"/>
      <c r="ESK204" s="471"/>
      <c r="ESL204" s="471"/>
      <c r="ESM204" s="471"/>
      <c r="ESN204" s="471"/>
      <c r="ESO204" s="471"/>
      <c r="ESP204" s="471"/>
      <c r="ESQ204" s="471"/>
      <c r="ESR204" s="471"/>
      <c r="ESS204" s="471"/>
      <c r="EST204" s="471"/>
      <c r="ESU204" s="471"/>
      <c r="ESV204" s="471"/>
      <c r="ESW204" s="471"/>
      <c r="ESX204" s="471"/>
      <c r="ESY204" s="471"/>
      <c r="ESZ204" s="471"/>
      <c r="ETA204" s="471"/>
      <c r="ETB204" s="471"/>
      <c r="ETC204" s="471"/>
      <c r="ETD204" s="471"/>
      <c r="ETE204" s="471"/>
      <c r="ETF204" s="471"/>
      <c r="ETG204" s="471"/>
      <c r="ETH204" s="471"/>
      <c r="ETI204" s="471"/>
      <c r="ETJ204" s="471"/>
      <c r="ETK204" s="471"/>
      <c r="ETL204" s="471"/>
      <c r="ETM204" s="471"/>
      <c r="ETN204" s="471"/>
      <c r="ETO204" s="471"/>
      <c r="ETP204" s="471"/>
      <c r="ETQ204" s="471"/>
      <c r="ETR204" s="471"/>
      <c r="ETS204" s="471"/>
      <c r="ETT204" s="471"/>
      <c r="ETU204" s="471"/>
      <c r="ETV204" s="471"/>
      <c r="ETW204" s="471"/>
      <c r="ETX204" s="471"/>
      <c r="ETY204" s="471"/>
      <c r="ETZ204" s="471"/>
      <c r="EUA204" s="471"/>
      <c r="EUB204" s="471"/>
      <c r="EUC204" s="471"/>
      <c r="EUD204" s="471"/>
      <c r="EUE204" s="471"/>
      <c r="EUF204" s="471"/>
      <c r="EUG204" s="471"/>
      <c r="EUH204" s="471"/>
      <c r="EUI204" s="471"/>
      <c r="EUJ204" s="471"/>
      <c r="EUK204" s="471"/>
      <c r="EUL204" s="471"/>
      <c r="EUM204" s="471"/>
      <c r="EUN204" s="471"/>
      <c r="EUO204" s="471"/>
      <c r="EUP204" s="471"/>
      <c r="EUQ204" s="471"/>
      <c r="EUR204" s="471"/>
      <c r="EUS204" s="471"/>
      <c r="EUT204" s="471"/>
      <c r="EUU204" s="471"/>
      <c r="EUV204" s="471"/>
      <c r="EUW204" s="471"/>
      <c r="EUX204" s="471"/>
      <c r="EUY204" s="471"/>
      <c r="EUZ204" s="471"/>
      <c r="EVA204" s="471"/>
      <c r="EVB204" s="471"/>
      <c r="EVC204" s="471"/>
      <c r="EVD204" s="471"/>
      <c r="EVE204" s="471"/>
      <c r="EVF204" s="471"/>
      <c r="EVG204" s="471"/>
      <c r="EVH204" s="471"/>
      <c r="EVI204" s="471"/>
      <c r="EVJ204" s="471"/>
      <c r="EVK204" s="471"/>
      <c r="EVL204" s="471"/>
      <c r="EVM204" s="471"/>
      <c r="EVN204" s="471"/>
      <c r="EVO204" s="471"/>
      <c r="EVP204" s="471"/>
      <c r="EVQ204" s="471"/>
      <c r="EVR204" s="471"/>
      <c r="EVS204" s="471"/>
      <c r="EVT204" s="471"/>
      <c r="EVU204" s="471"/>
      <c r="EVV204" s="471"/>
      <c r="EVW204" s="471"/>
      <c r="EVX204" s="471"/>
      <c r="EVY204" s="471"/>
      <c r="EVZ204" s="471"/>
      <c r="EWA204" s="471"/>
      <c r="EWB204" s="471"/>
      <c r="EWC204" s="471"/>
      <c r="EWD204" s="471"/>
      <c r="EWE204" s="471"/>
      <c r="EWF204" s="471"/>
      <c r="EWG204" s="471"/>
      <c r="EWH204" s="471"/>
      <c r="EWI204" s="471"/>
      <c r="EWJ204" s="471"/>
      <c r="EWK204" s="471"/>
      <c r="EWL204" s="471"/>
      <c r="EWM204" s="471"/>
      <c r="EWN204" s="471"/>
      <c r="EWO204" s="471"/>
      <c r="EWP204" s="471"/>
      <c r="EWQ204" s="471"/>
      <c r="EWR204" s="471"/>
      <c r="EWS204" s="471"/>
      <c r="EWT204" s="471"/>
      <c r="EWU204" s="471"/>
      <c r="EWV204" s="471"/>
      <c r="EWW204" s="471"/>
      <c r="EWX204" s="471"/>
      <c r="EWY204" s="471"/>
      <c r="EWZ204" s="471"/>
      <c r="EXA204" s="471"/>
      <c r="EXB204" s="471"/>
      <c r="EXC204" s="471"/>
      <c r="EXD204" s="471"/>
      <c r="EXE204" s="471"/>
      <c r="EXF204" s="471"/>
      <c r="EXG204" s="471"/>
      <c r="EXH204" s="471"/>
      <c r="EXI204" s="471"/>
      <c r="EXJ204" s="471"/>
      <c r="EXK204" s="471"/>
      <c r="EXL204" s="471"/>
      <c r="EXM204" s="471"/>
      <c r="EXN204" s="471"/>
      <c r="EXO204" s="471"/>
      <c r="EXP204" s="471"/>
      <c r="EXQ204" s="471"/>
      <c r="EXR204" s="471"/>
      <c r="EXS204" s="471"/>
      <c r="EXT204" s="471"/>
      <c r="EXU204" s="471"/>
      <c r="EXV204" s="471"/>
      <c r="EXW204" s="471"/>
      <c r="EXX204" s="471"/>
      <c r="EXY204" s="471"/>
      <c r="EXZ204" s="471"/>
      <c r="EYA204" s="471"/>
      <c r="EYB204" s="471"/>
      <c r="EYC204" s="471"/>
      <c r="EYD204" s="471"/>
      <c r="EYE204" s="471"/>
      <c r="EYF204" s="471"/>
      <c r="EYG204" s="471"/>
      <c r="EYH204" s="471"/>
      <c r="EYI204" s="471"/>
      <c r="EYJ204" s="471"/>
      <c r="EYK204" s="471"/>
      <c r="EYL204" s="471"/>
      <c r="EYM204" s="471"/>
      <c r="EYN204" s="471"/>
      <c r="EYO204" s="471"/>
      <c r="EYP204" s="471"/>
      <c r="EYQ204" s="471"/>
      <c r="EYR204" s="471"/>
      <c r="EYS204" s="471"/>
      <c r="EYT204" s="471"/>
      <c r="EYU204" s="471"/>
      <c r="EYV204" s="471"/>
      <c r="EYW204" s="471"/>
      <c r="EYX204" s="471"/>
      <c r="EYY204" s="471"/>
      <c r="EYZ204" s="471"/>
      <c r="EZA204" s="471"/>
      <c r="EZB204" s="471"/>
      <c r="EZC204" s="471"/>
      <c r="EZD204" s="471"/>
      <c r="EZE204" s="471"/>
      <c r="EZF204" s="471"/>
      <c r="EZG204" s="471"/>
      <c r="EZH204" s="471"/>
      <c r="EZI204" s="471"/>
      <c r="EZJ204" s="471"/>
      <c r="EZK204" s="471"/>
      <c r="EZL204" s="471"/>
      <c r="EZM204" s="471"/>
      <c r="EZN204" s="471"/>
      <c r="EZO204" s="471"/>
      <c r="EZP204" s="471"/>
      <c r="EZQ204" s="471"/>
      <c r="EZR204" s="471"/>
      <c r="EZS204" s="471"/>
      <c r="EZT204" s="471"/>
      <c r="EZU204" s="471"/>
      <c r="EZV204" s="471"/>
      <c r="EZW204" s="471"/>
      <c r="EZX204" s="471"/>
      <c r="EZY204" s="471"/>
      <c r="EZZ204" s="471"/>
      <c r="FAA204" s="471"/>
      <c r="FAB204" s="471"/>
      <c r="FAC204" s="471"/>
      <c r="FAD204" s="471"/>
      <c r="FAE204" s="471"/>
      <c r="FAF204" s="471"/>
      <c r="FAG204" s="471"/>
      <c r="FAH204" s="471"/>
      <c r="FAI204" s="471"/>
      <c r="FAJ204" s="471"/>
      <c r="FAK204" s="471"/>
      <c r="FAL204" s="471"/>
      <c r="FAM204" s="471"/>
      <c r="FAN204" s="471"/>
      <c r="FAO204" s="471"/>
      <c r="FAP204" s="471"/>
      <c r="FAQ204" s="471"/>
      <c r="FAR204" s="471"/>
      <c r="FAS204" s="471"/>
      <c r="FAT204" s="471"/>
      <c r="FAU204" s="471"/>
      <c r="FAV204" s="471"/>
      <c r="FAW204" s="471"/>
      <c r="FAX204" s="471"/>
      <c r="FAY204" s="471"/>
      <c r="FAZ204" s="471"/>
      <c r="FBA204" s="471"/>
      <c r="FBB204" s="471"/>
      <c r="FBC204" s="471"/>
      <c r="FBD204" s="471"/>
      <c r="FBE204" s="471"/>
      <c r="FBF204" s="471"/>
      <c r="FBG204" s="471"/>
      <c r="FBH204" s="471"/>
      <c r="FBI204" s="471"/>
      <c r="FBJ204" s="471"/>
      <c r="FBK204" s="471"/>
      <c r="FBL204" s="471"/>
      <c r="FBM204" s="471"/>
      <c r="FBN204" s="471"/>
      <c r="FBO204" s="471"/>
      <c r="FBP204" s="471"/>
      <c r="FBQ204" s="471"/>
      <c r="FBR204" s="471"/>
      <c r="FBS204" s="471"/>
      <c r="FBT204" s="471"/>
      <c r="FBU204" s="471"/>
      <c r="FBV204" s="471"/>
      <c r="FBW204" s="471"/>
      <c r="FBX204" s="471"/>
      <c r="FBY204" s="471"/>
      <c r="FBZ204" s="471"/>
      <c r="FCA204" s="471"/>
      <c r="FCB204" s="471"/>
      <c r="FCC204" s="471"/>
      <c r="FCD204" s="471"/>
      <c r="FCE204" s="471"/>
      <c r="FCF204" s="471"/>
      <c r="FCG204" s="471"/>
      <c r="FCH204" s="471"/>
      <c r="FCI204" s="471"/>
      <c r="FCJ204" s="471"/>
      <c r="FCK204" s="471"/>
      <c r="FCL204" s="471"/>
      <c r="FCM204" s="471"/>
      <c r="FCN204" s="471"/>
      <c r="FCO204" s="471"/>
      <c r="FCP204" s="471"/>
      <c r="FCQ204" s="471"/>
      <c r="FCR204" s="471"/>
      <c r="FCS204" s="471"/>
      <c r="FCT204" s="471"/>
      <c r="FCU204" s="471"/>
      <c r="FCV204" s="471"/>
      <c r="FCW204" s="471"/>
      <c r="FCX204" s="471"/>
      <c r="FCY204" s="471"/>
      <c r="FCZ204" s="471"/>
      <c r="FDA204" s="471"/>
      <c r="FDB204" s="471"/>
      <c r="FDC204" s="471"/>
      <c r="FDD204" s="471"/>
      <c r="FDE204" s="471"/>
      <c r="FDF204" s="471"/>
      <c r="FDG204" s="471"/>
      <c r="FDH204" s="471"/>
      <c r="FDI204" s="471"/>
      <c r="FDJ204" s="471"/>
      <c r="FDK204" s="471"/>
      <c r="FDL204" s="471"/>
      <c r="FDM204" s="471"/>
      <c r="FDN204" s="471"/>
      <c r="FDO204" s="471"/>
      <c r="FDP204" s="471"/>
      <c r="FDQ204" s="471"/>
      <c r="FDR204" s="471"/>
      <c r="FDS204" s="471"/>
      <c r="FDT204" s="471"/>
      <c r="FDU204" s="471"/>
      <c r="FDV204" s="471"/>
      <c r="FDW204" s="471"/>
      <c r="FDX204" s="471"/>
      <c r="FDY204" s="471"/>
      <c r="FDZ204" s="471"/>
      <c r="FEA204" s="471"/>
      <c r="FEB204" s="471"/>
      <c r="FEC204" s="471"/>
      <c r="FED204" s="471"/>
      <c r="FEE204" s="471"/>
      <c r="FEF204" s="471"/>
      <c r="FEG204" s="471"/>
      <c r="FEH204" s="471"/>
      <c r="FEI204" s="471"/>
      <c r="FEJ204" s="471"/>
      <c r="FEK204" s="471"/>
      <c r="FEL204" s="471"/>
      <c r="FEM204" s="471"/>
      <c r="FEN204" s="471"/>
      <c r="FEO204" s="471"/>
      <c r="FEP204" s="471"/>
      <c r="FEQ204" s="471"/>
      <c r="FER204" s="471"/>
      <c r="FES204" s="471"/>
      <c r="FET204" s="471"/>
      <c r="FEU204" s="471"/>
      <c r="FEV204" s="471"/>
      <c r="FEW204" s="471"/>
      <c r="FEX204" s="471"/>
      <c r="FEY204" s="471"/>
      <c r="FEZ204" s="471"/>
      <c r="FFA204" s="471"/>
      <c r="FFB204" s="471"/>
      <c r="FFC204" s="471"/>
      <c r="FFD204" s="471"/>
      <c r="FFE204" s="471"/>
      <c r="FFF204" s="471"/>
      <c r="FFG204" s="471"/>
      <c r="FFH204" s="471"/>
      <c r="FFI204" s="471"/>
      <c r="FFJ204" s="471"/>
      <c r="FFK204" s="471"/>
      <c r="FFL204" s="471"/>
      <c r="FFM204" s="471"/>
      <c r="FFN204" s="471"/>
      <c r="FFO204" s="471"/>
      <c r="FFP204" s="471"/>
      <c r="FFQ204" s="471"/>
      <c r="FFR204" s="471"/>
      <c r="FFS204" s="471"/>
      <c r="FFT204" s="471"/>
      <c r="FFU204" s="471"/>
      <c r="FFV204" s="471"/>
      <c r="FFW204" s="471"/>
      <c r="FFX204" s="471"/>
      <c r="FFY204" s="471"/>
      <c r="FFZ204" s="471"/>
      <c r="FGA204" s="471"/>
      <c r="FGB204" s="471"/>
      <c r="FGC204" s="471"/>
      <c r="FGD204" s="471"/>
      <c r="FGE204" s="471"/>
      <c r="FGF204" s="471"/>
      <c r="FGG204" s="471"/>
      <c r="FGH204" s="471"/>
      <c r="FGI204" s="471"/>
      <c r="FGJ204" s="471"/>
      <c r="FGK204" s="471"/>
      <c r="FGL204" s="471"/>
      <c r="FGM204" s="471"/>
      <c r="FGN204" s="471"/>
      <c r="FGO204" s="471"/>
      <c r="FGP204" s="471"/>
      <c r="FGQ204" s="471"/>
      <c r="FGR204" s="471"/>
      <c r="FGS204" s="471"/>
      <c r="FGT204" s="471"/>
      <c r="FGU204" s="471"/>
      <c r="FGV204" s="471"/>
      <c r="FGW204" s="471"/>
      <c r="FGX204" s="471"/>
      <c r="FGY204" s="471"/>
      <c r="FGZ204" s="471"/>
      <c r="FHA204" s="471"/>
      <c r="FHB204" s="471"/>
      <c r="FHC204" s="471"/>
      <c r="FHD204" s="471"/>
      <c r="FHE204" s="471"/>
      <c r="FHF204" s="471"/>
      <c r="FHG204" s="471"/>
      <c r="FHH204" s="471"/>
      <c r="FHI204" s="471"/>
      <c r="FHJ204" s="471"/>
      <c r="FHK204" s="471"/>
      <c r="FHL204" s="471"/>
      <c r="FHM204" s="471"/>
      <c r="FHN204" s="471"/>
      <c r="FHO204" s="471"/>
      <c r="FHP204" s="471"/>
      <c r="FHQ204" s="471"/>
      <c r="FHR204" s="471"/>
      <c r="FHS204" s="471"/>
      <c r="FHT204" s="471"/>
      <c r="FHU204" s="471"/>
      <c r="FHV204" s="471"/>
      <c r="FHW204" s="471"/>
      <c r="FHX204" s="471"/>
      <c r="FHY204" s="471"/>
      <c r="FHZ204" s="471"/>
      <c r="FIA204" s="471"/>
      <c r="FIB204" s="471"/>
      <c r="FIC204" s="471"/>
      <c r="FID204" s="471"/>
      <c r="FIE204" s="471"/>
      <c r="FIF204" s="471"/>
      <c r="FIG204" s="471"/>
      <c r="FIH204" s="471"/>
      <c r="FII204" s="471"/>
      <c r="FIJ204" s="471"/>
      <c r="FIK204" s="471"/>
      <c r="FIL204" s="471"/>
      <c r="FIM204" s="471"/>
      <c r="FIN204" s="471"/>
      <c r="FIO204" s="471"/>
      <c r="FIP204" s="471"/>
      <c r="FIQ204" s="471"/>
      <c r="FIR204" s="471"/>
      <c r="FIS204" s="471"/>
      <c r="FIT204" s="471"/>
      <c r="FIU204" s="471"/>
      <c r="FIV204" s="471"/>
      <c r="FIW204" s="471"/>
      <c r="FIX204" s="471"/>
      <c r="FIY204" s="471"/>
      <c r="FIZ204" s="471"/>
      <c r="FJA204" s="471"/>
      <c r="FJB204" s="471"/>
      <c r="FJC204" s="471"/>
      <c r="FJD204" s="471"/>
      <c r="FJE204" s="471"/>
      <c r="FJF204" s="471"/>
      <c r="FJG204" s="471"/>
      <c r="FJH204" s="471"/>
      <c r="FJI204" s="471"/>
      <c r="FJJ204" s="471"/>
      <c r="FJK204" s="471"/>
      <c r="FJL204" s="471"/>
      <c r="FJM204" s="471"/>
      <c r="FJN204" s="471"/>
      <c r="FJO204" s="471"/>
      <c r="FJP204" s="471"/>
      <c r="FJQ204" s="471"/>
      <c r="FJR204" s="471"/>
      <c r="FJS204" s="471"/>
      <c r="FJT204" s="471"/>
      <c r="FJU204" s="471"/>
      <c r="FJV204" s="471"/>
      <c r="FJW204" s="471"/>
      <c r="FJX204" s="471"/>
      <c r="FJY204" s="471"/>
      <c r="FJZ204" s="471"/>
      <c r="FKA204" s="471"/>
      <c r="FKB204" s="471"/>
      <c r="FKC204" s="471"/>
      <c r="FKD204" s="471"/>
      <c r="FKE204" s="471"/>
      <c r="FKF204" s="471"/>
      <c r="FKG204" s="471"/>
      <c r="FKH204" s="471"/>
      <c r="FKI204" s="471"/>
      <c r="FKJ204" s="471"/>
      <c r="FKK204" s="471"/>
      <c r="FKL204" s="471"/>
      <c r="FKM204" s="471"/>
      <c r="FKN204" s="471"/>
      <c r="FKO204" s="471"/>
      <c r="FKP204" s="471"/>
      <c r="FKQ204" s="471"/>
      <c r="FKR204" s="471"/>
      <c r="FKS204" s="471"/>
      <c r="FKT204" s="471"/>
      <c r="FKU204" s="471"/>
      <c r="FKV204" s="471"/>
      <c r="FKW204" s="471"/>
      <c r="FKX204" s="471"/>
      <c r="FKY204" s="471"/>
      <c r="FKZ204" s="471"/>
      <c r="FLA204" s="471"/>
      <c r="FLB204" s="471"/>
      <c r="FLC204" s="471"/>
      <c r="FLD204" s="471"/>
      <c r="FLE204" s="471"/>
      <c r="FLF204" s="471"/>
      <c r="FLG204" s="471"/>
      <c r="FLH204" s="471"/>
      <c r="FLI204" s="471"/>
      <c r="FLJ204" s="471"/>
      <c r="FLK204" s="471"/>
      <c r="FLL204" s="471"/>
      <c r="FLM204" s="471"/>
      <c r="FLN204" s="471"/>
      <c r="FLO204" s="471"/>
      <c r="FLP204" s="471"/>
      <c r="FLQ204" s="471"/>
      <c r="FLR204" s="471"/>
      <c r="FLS204" s="471"/>
      <c r="FLT204" s="471"/>
      <c r="FLU204" s="471"/>
      <c r="FLV204" s="471"/>
      <c r="FLW204" s="471"/>
      <c r="FLX204" s="471"/>
      <c r="FLY204" s="471"/>
      <c r="FLZ204" s="471"/>
      <c r="FMA204" s="471"/>
      <c r="FMB204" s="471"/>
      <c r="FMC204" s="471"/>
      <c r="FMD204" s="471"/>
      <c r="FME204" s="471"/>
      <c r="FMF204" s="471"/>
      <c r="FMG204" s="471"/>
      <c r="FMH204" s="471"/>
      <c r="FMI204" s="471"/>
      <c r="FMJ204" s="471"/>
      <c r="FMK204" s="471"/>
      <c r="FML204" s="471"/>
      <c r="FMM204" s="471"/>
      <c r="FMN204" s="471"/>
      <c r="FMO204" s="471"/>
      <c r="FMP204" s="471"/>
      <c r="FMQ204" s="471"/>
      <c r="FMR204" s="471"/>
      <c r="FMS204" s="471"/>
      <c r="FMT204" s="471"/>
      <c r="FMU204" s="471"/>
      <c r="FMV204" s="471"/>
      <c r="FMW204" s="471"/>
      <c r="FMX204" s="471"/>
      <c r="FMY204" s="471"/>
      <c r="FMZ204" s="471"/>
      <c r="FNA204" s="471"/>
      <c r="FNB204" s="471"/>
      <c r="FNC204" s="471"/>
      <c r="FND204" s="471"/>
      <c r="FNE204" s="471"/>
      <c r="FNF204" s="471"/>
      <c r="FNG204" s="471"/>
      <c r="FNH204" s="471"/>
      <c r="FNI204" s="471"/>
      <c r="FNJ204" s="471"/>
      <c r="FNK204" s="471"/>
      <c r="FNL204" s="471"/>
      <c r="FNM204" s="471"/>
      <c r="FNN204" s="471"/>
      <c r="FNO204" s="471"/>
      <c r="FNP204" s="471"/>
      <c r="FNQ204" s="471"/>
      <c r="FNR204" s="471"/>
      <c r="FNS204" s="471"/>
      <c r="FNT204" s="471"/>
      <c r="FNU204" s="471"/>
      <c r="FNV204" s="471"/>
      <c r="FNW204" s="471"/>
      <c r="FNX204" s="471"/>
      <c r="FNY204" s="471"/>
      <c r="FNZ204" s="471"/>
      <c r="FOA204" s="471"/>
      <c r="FOB204" s="471"/>
      <c r="FOC204" s="471"/>
      <c r="FOD204" s="471"/>
      <c r="FOE204" s="471"/>
      <c r="FOF204" s="471"/>
      <c r="FOG204" s="471"/>
      <c r="FOH204" s="471"/>
      <c r="FOI204" s="471"/>
      <c r="FOJ204" s="471"/>
      <c r="FOK204" s="471"/>
      <c r="FOL204" s="471"/>
      <c r="FOM204" s="471"/>
      <c r="FON204" s="471"/>
      <c r="FOO204" s="471"/>
      <c r="FOP204" s="471"/>
      <c r="FOQ204" s="471"/>
      <c r="FOR204" s="471"/>
      <c r="FOS204" s="471"/>
      <c r="FOT204" s="471"/>
      <c r="FOU204" s="471"/>
      <c r="FOV204" s="471"/>
      <c r="FOW204" s="471"/>
      <c r="FOX204" s="471"/>
      <c r="FOY204" s="471"/>
      <c r="FOZ204" s="471"/>
      <c r="FPA204" s="471"/>
      <c r="FPB204" s="471"/>
      <c r="FPC204" s="471"/>
      <c r="FPD204" s="471"/>
      <c r="FPE204" s="471"/>
      <c r="FPF204" s="471"/>
      <c r="FPG204" s="471"/>
      <c r="FPH204" s="471"/>
      <c r="FPI204" s="471"/>
      <c r="FPJ204" s="471"/>
      <c r="FPK204" s="471"/>
      <c r="FPL204" s="471"/>
      <c r="FPM204" s="471"/>
      <c r="FPN204" s="471"/>
      <c r="FPO204" s="471"/>
      <c r="FPP204" s="471"/>
      <c r="FPQ204" s="471"/>
      <c r="FPR204" s="471"/>
      <c r="FPS204" s="471"/>
      <c r="FPT204" s="471"/>
      <c r="FPU204" s="471"/>
      <c r="FPV204" s="471"/>
      <c r="FPW204" s="471"/>
      <c r="FPX204" s="471"/>
      <c r="FPY204" s="471"/>
      <c r="FPZ204" s="471"/>
      <c r="FQA204" s="471"/>
      <c r="FQB204" s="471"/>
      <c r="FQC204" s="471"/>
      <c r="FQD204" s="471"/>
      <c r="FQE204" s="471"/>
      <c r="FQF204" s="471"/>
      <c r="FQG204" s="471"/>
      <c r="FQH204" s="471"/>
      <c r="FQI204" s="471"/>
      <c r="FQJ204" s="471"/>
      <c r="FQK204" s="471"/>
      <c r="FQL204" s="471"/>
      <c r="FQM204" s="471"/>
      <c r="FQN204" s="471"/>
      <c r="FQO204" s="471"/>
      <c r="FQP204" s="471"/>
      <c r="FQQ204" s="471"/>
      <c r="FQR204" s="471"/>
      <c r="FQS204" s="471"/>
      <c r="FQT204" s="471"/>
      <c r="FQU204" s="471"/>
      <c r="FQV204" s="471"/>
      <c r="FQW204" s="471"/>
      <c r="FQX204" s="471"/>
      <c r="FQY204" s="471"/>
      <c r="FQZ204" s="471"/>
      <c r="FRA204" s="471"/>
      <c r="FRB204" s="471"/>
      <c r="FRC204" s="471"/>
      <c r="FRD204" s="471"/>
      <c r="FRE204" s="471"/>
      <c r="FRF204" s="471"/>
      <c r="FRG204" s="471"/>
      <c r="FRH204" s="471"/>
      <c r="FRI204" s="471"/>
      <c r="FRJ204" s="471"/>
      <c r="FRK204" s="471"/>
      <c r="FRL204" s="471"/>
      <c r="FRM204" s="471"/>
      <c r="FRN204" s="471"/>
      <c r="FRO204" s="471"/>
      <c r="FRP204" s="471"/>
      <c r="FRQ204" s="471"/>
      <c r="FRR204" s="471"/>
      <c r="FRS204" s="471"/>
      <c r="FRT204" s="471"/>
      <c r="FRU204" s="471"/>
      <c r="FRV204" s="471"/>
      <c r="FRW204" s="471"/>
      <c r="FRX204" s="471"/>
      <c r="FRY204" s="471"/>
      <c r="FRZ204" s="471"/>
      <c r="FSA204" s="471"/>
      <c r="FSB204" s="471"/>
      <c r="FSC204" s="471"/>
      <c r="FSD204" s="471"/>
      <c r="FSE204" s="471"/>
      <c r="FSF204" s="471"/>
      <c r="FSG204" s="471"/>
      <c r="FSH204" s="471"/>
      <c r="FSI204" s="471"/>
      <c r="FSJ204" s="471"/>
      <c r="FSK204" s="471"/>
      <c r="FSL204" s="471"/>
      <c r="FSM204" s="471"/>
      <c r="FSN204" s="471"/>
      <c r="FSO204" s="471"/>
      <c r="FSP204" s="471"/>
      <c r="FSQ204" s="471"/>
      <c r="FSR204" s="471"/>
      <c r="FSS204" s="471"/>
      <c r="FST204" s="471"/>
      <c r="FSU204" s="471"/>
      <c r="FSV204" s="471"/>
      <c r="FSW204" s="471"/>
      <c r="FSX204" s="471"/>
      <c r="FSY204" s="471"/>
      <c r="FSZ204" s="471"/>
      <c r="FTA204" s="471"/>
      <c r="FTB204" s="471"/>
      <c r="FTC204" s="471"/>
      <c r="FTD204" s="471"/>
      <c r="FTE204" s="471"/>
      <c r="FTF204" s="471"/>
      <c r="FTG204" s="471"/>
      <c r="FTH204" s="471"/>
      <c r="FTI204" s="471"/>
      <c r="FTJ204" s="471"/>
      <c r="FTK204" s="471"/>
      <c r="FTL204" s="471"/>
      <c r="FTM204" s="471"/>
      <c r="FTN204" s="471"/>
      <c r="FTO204" s="471"/>
      <c r="FTP204" s="471"/>
      <c r="FTQ204" s="471"/>
      <c r="FTR204" s="471"/>
      <c r="FTS204" s="471"/>
      <c r="FTT204" s="471"/>
      <c r="FTU204" s="471"/>
      <c r="FTV204" s="471"/>
      <c r="FTW204" s="471"/>
      <c r="FTX204" s="471"/>
      <c r="FTY204" s="471"/>
      <c r="FTZ204" s="471"/>
      <c r="FUA204" s="471"/>
      <c r="FUB204" s="471"/>
      <c r="FUC204" s="471"/>
      <c r="FUD204" s="471"/>
      <c r="FUE204" s="471"/>
      <c r="FUF204" s="471"/>
      <c r="FUG204" s="471"/>
      <c r="FUH204" s="471"/>
      <c r="FUI204" s="471"/>
      <c r="FUJ204" s="471"/>
      <c r="FUK204" s="471"/>
      <c r="FUL204" s="471"/>
      <c r="FUM204" s="471"/>
      <c r="FUN204" s="471"/>
      <c r="FUO204" s="471"/>
      <c r="FUP204" s="471"/>
      <c r="FUQ204" s="471"/>
      <c r="FUR204" s="471"/>
      <c r="FUS204" s="471"/>
      <c r="FUT204" s="471"/>
      <c r="FUU204" s="471"/>
      <c r="FUV204" s="471"/>
      <c r="FUW204" s="471"/>
      <c r="FUX204" s="471"/>
      <c r="FUY204" s="471"/>
      <c r="FUZ204" s="471"/>
      <c r="FVA204" s="471"/>
      <c r="FVB204" s="471"/>
      <c r="FVC204" s="471"/>
      <c r="FVD204" s="471"/>
      <c r="FVE204" s="471"/>
      <c r="FVF204" s="471"/>
      <c r="FVG204" s="471"/>
      <c r="FVH204" s="471"/>
      <c r="FVI204" s="471"/>
      <c r="FVJ204" s="471"/>
      <c r="FVK204" s="471"/>
      <c r="FVL204" s="471"/>
      <c r="FVM204" s="471"/>
      <c r="FVN204" s="471"/>
      <c r="FVO204" s="471"/>
      <c r="FVP204" s="471"/>
      <c r="FVQ204" s="471"/>
      <c r="FVR204" s="471"/>
      <c r="FVS204" s="471"/>
      <c r="FVT204" s="471"/>
      <c r="FVU204" s="471"/>
      <c r="FVV204" s="471"/>
      <c r="FVW204" s="471"/>
      <c r="FVX204" s="471"/>
      <c r="FVY204" s="471"/>
      <c r="FVZ204" s="471"/>
      <c r="FWA204" s="471"/>
      <c r="FWB204" s="471"/>
      <c r="FWC204" s="471"/>
      <c r="FWD204" s="471"/>
      <c r="FWE204" s="471"/>
      <c r="FWF204" s="471"/>
      <c r="FWG204" s="471"/>
      <c r="FWH204" s="471"/>
      <c r="FWI204" s="471"/>
      <c r="FWJ204" s="471"/>
      <c r="FWK204" s="471"/>
      <c r="FWL204" s="471"/>
      <c r="FWM204" s="471"/>
      <c r="FWN204" s="471"/>
      <c r="FWO204" s="471"/>
      <c r="FWP204" s="471"/>
      <c r="FWQ204" s="471"/>
      <c r="FWR204" s="471"/>
      <c r="FWS204" s="471"/>
      <c r="FWT204" s="471"/>
      <c r="FWU204" s="471"/>
      <c r="FWV204" s="471"/>
      <c r="FWW204" s="471"/>
      <c r="FWX204" s="471"/>
      <c r="FWY204" s="471"/>
      <c r="FWZ204" s="471"/>
      <c r="FXA204" s="471"/>
      <c r="FXB204" s="471"/>
      <c r="FXC204" s="471"/>
      <c r="FXD204" s="471"/>
      <c r="FXE204" s="471"/>
      <c r="FXF204" s="471"/>
      <c r="FXG204" s="471"/>
      <c r="FXH204" s="471"/>
      <c r="FXI204" s="471"/>
      <c r="FXJ204" s="471"/>
      <c r="FXK204" s="471"/>
      <c r="FXL204" s="471"/>
      <c r="FXM204" s="471"/>
      <c r="FXN204" s="471"/>
      <c r="FXO204" s="471"/>
      <c r="FXP204" s="471"/>
      <c r="FXQ204" s="471"/>
      <c r="FXR204" s="471"/>
      <c r="FXS204" s="471"/>
      <c r="FXT204" s="471"/>
      <c r="FXU204" s="471"/>
      <c r="FXV204" s="471"/>
      <c r="FXW204" s="471"/>
      <c r="FXX204" s="471"/>
      <c r="FXY204" s="471"/>
      <c r="FXZ204" s="471"/>
      <c r="FYA204" s="471"/>
      <c r="FYB204" s="471"/>
      <c r="FYC204" s="471"/>
      <c r="FYD204" s="471"/>
      <c r="FYE204" s="471"/>
      <c r="FYF204" s="471"/>
      <c r="FYG204" s="471"/>
      <c r="FYH204" s="471"/>
      <c r="FYI204" s="471"/>
      <c r="FYJ204" s="471"/>
      <c r="FYK204" s="471"/>
      <c r="FYL204" s="471"/>
      <c r="FYM204" s="471"/>
      <c r="FYN204" s="471"/>
      <c r="FYO204" s="471"/>
      <c r="FYP204" s="471"/>
      <c r="FYQ204" s="471"/>
      <c r="FYR204" s="471"/>
      <c r="FYS204" s="471"/>
      <c r="FYT204" s="471"/>
      <c r="FYU204" s="471"/>
      <c r="FYV204" s="471"/>
      <c r="FYW204" s="471"/>
      <c r="FYX204" s="471"/>
      <c r="FYY204" s="471"/>
      <c r="FYZ204" s="471"/>
      <c r="FZA204" s="471"/>
      <c r="FZB204" s="471"/>
      <c r="FZC204" s="471"/>
      <c r="FZD204" s="471"/>
      <c r="FZE204" s="471"/>
      <c r="FZF204" s="471"/>
      <c r="FZG204" s="471"/>
      <c r="FZH204" s="471"/>
      <c r="FZI204" s="471"/>
      <c r="FZJ204" s="471"/>
      <c r="FZK204" s="471"/>
      <c r="FZL204" s="471"/>
      <c r="FZM204" s="471"/>
      <c r="FZN204" s="471"/>
      <c r="FZO204" s="471"/>
      <c r="FZP204" s="471"/>
      <c r="FZQ204" s="471"/>
      <c r="FZR204" s="471"/>
      <c r="FZS204" s="471"/>
      <c r="FZT204" s="471"/>
      <c r="FZU204" s="471"/>
      <c r="FZV204" s="471"/>
      <c r="FZW204" s="471"/>
      <c r="FZX204" s="471"/>
      <c r="FZY204" s="471"/>
      <c r="FZZ204" s="471"/>
      <c r="GAA204" s="471"/>
      <c r="GAB204" s="471"/>
      <c r="GAC204" s="471"/>
      <c r="GAD204" s="471"/>
      <c r="GAE204" s="471"/>
      <c r="GAF204" s="471"/>
      <c r="GAG204" s="471"/>
      <c r="GAH204" s="471"/>
      <c r="GAI204" s="471"/>
      <c r="GAJ204" s="471"/>
      <c r="GAK204" s="471"/>
      <c r="GAL204" s="471"/>
      <c r="GAM204" s="471"/>
      <c r="GAN204" s="471"/>
      <c r="GAO204" s="471"/>
      <c r="GAP204" s="471"/>
      <c r="GAQ204" s="471"/>
      <c r="GAR204" s="471"/>
      <c r="GAS204" s="471"/>
      <c r="GAT204" s="471"/>
      <c r="GAU204" s="471"/>
      <c r="GAV204" s="471"/>
      <c r="GAW204" s="471"/>
      <c r="GAX204" s="471"/>
      <c r="GAY204" s="471"/>
      <c r="GAZ204" s="471"/>
      <c r="GBA204" s="471"/>
      <c r="GBB204" s="471"/>
      <c r="GBC204" s="471"/>
      <c r="GBD204" s="471"/>
      <c r="GBE204" s="471"/>
      <c r="GBF204" s="471"/>
      <c r="GBG204" s="471"/>
      <c r="GBH204" s="471"/>
      <c r="GBI204" s="471"/>
      <c r="GBJ204" s="471"/>
      <c r="GBK204" s="471"/>
      <c r="GBL204" s="471"/>
      <c r="GBM204" s="471"/>
      <c r="GBN204" s="471"/>
      <c r="GBO204" s="471"/>
      <c r="GBP204" s="471"/>
      <c r="GBQ204" s="471"/>
      <c r="GBR204" s="471"/>
      <c r="GBS204" s="471"/>
      <c r="GBT204" s="471"/>
      <c r="GBU204" s="471"/>
      <c r="GBV204" s="471"/>
      <c r="GBW204" s="471"/>
      <c r="GBX204" s="471"/>
      <c r="GBY204" s="471"/>
      <c r="GBZ204" s="471"/>
      <c r="GCA204" s="471"/>
      <c r="GCB204" s="471"/>
      <c r="GCC204" s="471"/>
      <c r="GCD204" s="471"/>
      <c r="GCE204" s="471"/>
      <c r="GCF204" s="471"/>
      <c r="GCG204" s="471"/>
      <c r="GCH204" s="471"/>
      <c r="GCI204" s="471"/>
      <c r="GCJ204" s="471"/>
      <c r="GCK204" s="471"/>
      <c r="GCL204" s="471"/>
      <c r="GCM204" s="471"/>
      <c r="GCN204" s="471"/>
      <c r="GCO204" s="471"/>
      <c r="GCP204" s="471"/>
      <c r="GCQ204" s="471"/>
      <c r="GCR204" s="471"/>
      <c r="GCS204" s="471"/>
      <c r="GCT204" s="471"/>
      <c r="GCU204" s="471"/>
      <c r="GCV204" s="471"/>
      <c r="GCW204" s="471"/>
      <c r="GCX204" s="471"/>
      <c r="GCY204" s="471"/>
      <c r="GCZ204" s="471"/>
      <c r="GDA204" s="471"/>
      <c r="GDB204" s="471"/>
      <c r="GDC204" s="471"/>
      <c r="GDD204" s="471"/>
      <c r="GDE204" s="471"/>
      <c r="GDF204" s="471"/>
      <c r="GDG204" s="471"/>
      <c r="GDH204" s="471"/>
      <c r="GDI204" s="471"/>
      <c r="GDJ204" s="471"/>
      <c r="GDK204" s="471"/>
      <c r="GDL204" s="471"/>
      <c r="GDM204" s="471"/>
      <c r="GDN204" s="471"/>
      <c r="GDO204" s="471"/>
      <c r="GDP204" s="471"/>
      <c r="GDQ204" s="471"/>
      <c r="GDR204" s="471"/>
      <c r="GDS204" s="471"/>
      <c r="GDT204" s="471"/>
      <c r="GDU204" s="471"/>
      <c r="GDV204" s="471"/>
      <c r="GDW204" s="471"/>
      <c r="GDX204" s="471"/>
      <c r="GDY204" s="471"/>
      <c r="GDZ204" s="471"/>
      <c r="GEA204" s="471"/>
      <c r="GEB204" s="471"/>
      <c r="GEC204" s="471"/>
      <c r="GED204" s="471"/>
      <c r="GEE204" s="471"/>
      <c r="GEF204" s="471"/>
      <c r="GEG204" s="471"/>
      <c r="GEH204" s="471"/>
      <c r="GEI204" s="471"/>
      <c r="GEJ204" s="471"/>
      <c r="GEK204" s="471"/>
      <c r="GEL204" s="471"/>
      <c r="GEM204" s="471"/>
      <c r="GEN204" s="471"/>
      <c r="GEO204" s="471"/>
      <c r="GEP204" s="471"/>
      <c r="GEQ204" s="471"/>
      <c r="GER204" s="471"/>
      <c r="GES204" s="471"/>
      <c r="GET204" s="471"/>
      <c r="GEU204" s="471"/>
      <c r="GEV204" s="471"/>
      <c r="GEW204" s="471"/>
      <c r="GEX204" s="471"/>
      <c r="GEY204" s="471"/>
      <c r="GEZ204" s="471"/>
      <c r="GFA204" s="471"/>
      <c r="GFB204" s="471"/>
      <c r="GFC204" s="471"/>
      <c r="GFD204" s="471"/>
      <c r="GFE204" s="471"/>
      <c r="GFF204" s="471"/>
      <c r="GFG204" s="471"/>
      <c r="GFH204" s="471"/>
      <c r="GFI204" s="471"/>
      <c r="GFJ204" s="471"/>
      <c r="GFK204" s="471"/>
      <c r="GFL204" s="471"/>
      <c r="GFM204" s="471"/>
      <c r="GFN204" s="471"/>
      <c r="GFO204" s="471"/>
      <c r="GFP204" s="471"/>
      <c r="GFQ204" s="471"/>
      <c r="GFR204" s="471"/>
      <c r="GFS204" s="471"/>
      <c r="GFT204" s="471"/>
      <c r="GFU204" s="471"/>
      <c r="GFV204" s="471"/>
      <c r="GFW204" s="471"/>
      <c r="GFX204" s="471"/>
      <c r="GFY204" s="471"/>
      <c r="GFZ204" s="471"/>
      <c r="GGA204" s="471"/>
      <c r="GGB204" s="471"/>
      <c r="GGC204" s="471"/>
      <c r="GGD204" s="471"/>
      <c r="GGE204" s="471"/>
      <c r="GGF204" s="471"/>
      <c r="GGG204" s="471"/>
      <c r="GGH204" s="471"/>
      <c r="GGI204" s="471"/>
      <c r="GGJ204" s="471"/>
      <c r="GGK204" s="471"/>
      <c r="GGL204" s="471"/>
      <c r="GGM204" s="471"/>
      <c r="GGN204" s="471"/>
      <c r="GGO204" s="471"/>
      <c r="GGP204" s="471"/>
      <c r="GGQ204" s="471"/>
      <c r="GGR204" s="471"/>
      <c r="GGS204" s="471"/>
      <c r="GGT204" s="471"/>
      <c r="GGU204" s="471"/>
      <c r="GGV204" s="471"/>
      <c r="GGW204" s="471"/>
      <c r="GGX204" s="471"/>
      <c r="GGY204" s="471"/>
      <c r="GGZ204" s="471"/>
      <c r="GHA204" s="471"/>
      <c r="GHB204" s="471"/>
      <c r="GHC204" s="471"/>
      <c r="GHD204" s="471"/>
      <c r="GHE204" s="471"/>
      <c r="GHF204" s="471"/>
      <c r="GHG204" s="471"/>
      <c r="GHH204" s="471"/>
      <c r="GHI204" s="471"/>
      <c r="GHJ204" s="471"/>
      <c r="GHK204" s="471"/>
      <c r="GHL204" s="471"/>
      <c r="GHM204" s="471"/>
      <c r="GHN204" s="471"/>
      <c r="GHO204" s="471"/>
      <c r="GHP204" s="471"/>
      <c r="GHQ204" s="471"/>
      <c r="GHR204" s="471"/>
      <c r="GHS204" s="471"/>
      <c r="GHT204" s="471"/>
      <c r="GHU204" s="471"/>
      <c r="GHV204" s="471"/>
      <c r="GHW204" s="471"/>
      <c r="GHX204" s="471"/>
      <c r="GHY204" s="471"/>
      <c r="GHZ204" s="471"/>
      <c r="GIA204" s="471"/>
      <c r="GIB204" s="471"/>
      <c r="GIC204" s="471"/>
      <c r="GID204" s="471"/>
      <c r="GIE204" s="471"/>
      <c r="GIF204" s="471"/>
      <c r="GIG204" s="471"/>
      <c r="GIH204" s="471"/>
      <c r="GII204" s="471"/>
      <c r="GIJ204" s="471"/>
      <c r="GIK204" s="471"/>
      <c r="GIL204" s="471"/>
      <c r="GIM204" s="471"/>
      <c r="GIN204" s="471"/>
      <c r="GIO204" s="471"/>
      <c r="GIP204" s="471"/>
      <c r="GIQ204" s="471"/>
      <c r="GIR204" s="471"/>
      <c r="GIS204" s="471"/>
      <c r="GIT204" s="471"/>
      <c r="GIU204" s="471"/>
      <c r="GIV204" s="471"/>
      <c r="GIW204" s="471"/>
      <c r="GIX204" s="471"/>
      <c r="GIY204" s="471"/>
      <c r="GIZ204" s="471"/>
      <c r="GJA204" s="471"/>
      <c r="GJB204" s="471"/>
      <c r="GJC204" s="471"/>
      <c r="GJD204" s="471"/>
      <c r="GJE204" s="471"/>
      <c r="GJF204" s="471"/>
      <c r="GJG204" s="471"/>
      <c r="GJH204" s="471"/>
      <c r="GJI204" s="471"/>
      <c r="GJJ204" s="471"/>
      <c r="GJK204" s="471"/>
      <c r="GJL204" s="471"/>
      <c r="GJM204" s="471"/>
      <c r="GJN204" s="471"/>
      <c r="GJO204" s="471"/>
      <c r="GJP204" s="471"/>
      <c r="GJQ204" s="471"/>
      <c r="GJR204" s="471"/>
      <c r="GJS204" s="471"/>
      <c r="GJT204" s="471"/>
      <c r="GJU204" s="471"/>
      <c r="GJV204" s="471"/>
      <c r="GJW204" s="471"/>
      <c r="GJX204" s="471"/>
      <c r="GJY204" s="471"/>
      <c r="GJZ204" s="471"/>
      <c r="GKA204" s="471"/>
      <c r="GKB204" s="471"/>
      <c r="GKC204" s="471"/>
      <c r="GKD204" s="471"/>
      <c r="GKE204" s="471"/>
      <c r="GKF204" s="471"/>
      <c r="GKG204" s="471"/>
      <c r="GKH204" s="471"/>
      <c r="GKI204" s="471"/>
      <c r="GKJ204" s="471"/>
      <c r="GKK204" s="471"/>
      <c r="GKL204" s="471"/>
      <c r="GKM204" s="471"/>
      <c r="GKN204" s="471"/>
      <c r="GKO204" s="471"/>
      <c r="GKP204" s="471"/>
      <c r="GKQ204" s="471"/>
      <c r="GKR204" s="471"/>
      <c r="GKS204" s="471"/>
      <c r="GKT204" s="471"/>
      <c r="GKU204" s="471"/>
      <c r="GKV204" s="471"/>
      <c r="GKW204" s="471"/>
      <c r="GKX204" s="471"/>
      <c r="GKY204" s="471"/>
      <c r="GKZ204" s="471"/>
      <c r="GLA204" s="471"/>
      <c r="GLB204" s="471"/>
      <c r="GLC204" s="471"/>
      <c r="GLD204" s="471"/>
      <c r="GLE204" s="471"/>
      <c r="GLF204" s="471"/>
      <c r="GLG204" s="471"/>
      <c r="GLH204" s="471"/>
      <c r="GLI204" s="471"/>
      <c r="GLJ204" s="471"/>
      <c r="GLK204" s="471"/>
      <c r="GLL204" s="471"/>
      <c r="GLM204" s="471"/>
      <c r="GLN204" s="471"/>
      <c r="GLO204" s="471"/>
      <c r="GLP204" s="471"/>
      <c r="GLQ204" s="471"/>
      <c r="GLR204" s="471"/>
      <c r="GLS204" s="471"/>
      <c r="GLT204" s="471"/>
      <c r="GLU204" s="471"/>
      <c r="GLV204" s="471"/>
      <c r="GLW204" s="471"/>
      <c r="GLX204" s="471"/>
      <c r="GLY204" s="471"/>
      <c r="GLZ204" s="471"/>
      <c r="GMA204" s="471"/>
      <c r="GMB204" s="471"/>
      <c r="GMC204" s="471"/>
      <c r="GMD204" s="471"/>
      <c r="GME204" s="471"/>
      <c r="GMF204" s="471"/>
      <c r="GMG204" s="471"/>
      <c r="GMH204" s="471"/>
      <c r="GMI204" s="471"/>
      <c r="GMJ204" s="471"/>
      <c r="GMK204" s="471"/>
      <c r="GML204" s="471"/>
      <c r="GMM204" s="471"/>
      <c r="GMN204" s="471"/>
      <c r="GMO204" s="471"/>
      <c r="GMP204" s="471"/>
      <c r="GMQ204" s="471"/>
      <c r="GMR204" s="471"/>
      <c r="GMS204" s="471"/>
      <c r="GMT204" s="471"/>
      <c r="GMU204" s="471"/>
      <c r="GMV204" s="471"/>
      <c r="GMW204" s="471"/>
      <c r="GMX204" s="471"/>
      <c r="GMY204" s="471"/>
      <c r="GMZ204" s="471"/>
      <c r="GNA204" s="471"/>
      <c r="GNB204" s="471"/>
      <c r="GNC204" s="471"/>
      <c r="GND204" s="471"/>
      <c r="GNE204" s="471"/>
      <c r="GNF204" s="471"/>
      <c r="GNG204" s="471"/>
      <c r="GNH204" s="471"/>
      <c r="GNI204" s="471"/>
      <c r="GNJ204" s="471"/>
      <c r="GNK204" s="471"/>
      <c r="GNL204" s="471"/>
      <c r="GNM204" s="471"/>
      <c r="GNN204" s="471"/>
      <c r="GNO204" s="471"/>
      <c r="GNP204" s="471"/>
      <c r="GNQ204" s="471"/>
      <c r="GNR204" s="471"/>
      <c r="GNS204" s="471"/>
      <c r="GNT204" s="471"/>
      <c r="GNU204" s="471"/>
      <c r="GNV204" s="471"/>
      <c r="GNW204" s="471"/>
      <c r="GNX204" s="471"/>
      <c r="GNY204" s="471"/>
      <c r="GNZ204" s="471"/>
      <c r="GOA204" s="471"/>
      <c r="GOB204" s="471"/>
      <c r="GOC204" s="471"/>
      <c r="GOD204" s="471"/>
      <c r="GOE204" s="471"/>
      <c r="GOF204" s="471"/>
      <c r="GOG204" s="471"/>
      <c r="GOH204" s="471"/>
      <c r="GOI204" s="471"/>
      <c r="GOJ204" s="471"/>
      <c r="GOK204" s="471"/>
      <c r="GOL204" s="471"/>
      <c r="GOM204" s="471"/>
      <c r="GON204" s="471"/>
      <c r="GOO204" s="471"/>
      <c r="GOP204" s="471"/>
      <c r="GOQ204" s="471"/>
      <c r="GOR204" s="471"/>
      <c r="GOS204" s="471"/>
      <c r="GOT204" s="471"/>
      <c r="GOU204" s="471"/>
      <c r="GOV204" s="471"/>
      <c r="GOW204" s="471"/>
      <c r="GOX204" s="471"/>
      <c r="GOY204" s="471"/>
      <c r="GOZ204" s="471"/>
      <c r="GPA204" s="471"/>
      <c r="GPB204" s="471"/>
      <c r="GPC204" s="471"/>
      <c r="GPD204" s="471"/>
      <c r="GPE204" s="471"/>
      <c r="GPF204" s="471"/>
      <c r="GPG204" s="471"/>
      <c r="GPH204" s="471"/>
      <c r="GPI204" s="471"/>
      <c r="GPJ204" s="471"/>
      <c r="GPK204" s="471"/>
      <c r="GPL204" s="471"/>
      <c r="GPM204" s="471"/>
      <c r="GPN204" s="471"/>
      <c r="GPO204" s="471"/>
      <c r="GPP204" s="471"/>
      <c r="GPQ204" s="471"/>
      <c r="GPR204" s="471"/>
      <c r="GPS204" s="471"/>
      <c r="GPT204" s="471"/>
      <c r="GPU204" s="471"/>
      <c r="GPV204" s="471"/>
      <c r="GPW204" s="471"/>
      <c r="GPX204" s="471"/>
      <c r="GPY204" s="471"/>
      <c r="GPZ204" s="471"/>
      <c r="GQA204" s="471"/>
      <c r="GQB204" s="471"/>
      <c r="GQC204" s="471"/>
      <c r="GQD204" s="471"/>
      <c r="GQE204" s="471"/>
      <c r="GQF204" s="471"/>
      <c r="GQG204" s="471"/>
      <c r="GQH204" s="471"/>
      <c r="GQI204" s="471"/>
      <c r="GQJ204" s="471"/>
      <c r="GQK204" s="471"/>
      <c r="GQL204" s="471"/>
      <c r="GQM204" s="471"/>
      <c r="GQN204" s="471"/>
      <c r="GQO204" s="471"/>
      <c r="GQP204" s="471"/>
      <c r="GQQ204" s="471"/>
      <c r="GQR204" s="471"/>
      <c r="GQS204" s="471"/>
      <c r="GQT204" s="471"/>
      <c r="GQU204" s="471"/>
      <c r="GQV204" s="471"/>
      <c r="GQW204" s="471"/>
      <c r="GQX204" s="471"/>
      <c r="GQY204" s="471"/>
      <c r="GQZ204" s="471"/>
      <c r="GRA204" s="471"/>
      <c r="GRB204" s="471"/>
      <c r="GRC204" s="471"/>
      <c r="GRD204" s="471"/>
      <c r="GRE204" s="471"/>
      <c r="GRF204" s="471"/>
      <c r="GRG204" s="471"/>
      <c r="GRH204" s="471"/>
      <c r="GRI204" s="471"/>
      <c r="GRJ204" s="471"/>
      <c r="GRK204" s="471"/>
      <c r="GRL204" s="471"/>
      <c r="GRM204" s="471"/>
      <c r="GRN204" s="471"/>
      <c r="GRO204" s="471"/>
      <c r="GRP204" s="471"/>
      <c r="GRQ204" s="471"/>
      <c r="GRR204" s="471"/>
      <c r="GRS204" s="471"/>
      <c r="GRT204" s="471"/>
      <c r="GRU204" s="471"/>
      <c r="GRV204" s="471"/>
      <c r="GRW204" s="471"/>
      <c r="GRX204" s="471"/>
      <c r="GRY204" s="471"/>
      <c r="GRZ204" s="471"/>
      <c r="GSA204" s="471"/>
      <c r="GSB204" s="471"/>
      <c r="GSC204" s="471"/>
      <c r="GSD204" s="471"/>
      <c r="GSE204" s="471"/>
      <c r="GSF204" s="471"/>
      <c r="GSG204" s="471"/>
      <c r="GSH204" s="471"/>
      <c r="GSI204" s="471"/>
      <c r="GSJ204" s="471"/>
      <c r="GSK204" s="471"/>
      <c r="GSL204" s="471"/>
      <c r="GSM204" s="471"/>
      <c r="GSN204" s="471"/>
      <c r="GSO204" s="471"/>
      <c r="GSP204" s="471"/>
      <c r="GSQ204" s="471"/>
      <c r="GSR204" s="471"/>
      <c r="GSS204" s="471"/>
      <c r="GST204" s="471"/>
      <c r="GSU204" s="471"/>
      <c r="GSV204" s="471"/>
      <c r="GSW204" s="471"/>
      <c r="GSX204" s="471"/>
      <c r="GSY204" s="471"/>
      <c r="GSZ204" s="471"/>
      <c r="GTA204" s="471"/>
      <c r="GTB204" s="471"/>
      <c r="GTC204" s="471"/>
      <c r="GTD204" s="471"/>
      <c r="GTE204" s="471"/>
      <c r="GTF204" s="471"/>
      <c r="GTG204" s="471"/>
      <c r="GTH204" s="471"/>
      <c r="GTI204" s="471"/>
      <c r="GTJ204" s="471"/>
      <c r="GTK204" s="471"/>
      <c r="GTL204" s="471"/>
      <c r="GTM204" s="471"/>
      <c r="GTN204" s="471"/>
      <c r="GTO204" s="471"/>
      <c r="GTP204" s="471"/>
      <c r="GTQ204" s="471"/>
      <c r="GTR204" s="471"/>
      <c r="GTS204" s="471"/>
      <c r="GTT204" s="471"/>
      <c r="GTU204" s="471"/>
      <c r="GTV204" s="471"/>
      <c r="GTW204" s="471"/>
      <c r="GTX204" s="471"/>
      <c r="GTY204" s="471"/>
      <c r="GTZ204" s="471"/>
      <c r="GUA204" s="471"/>
      <c r="GUB204" s="471"/>
      <c r="GUC204" s="471"/>
      <c r="GUD204" s="471"/>
      <c r="GUE204" s="471"/>
      <c r="GUF204" s="471"/>
      <c r="GUG204" s="471"/>
      <c r="GUH204" s="471"/>
      <c r="GUI204" s="471"/>
      <c r="GUJ204" s="471"/>
      <c r="GUK204" s="471"/>
      <c r="GUL204" s="471"/>
      <c r="GUM204" s="471"/>
      <c r="GUN204" s="471"/>
      <c r="GUO204" s="471"/>
      <c r="GUP204" s="471"/>
      <c r="GUQ204" s="471"/>
      <c r="GUR204" s="471"/>
      <c r="GUS204" s="471"/>
      <c r="GUT204" s="471"/>
      <c r="GUU204" s="471"/>
      <c r="GUV204" s="471"/>
      <c r="GUW204" s="471"/>
      <c r="GUX204" s="471"/>
      <c r="GUY204" s="471"/>
      <c r="GUZ204" s="471"/>
      <c r="GVA204" s="471"/>
      <c r="GVB204" s="471"/>
      <c r="GVC204" s="471"/>
      <c r="GVD204" s="471"/>
      <c r="GVE204" s="471"/>
      <c r="GVF204" s="471"/>
      <c r="GVG204" s="471"/>
      <c r="GVH204" s="471"/>
      <c r="GVI204" s="471"/>
      <c r="GVJ204" s="471"/>
      <c r="GVK204" s="471"/>
      <c r="GVL204" s="471"/>
      <c r="GVM204" s="471"/>
      <c r="GVN204" s="471"/>
      <c r="GVO204" s="471"/>
      <c r="GVP204" s="471"/>
      <c r="GVQ204" s="471"/>
      <c r="GVR204" s="471"/>
      <c r="GVS204" s="471"/>
      <c r="GVT204" s="471"/>
      <c r="GVU204" s="471"/>
      <c r="GVV204" s="471"/>
      <c r="GVW204" s="471"/>
      <c r="GVX204" s="471"/>
      <c r="GVY204" s="471"/>
      <c r="GVZ204" s="471"/>
      <c r="GWA204" s="471"/>
      <c r="GWB204" s="471"/>
      <c r="GWC204" s="471"/>
      <c r="GWD204" s="471"/>
      <c r="GWE204" s="471"/>
      <c r="GWF204" s="471"/>
      <c r="GWG204" s="471"/>
      <c r="GWH204" s="471"/>
      <c r="GWI204" s="471"/>
      <c r="GWJ204" s="471"/>
      <c r="GWK204" s="471"/>
      <c r="GWL204" s="471"/>
      <c r="GWM204" s="471"/>
      <c r="GWN204" s="471"/>
      <c r="GWO204" s="471"/>
      <c r="GWP204" s="471"/>
      <c r="GWQ204" s="471"/>
      <c r="GWR204" s="471"/>
      <c r="GWS204" s="471"/>
      <c r="GWT204" s="471"/>
      <c r="GWU204" s="471"/>
      <c r="GWV204" s="471"/>
      <c r="GWW204" s="471"/>
      <c r="GWX204" s="471"/>
      <c r="GWY204" s="471"/>
      <c r="GWZ204" s="471"/>
      <c r="GXA204" s="471"/>
      <c r="GXB204" s="471"/>
      <c r="GXC204" s="471"/>
      <c r="GXD204" s="471"/>
      <c r="GXE204" s="471"/>
      <c r="GXF204" s="471"/>
      <c r="GXG204" s="471"/>
      <c r="GXH204" s="471"/>
      <c r="GXI204" s="471"/>
      <c r="GXJ204" s="471"/>
      <c r="GXK204" s="471"/>
      <c r="GXL204" s="471"/>
      <c r="GXM204" s="471"/>
      <c r="GXN204" s="471"/>
      <c r="GXO204" s="471"/>
      <c r="GXP204" s="471"/>
      <c r="GXQ204" s="471"/>
      <c r="GXR204" s="471"/>
      <c r="GXS204" s="471"/>
      <c r="GXT204" s="471"/>
      <c r="GXU204" s="471"/>
      <c r="GXV204" s="471"/>
      <c r="GXW204" s="471"/>
      <c r="GXX204" s="471"/>
      <c r="GXY204" s="471"/>
      <c r="GXZ204" s="471"/>
      <c r="GYA204" s="471"/>
      <c r="GYB204" s="471"/>
      <c r="GYC204" s="471"/>
      <c r="GYD204" s="471"/>
      <c r="GYE204" s="471"/>
      <c r="GYF204" s="471"/>
      <c r="GYG204" s="471"/>
      <c r="GYH204" s="471"/>
      <c r="GYI204" s="471"/>
      <c r="GYJ204" s="471"/>
      <c r="GYK204" s="471"/>
      <c r="GYL204" s="471"/>
      <c r="GYM204" s="471"/>
      <c r="GYN204" s="471"/>
      <c r="GYO204" s="471"/>
      <c r="GYP204" s="471"/>
      <c r="GYQ204" s="471"/>
      <c r="GYR204" s="471"/>
      <c r="GYS204" s="471"/>
      <c r="GYT204" s="471"/>
      <c r="GYU204" s="471"/>
      <c r="GYV204" s="471"/>
      <c r="GYW204" s="471"/>
      <c r="GYX204" s="471"/>
      <c r="GYY204" s="471"/>
      <c r="GYZ204" s="471"/>
      <c r="GZA204" s="471"/>
      <c r="GZB204" s="471"/>
      <c r="GZC204" s="471"/>
      <c r="GZD204" s="471"/>
      <c r="GZE204" s="471"/>
      <c r="GZF204" s="471"/>
      <c r="GZG204" s="471"/>
      <c r="GZH204" s="471"/>
      <c r="GZI204" s="471"/>
      <c r="GZJ204" s="471"/>
      <c r="GZK204" s="471"/>
      <c r="GZL204" s="471"/>
      <c r="GZM204" s="471"/>
      <c r="GZN204" s="471"/>
      <c r="GZO204" s="471"/>
      <c r="GZP204" s="471"/>
      <c r="GZQ204" s="471"/>
      <c r="GZR204" s="471"/>
      <c r="GZS204" s="471"/>
      <c r="GZT204" s="471"/>
      <c r="GZU204" s="471"/>
      <c r="GZV204" s="471"/>
      <c r="GZW204" s="471"/>
      <c r="GZX204" s="471"/>
      <c r="GZY204" s="471"/>
      <c r="GZZ204" s="471"/>
      <c r="HAA204" s="471"/>
      <c r="HAB204" s="471"/>
      <c r="HAC204" s="471"/>
      <c r="HAD204" s="471"/>
      <c r="HAE204" s="471"/>
      <c r="HAF204" s="471"/>
      <c r="HAG204" s="471"/>
      <c r="HAH204" s="471"/>
      <c r="HAI204" s="471"/>
      <c r="HAJ204" s="471"/>
      <c r="HAK204" s="471"/>
      <c r="HAL204" s="471"/>
      <c r="HAM204" s="471"/>
      <c r="HAN204" s="471"/>
      <c r="HAO204" s="471"/>
      <c r="HAP204" s="471"/>
      <c r="HAQ204" s="471"/>
      <c r="HAR204" s="471"/>
      <c r="HAS204" s="471"/>
      <c r="HAT204" s="471"/>
      <c r="HAU204" s="471"/>
      <c r="HAV204" s="471"/>
      <c r="HAW204" s="471"/>
      <c r="HAX204" s="471"/>
      <c r="HAY204" s="471"/>
      <c r="HAZ204" s="471"/>
      <c r="HBA204" s="471"/>
      <c r="HBB204" s="471"/>
      <c r="HBC204" s="471"/>
      <c r="HBD204" s="471"/>
      <c r="HBE204" s="471"/>
      <c r="HBF204" s="471"/>
      <c r="HBG204" s="471"/>
      <c r="HBH204" s="471"/>
      <c r="HBI204" s="471"/>
      <c r="HBJ204" s="471"/>
      <c r="HBK204" s="471"/>
      <c r="HBL204" s="471"/>
      <c r="HBM204" s="471"/>
      <c r="HBN204" s="471"/>
      <c r="HBO204" s="471"/>
      <c r="HBP204" s="471"/>
      <c r="HBQ204" s="471"/>
      <c r="HBR204" s="471"/>
      <c r="HBS204" s="471"/>
      <c r="HBT204" s="471"/>
      <c r="HBU204" s="471"/>
      <c r="HBV204" s="471"/>
      <c r="HBW204" s="471"/>
      <c r="HBX204" s="471"/>
      <c r="HBY204" s="471"/>
      <c r="HBZ204" s="471"/>
      <c r="HCA204" s="471"/>
      <c r="HCB204" s="471"/>
      <c r="HCC204" s="471"/>
      <c r="HCD204" s="471"/>
      <c r="HCE204" s="471"/>
      <c r="HCF204" s="471"/>
      <c r="HCG204" s="471"/>
      <c r="HCH204" s="471"/>
      <c r="HCI204" s="471"/>
      <c r="HCJ204" s="471"/>
      <c r="HCK204" s="471"/>
      <c r="HCL204" s="471"/>
      <c r="HCM204" s="471"/>
      <c r="HCN204" s="471"/>
      <c r="HCO204" s="471"/>
      <c r="HCP204" s="471"/>
      <c r="HCQ204" s="471"/>
      <c r="HCR204" s="471"/>
      <c r="HCS204" s="471"/>
      <c r="HCT204" s="471"/>
      <c r="HCU204" s="471"/>
      <c r="HCV204" s="471"/>
      <c r="HCW204" s="471"/>
      <c r="HCX204" s="471"/>
      <c r="HCY204" s="471"/>
      <c r="HCZ204" s="471"/>
      <c r="HDA204" s="471"/>
      <c r="HDB204" s="471"/>
      <c r="HDC204" s="471"/>
      <c r="HDD204" s="471"/>
      <c r="HDE204" s="471"/>
      <c r="HDF204" s="471"/>
      <c r="HDG204" s="471"/>
      <c r="HDH204" s="471"/>
      <c r="HDI204" s="471"/>
      <c r="HDJ204" s="471"/>
      <c r="HDK204" s="471"/>
      <c r="HDL204" s="471"/>
      <c r="HDM204" s="471"/>
      <c r="HDN204" s="471"/>
      <c r="HDO204" s="471"/>
      <c r="HDP204" s="471"/>
      <c r="HDQ204" s="471"/>
      <c r="HDR204" s="471"/>
      <c r="HDS204" s="471"/>
      <c r="HDT204" s="471"/>
      <c r="HDU204" s="471"/>
      <c r="HDV204" s="471"/>
      <c r="HDW204" s="471"/>
      <c r="HDX204" s="471"/>
      <c r="HDY204" s="471"/>
      <c r="HDZ204" s="471"/>
      <c r="HEA204" s="471"/>
      <c r="HEB204" s="471"/>
      <c r="HEC204" s="471"/>
      <c r="HED204" s="471"/>
      <c r="HEE204" s="471"/>
      <c r="HEF204" s="471"/>
      <c r="HEG204" s="471"/>
      <c r="HEH204" s="471"/>
      <c r="HEI204" s="471"/>
      <c r="HEJ204" s="471"/>
      <c r="HEK204" s="471"/>
      <c r="HEL204" s="471"/>
      <c r="HEM204" s="471"/>
      <c r="HEN204" s="471"/>
      <c r="HEO204" s="471"/>
      <c r="HEP204" s="471"/>
      <c r="HEQ204" s="471"/>
      <c r="HER204" s="471"/>
      <c r="HES204" s="471"/>
      <c r="HET204" s="471"/>
      <c r="HEU204" s="471"/>
      <c r="HEV204" s="471"/>
      <c r="HEW204" s="471"/>
      <c r="HEX204" s="471"/>
      <c r="HEY204" s="471"/>
      <c r="HEZ204" s="471"/>
      <c r="HFA204" s="471"/>
      <c r="HFB204" s="471"/>
      <c r="HFC204" s="471"/>
      <c r="HFD204" s="471"/>
      <c r="HFE204" s="471"/>
      <c r="HFF204" s="471"/>
      <c r="HFG204" s="471"/>
      <c r="HFH204" s="471"/>
      <c r="HFI204" s="471"/>
      <c r="HFJ204" s="471"/>
      <c r="HFK204" s="471"/>
      <c r="HFL204" s="471"/>
      <c r="HFM204" s="471"/>
      <c r="HFN204" s="471"/>
      <c r="HFO204" s="471"/>
      <c r="HFP204" s="471"/>
      <c r="HFQ204" s="471"/>
      <c r="HFR204" s="471"/>
      <c r="HFS204" s="471"/>
      <c r="HFT204" s="471"/>
      <c r="HFU204" s="471"/>
      <c r="HFV204" s="471"/>
      <c r="HFW204" s="471"/>
      <c r="HFX204" s="471"/>
      <c r="HFY204" s="471"/>
      <c r="HFZ204" s="471"/>
      <c r="HGA204" s="471"/>
      <c r="HGB204" s="471"/>
      <c r="HGC204" s="471"/>
      <c r="HGD204" s="471"/>
      <c r="HGE204" s="471"/>
      <c r="HGF204" s="471"/>
      <c r="HGG204" s="471"/>
      <c r="HGH204" s="471"/>
      <c r="HGI204" s="471"/>
      <c r="HGJ204" s="471"/>
      <c r="HGK204" s="471"/>
      <c r="HGL204" s="471"/>
      <c r="HGM204" s="471"/>
      <c r="HGN204" s="471"/>
      <c r="HGO204" s="471"/>
      <c r="HGP204" s="471"/>
      <c r="HGQ204" s="471"/>
      <c r="HGR204" s="471"/>
      <c r="HGS204" s="471"/>
      <c r="HGT204" s="471"/>
      <c r="HGU204" s="471"/>
      <c r="HGV204" s="471"/>
      <c r="HGW204" s="471"/>
      <c r="HGX204" s="471"/>
      <c r="HGY204" s="471"/>
      <c r="HGZ204" s="471"/>
      <c r="HHA204" s="471"/>
      <c r="HHB204" s="471"/>
      <c r="HHC204" s="471"/>
      <c r="HHD204" s="471"/>
      <c r="HHE204" s="471"/>
      <c r="HHF204" s="471"/>
      <c r="HHG204" s="471"/>
      <c r="HHH204" s="471"/>
      <c r="HHI204" s="471"/>
      <c r="HHJ204" s="471"/>
      <c r="HHK204" s="471"/>
      <c r="HHL204" s="471"/>
      <c r="HHM204" s="471"/>
      <c r="HHN204" s="471"/>
      <c r="HHO204" s="471"/>
      <c r="HHP204" s="471"/>
      <c r="HHQ204" s="471"/>
      <c r="HHR204" s="471"/>
      <c r="HHS204" s="471"/>
      <c r="HHT204" s="471"/>
      <c r="HHU204" s="471"/>
      <c r="HHV204" s="471"/>
      <c r="HHW204" s="471"/>
      <c r="HHX204" s="471"/>
      <c r="HHY204" s="471"/>
      <c r="HHZ204" s="471"/>
      <c r="HIA204" s="471"/>
      <c r="HIB204" s="471"/>
      <c r="HIC204" s="471"/>
      <c r="HID204" s="471"/>
      <c r="HIE204" s="471"/>
      <c r="HIF204" s="471"/>
      <c r="HIG204" s="471"/>
      <c r="HIH204" s="471"/>
      <c r="HII204" s="471"/>
      <c r="HIJ204" s="471"/>
      <c r="HIK204" s="471"/>
      <c r="HIL204" s="471"/>
      <c r="HIM204" s="471"/>
      <c r="HIN204" s="471"/>
      <c r="HIO204" s="471"/>
      <c r="HIP204" s="471"/>
      <c r="HIQ204" s="471"/>
      <c r="HIR204" s="471"/>
      <c r="HIS204" s="471"/>
      <c r="HIT204" s="471"/>
      <c r="HIU204" s="471"/>
      <c r="HIV204" s="471"/>
      <c r="HIW204" s="471"/>
      <c r="HIX204" s="471"/>
      <c r="HIY204" s="471"/>
      <c r="HIZ204" s="471"/>
      <c r="HJA204" s="471"/>
      <c r="HJB204" s="471"/>
      <c r="HJC204" s="471"/>
      <c r="HJD204" s="471"/>
      <c r="HJE204" s="471"/>
      <c r="HJF204" s="471"/>
      <c r="HJG204" s="471"/>
      <c r="HJH204" s="471"/>
      <c r="HJI204" s="471"/>
      <c r="HJJ204" s="471"/>
      <c r="HJK204" s="471"/>
      <c r="HJL204" s="471"/>
      <c r="HJM204" s="471"/>
      <c r="HJN204" s="471"/>
      <c r="HJO204" s="471"/>
      <c r="HJP204" s="471"/>
      <c r="HJQ204" s="471"/>
      <c r="HJR204" s="471"/>
      <c r="HJS204" s="471"/>
      <c r="HJT204" s="471"/>
      <c r="HJU204" s="471"/>
      <c r="HJV204" s="471"/>
      <c r="HJW204" s="471"/>
      <c r="HJX204" s="471"/>
      <c r="HJY204" s="471"/>
      <c r="HJZ204" s="471"/>
      <c r="HKA204" s="471"/>
      <c r="HKB204" s="471"/>
      <c r="HKC204" s="471"/>
      <c r="HKD204" s="471"/>
      <c r="HKE204" s="471"/>
      <c r="HKF204" s="471"/>
      <c r="HKG204" s="471"/>
      <c r="HKH204" s="471"/>
      <c r="HKI204" s="471"/>
      <c r="HKJ204" s="471"/>
      <c r="HKK204" s="471"/>
      <c r="HKL204" s="471"/>
      <c r="HKM204" s="471"/>
      <c r="HKN204" s="471"/>
      <c r="HKO204" s="471"/>
      <c r="HKP204" s="471"/>
      <c r="HKQ204" s="471"/>
      <c r="HKR204" s="471"/>
      <c r="HKS204" s="471"/>
      <c r="HKT204" s="471"/>
      <c r="HKU204" s="471"/>
      <c r="HKV204" s="471"/>
      <c r="HKW204" s="471"/>
      <c r="HKX204" s="471"/>
      <c r="HKY204" s="471"/>
      <c r="HKZ204" s="471"/>
      <c r="HLA204" s="471"/>
      <c r="HLB204" s="471"/>
      <c r="HLC204" s="471"/>
      <c r="HLD204" s="471"/>
      <c r="HLE204" s="471"/>
      <c r="HLF204" s="471"/>
      <c r="HLG204" s="471"/>
      <c r="HLH204" s="471"/>
      <c r="HLI204" s="471"/>
      <c r="HLJ204" s="471"/>
      <c r="HLK204" s="471"/>
      <c r="HLL204" s="471"/>
      <c r="HLM204" s="471"/>
      <c r="HLN204" s="471"/>
      <c r="HLO204" s="471"/>
      <c r="HLP204" s="471"/>
      <c r="HLQ204" s="471"/>
      <c r="HLR204" s="471"/>
      <c r="HLS204" s="471"/>
      <c r="HLT204" s="471"/>
      <c r="HLU204" s="471"/>
      <c r="HLV204" s="471"/>
      <c r="HLW204" s="471"/>
      <c r="HLX204" s="471"/>
      <c r="HLY204" s="471"/>
      <c r="HLZ204" s="471"/>
      <c r="HMA204" s="471"/>
      <c r="HMB204" s="471"/>
      <c r="HMC204" s="471"/>
      <c r="HMD204" s="471"/>
      <c r="HME204" s="471"/>
      <c r="HMF204" s="471"/>
      <c r="HMG204" s="471"/>
      <c r="HMH204" s="471"/>
      <c r="HMI204" s="471"/>
      <c r="HMJ204" s="471"/>
      <c r="HMK204" s="471"/>
      <c r="HML204" s="471"/>
      <c r="HMM204" s="471"/>
      <c r="HMN204" s="471"/>
      <c r="HMO204" s="471"/>
      <c r="HMP204" s="471"/>
      <c r="HMQ204" s="471"/>
      <c r="HMR204" s="471"/>
      <c r="HMS204" s="471"/>
      <c r="HMT204" s="471"/>
      <c r="HMU204" s="471"/>
      <c r="HMV204" s="471"/>
      <c r="HMW204" s="471"/>
      <c r="HMX204" s="471"/>
      <c r="HMY204" s="471"/>
      <c r="HMZ204" s="471"/>
      <c r="HNA204" s="471"/>
      <c r="HNB204" s="471"/>
      <c r="HNC204" s="471"/>
      <c r="HND204" s="471"/>
      <c r="HNE204" s="471"/>
      <c r="HNF204" s="471"/>
      <c r="HNG204" s="471"/>
      <c r="HNH204" s="471"/>
      <c r="HNI204" s="471"/>
      <c r="HNJ204" s="471"/>
      <c r="HNK204" s="471"/>
      <c r="HNL204" s="471"/>
      <c r="HNM204" s="471"/>
      <c r="HNN204" s="471"/>
      <c r="HNO204" s="471"/>
      <c r="HNP204" s="471"/>
      <c r="HNQ204" s="471"/>
      <c r="HNR204" s="471"/>
      <c r="HNS204" s="471"/>
      <c r="HNT204" s="471"/>
      <c r="HNU204" s="471"/>
      <c r="HNV204" s="471"/>
      <c r="HNW204" s="471"/>
      <c r="HNX204" s="471"/>
      <c r="HNY204" s="471"/>
      <c r="HNZ204" s="471"/>
      <c r="HOA204" s="471"/>
      <c r="HOB204" s="471"/>
      <c r="HOC204" s="471"/>
      <c r="HOD204" s="471"/>
      <c r="HOE204" s="471"/>
      <c r="HOF204" s="471"/>
      <c r="HOG204" s="471"/>
      <c r="HOH204" s="471"/>
      <c r="HOI204" s="471"/>
      <c r="HOJ204" s="471"/>
      <c r="HOK204" s="471"/>
      <c r="HOL204" s="471"/>
      <c r="HOM204" s="471"/>
      <c r="HON204" s="471"/>
      <c r="HOO204" s="471"/>
      <c r="HOP204" s="471"/>
      <c r="HOQ204" s="471"/>
      <c r="HOR204" s="471"/>
      <c r="HOS204" s="471"/>
      <c r="HOT204" s="471"/>
      <c r="HOU204" s="471"/>
      <c r="HOV204" s="471"/>
      <c r="HOW204" s="471"/>
      <c r="HOX204" s="471"/>
      <c r="HOY204" s="471"/>
      <c r="HOZ204" s="471"/>
      <c r="HPA204" s="471"/>
      <c r="HPB204" s="471"/>
      <c r="HPC204" s="471"/>
      <c r="HPD204" s="471"/>
      <c r="HPE204" s="471"/>
      <c r="HPF204" s="471"/>
      <c r="HPG204" s="471"/>
      <c r="HPH204" s="471"/>
      <c r="HPI204" s="471"/>
      <c r="HPJ204" s="471"/>
      <c r="HPK204" s="471"/>
      <c r="HPL204" s="471"/>
      <c r="HPM204" s="471"/>
      <c r="HPN204" s="471"/>
      <c r="HPO204" s="471"/>
      <c r="HPP204" s="471"/>
      <c r="HPQ204" s="471"/>
      <c r="HPR204" s="471"/>
      <c r="HPS204" s="471"/>
      <c r="HPT204" s="471"/>
      <c r="HPU204" s="471"/>
      <c r="HPV204" s="471"/>
      <c r="HPW204" s="471"/>
      <c r="HPX204" s="471"/>
      <c r="HPY204" s="471"/>
      <c r="HPZ204" s="471"/>
      <c r="HQA204" s="471"/>
      <c r="HQB204" s="471"/>
      <c r="HQC204" s="471"/>
      <c r="HQD204" s="471"/>
      <c r="HQE204" s="471"/>
      <c r="HQF204" s="471"/>
      <c r="HQG204" s="471"/>
      <c r="HQH204" s="471"/>
      <c r="HQI204" s="471"/>
      <c r="HQJ204" s="471"/>
      <c r="HQK204" s="471"/>
      <c r="HQL204" s="471"/>
      <c r="HQM204" s="471"/>
      <c r="HQN204" s="471"/>
      <c r="HQO204" s="471"/>
      <c r="HQP204" s="471"/>
      <c r="HQQ204" s="471"/>
      <c r="HQR204" s="471"/>
      <c r="HQS204" s="471"/>
      <c r="HQT204" s="471"/>
      <c r="HQU204" s="471"/>
      <c r="HQV204" s="471"/>
      <c r="HQW204" s="471"/>
      <c r="HQX204" s="471"/>
      <c r="HQY204" s="471"/>
      <c r="HQZ204" s="471"/>
      <c r="HRA204" s="471"/>
      <c r="HRB204" s="471"/>
      <c r="HRC204" s="471"/>
      <c r="HRD204" s="471"/>
      <c r="HRE204" s="471"/>
      <c r="HRF204" s="471"/>
      <c r="HRG204" s="471"/>
      <c r="HRH204" s="471"/>
      <c r="HRI204" s="471"/>
      <c r="HRJ204" s="471"/>
      <c r="HRK204" s="471"/>
      <c r="HRL204" s="471"/>
      <c r="HRM204" s="471"/>
      <c r="HRN204" s="471"/>
      <c r="HRO204" s="471"/>
      <c r="HRP204" s="471"/>
      <c r="HRQ204" s="471"/>
      <c r="HRR204" s="471"/>
      <c r="HRS204" s="471"/>
      <c r="HRT204" s="471"/>
      <c r="HRU204" s="471"/>
      <c r="HRV204" s="471"/>
      <c r="HRW204" s="471"/>
      <c r="HRX204" s="471"/>
      <c r="HRY204" s="471"/>
      <c r="HRZ204" s="471"/>
      <c r="HSA204" s="471"/>
      <c r="HSB204" s="471"/>
      <c r="HSC204" s="471"/>
      <c r="HSD204" s="471"/>
      <c r="HSE204" s="471"/>
      <c r="HSF204" s="471"/>
      <c r="HSG204" s="471"/>
      <c r="HSH204" s="471"/>
      <c r="HSI204" s="471"/>
      <c r="HSJ204" s="471"/>
      <c r="HSK204" s="471"/>
      <c r="HSL204" s="471"/>
      <c r="HSM204" s="471"/>
      <c r="HSN204" s="471"/>
      <c r="HSO204" s="471"/>
      <c r="HSP204" s="471"/>
      <c r="HSQ204" s="471"/>
      <c r="HSR204" s="471"/>
      <c r="HSS204" s="471"/>
      <c r="HST204" s="471"/>
      <c r="HSU204" s="471"/>
      <c r="HSV204" s="471"/>
      <c r="HSW204" s="471"/>
      <c r="HSX204" s="471"/>
      <c r="HSY204" s="471"/>
      <c r="HSZ204" s="471"/>
      <c r="HTA204" s="471"/>
      <c r="HTB204" s="471"/>
      <c r="HTC204" s="471"/>
      <c r="HTD204" s="471"/>
      <c r="HTE204" s="471"/>
      <c r="HTF204" s="471"/>
      <c r="HTG204" s="471"/>
      <c r="HTH204" s="471"/>
      <c r="HTI204" s="471"/>
      <c r="HTJ204" s="471"/>
      <c r="HTK204" s="471"/>
      <c r="HTL204" s="471"/>
      <c r="HTM204" s="471"/>
      <c r="HTN204" s="471"/>
      <c r="HTO204" s="471"/>
      <c r="HTP204" s="471"/>
      <c r="HTQ204" s="471"/>
      <c r="HTR204" s="471"/>
      <c r="HTS204" s="471"/>
      <c r="HTT204" s="471"/>
      <c r="HTU204" s="471"/>
      <c r="HTV204" s="471"/>
      <c r="HTW204" s="471"/>
      <c r="HTX204" s="471"/>
      <c r="HTY204" s="471"/>
      <c r="HTZ204" s="471"/>
      <c r="HUA204" s="471"/>
      <c r="HUB204" s="471"/>
      <c r="HUC204" s="471"/>
      <c r="HUD204" s="471"/>
      <c r="HUE204" s="471"/>
      <c r="HUF204" s="471"/>
      <c r="HUG204" s="471"/>
      <c r="HUH204" s="471"/>
      <c r="HUI204" s="471"/>
      <c r="HUJ204" s="471"/>
      <c r="HUK204" s="471"/>
      <c r="HUL204" s="471"/>
      <c r="HUM204" s="471"/>
      <c r="HUN204" s="471"/>
      <c r="HUO204" s="471"/>
      <c r="HUP204" s="471"/>
      <c r="HUQ204" s="471"/>
      <c r="HUR204" s="471"/>
      <c r="HUS204" s="471"/>
      <c r="HUT204" s="471"/>
      <c r="HUU204" s="471"/>
      <c r="HUV204" s="471"/>
      <c r="HUW204" s="471"/>
      <c r="HUX204" s="471"/>
      <c r="HUY204" s="471"/>
      <c r="HUZ204" s="471"/>
      <c r="HVA204" s="471"/>
      <c r="HVB204" s="471"/>
      <c r="HVC204" s="471"/>
      <c r="HVD204" s="471"/>
      <c r="HVE204" s="471"/>
      <c r="HVF204" s="471"/>
      <c r="HVG204" s="471"/>
      <c r="HVH204" s="471"/>
      <c r="HVI204" s="471"/>
      <c r="HVJ204" s="471"/>
      <c r="HVK204" s="471"/>
      <c r="HVL204" s="471"/>
      <c r="HVM204" s="471"/>
      <c r="HVN204" s="471"/>
      <c r="HVO204" s="471"/>
      <c r="HVP204" s="471"/>
      <c r="HVQ204" s="471"/>
      <c r="HVR204" s="471"/>
      <c r="HVS204" s="471"/>
      <c r="HVT204" s="471"/>
      <c r="HVU204" s="471"/>
      <c r="HVV204" s="471"/>
      <c r="HVW204" s="471"/>
      <c r="HVX204" s="471"/>
      <c r="HVY204" s="471"/>
      <c r="HVZ204" s="471"/>
      <c r="HWA204" s="471"/>
      <c r="HWB204" s="471"/>
      <c r="HWC204" s="471"/>
      <c r="HWD204" s="471"/>
      <c r="HWE204" s="471"/>
      <c r="HWF204" s="471"/>
      <c r="HWG204" s="471"/>
      <c r="HWH204" s="471"/>
      <c r="HWI204" s="471"/>
      <c r="HWJ204" s="471"/>
      <c r="HWK204" s="471"/>
      <c r="HWL204" s="471"/>
      <c r="HWM204" s="471"/>
      <c r="HWN204" s="471"/>
      <c r="HWO204" s="471"/>
      <c r="HWP204" s="471"/>
      <c r="HWQ204" s="471"/>
      <c r="HWR204" s="471"/>
      <c r="HWS204" s="471"/>
      <c r="HWT204" s="471"/>
      <c r="HWU204" s="471"/>
      <c r="HWV204" s="471"/>
      <c r="HWW204" s="471"/>
      <c r="HWX204" s="471"/>
      <c r="HWY204" s="471"/>
      <c r="HWZ204" s="471"/>
      <c r="HXA204" s="471"/>
      <c r="HXB204" s="471"/>
      <c r="HXC204" s="471"/>
      <c r="HXD204" s="471"/>
      <c r="HXE204" s="471"/>
      <c r="HXF204" s="471"/>
      <c r="HXG204" s="471"/>
      <c r="HXH204" s="471"/>
      <c r="HXI204" s="471"/>
      <c r="HXJ204" s="471"/>
      <c r="HXK204" s="471"/>
      <c r="HXL204" s="471"/>
      <c r="HXM204" s="471"/>
      <c r="HXN204" s="471"/>
      <c r="HXO204" s="471"/>
      <c r="HXP204" s="471"/>
      <c r="HXQ204" s="471"/>
      <c r="HXR204" s="471"/>
      <c r="HXS204" s="471"/>
      <c r="HXT204" s="471"/>
      <c r="HXU204" s="471"/>
      <c r="HXV204" s="471"/>
      <c r="HXW204" s="471"/>
      <c r="HXX204" s="471"/>
      <c r="HXY204" s="471"/>
      <c r="HXZ204" s="471"/>
      <c r="HYA204" s="471"/>
      <c r="HYB204" s="471"/>
      <c r="HYC204" s="471"/>
      <c r="HYD204" s="471"/>
      <c r="HYE204" s="471"/>
      <c r="HYF204" s="471"/>
      <c r="HYG204" s="471"/>
      <c r="HYH204" s="471"/>
      <c r="HYI204" s="471"/>
      <c r="HYJ204" s="471"/>
      <c r="HYK204" s="471"/>
      <c r="HYL204" s="471"/>
      <c r="HYM204" s="471"/>
      <c r="HYN204" s="471"/>
      <c r="HYO204" s="471"/>
      <c r="HYP204" s="471"/>
      <c r="HYQ204" s="471"/>
      <c r="HYR204" s="471"/>
      <c r="HYS204" s="471"/>
      <c r="HYT204" s="471"/>
      <c r="HYU204" s="471"/>
      <c r="HYV204" s="471"/>
      <c r="HYW204" s="471"/>
      <c r="HYX204" s="471"/>
      <c r="HYY204" s="471"/>
      <c r="HYZ204" s="471"/>
      <c r="HZA204" s="471"/>
      <c r="HZB204" s="471"/>
      <c r="HZC204" s="471"/>
      <c r="HZD204" s="471"/>
      <c r="HZE204" s="471"/>
      <c r="HZF204" s="471"/>
      <c r="HZG204" s="471"/>
      <c r="HZH204" s="471"/>
      <c r="HZI204" s="471"/>
      <c r="HZJ204" s="471"/>
      <c r="HZK204" s="471"/>
      <c r="HZL204" s="471"/>
      <c r="HZM204" s="471"/>
      <c r="HZN204" s="471"/>
      <c r="HZO204" s="471"/>
      <c r="HZP204" s="471"/>
      <c r="HZQ204" s="471"/>
      <c r="HZR204" s="471"/>
      <c r="HZS204" s="471"/>
      <c r="HZT204" s="471"/>
      <c r="HZU204" s="471"/>
      <c r="HZV204" s="471"/>
      <c r="HZW204" s="471"/>
      <c r="HZX204" s="471"/>
      <c r="HZY204" s="471"/>
      <c r="HZZ204" s="471"/>
      <c r="IAA204" s="471"/>
      <c r="IAB204" s="471"/>
      <c r="IAC204" s="471"/>
      <c r="IAD204" s="471"/>
      <c r="IAE204" s="471"/>
      <c r="IAF204" s="471"/>
      <c r="IAG204" s="471"/>
      <c r="IAH204" s="471"/>
      <c r="IAI204" s="471"/>
      <c r="IAJ204" s="471"/>
      <c r="IAK204" s="471"/>
      <c r="IAL204" s="471"/>
      <c r="IAM204" s="471"/>
      <c r="IAN204" s="471"/>
      <c r="IAO204" s="471"/>
      <c r="IAP204" s="471"/>
      <c r="IAQ204" s="471"/>
      <c r="IAR204" s="471"/>
      <c r="IAS204" s="471"/>
      <c r="IAT204" s="471"/>
      <c r="IAU204" s="471"/>
      <c r="IAV204" s="471"/>
      <c r="IAW204" s="471"/>
      <c r="IAX204" s="471"/>
      <c r="IAY204" s="471"/>
      <c r="IAZ204" s="471"/>
      <c r="IBA204" s="471"/>
      <c r="IBB204" s="471"/>
      <c r="IBC204" s="471"/>
      <c r="IBD204" s="471"/>
      <c r="IBE204" s="471"/>
      <c r="IBF204" s="471"/>
      <c r="IBG204" s="471"/>
      <c r="IBH204" s="471"/>
      <c r="IBI204" s="471"/>
      <c r="IBJ204" s="471"/>
      <c r="IBK204" s="471"/>
      <c r="IBL204" s="471"/>
      <c r="IBM204" s="471"/>
      <c r="IBN204" s="471"/>
      <c r="IBO204" s="471"/>
      <c r="IBP204" s="471"/>
      <c r="IBQ204" s="471"/>
      <c r="IBR204" s="471"/>
      <c r="IBS204" s="471"/>
      <c r="IBT204" s="471"/>
      <c r="IBU204" s="471"/>
      <c r="IBV204" s="471"/>
      <c r="IBW204" s="471"/>
      <c r="IBX204" s="471"/>
      <c r="IBY204" s="471"/>
      <c r="IBZ204" s="471"/>
      <c r="ICA204" s="471"/>
      <c r="ICB204" s="471"/>
      <c r="ICC204" s="471"/>
      <c r="ICD204" s="471"/>
      <c r="ICE204" s="471"/>
      <c r="ICF204" s="471"/>
      <c r="ICG204" s="471"/>
      <c r="ICH204" s="471"/>
      <c r="ICI204" s="471"/>
      <c r="ICJ204" s="471"/>
      <c r="ICK204" s="471"/>
      <c r="ICL204" s="471"/>
      <c r="ICM204" s="471"/>
      <c r="ICN204" s="471"/>
      <c r="ICO204" s="471"/>
      <c r="ICP204" s="471"/>
      <c r="ICQ204" s="471"/>
      <c r="ICR204" s="471"/>
      <c r="ICS204" s="471"/>
      <c r="ICT204" s="471"/>
      <c r="ICU204" s="471"/>
      <c r="ICV204" s="471"/>
      <c r="ICW204" s="471"/>
      <c r="ICX204" s="471"/>
      <c r="ICY204" s="471"/>
      <c r="ICZ204" s="471"/>
      <c r="IDA204" s="471"/>
      <c r="IDB204" s="471"/>
      <c r="IDC204" s="471"/>
      <c r="IDD204" s="471"/>
      <c r="IDE204" s="471"/>
      <c r="IDF204" s="471"/>
      <c r="IDG204" s="471"/>
      <c r="IDH204" s="471"/>
      <c r="IDI204" s="471"/>
      <c r="IDJ204" s="471"/>
      <c r="IDK204" s="471"/>
      <c r="IDL204" s="471"/>
      <c r="IDM204" s="471"/>
      <c r="IDN204" s="471"/>
      <c r="IDO204" s="471"/>
      <c r="IDP204" s="471"/>
      <c r="IDQ204" s="471"/>
      <c r="IDR204" s="471"/>
      <c r="IDS204" s="471"/>
      <c r="IDT204" s="471"/>
      <c r="IDU204" s="471"/>
      <c r="IDV204" s="471"/>
      <c r="IDW204" s="471"/>
      <c r="IDX204" s="471"/>
      <c r="IDY204" s="471"/>
      <c r="IDZ204" s="471"/>
      <c r="IEA204" s="471"/>
      <c r="IEB204" s="471"/>
      <c r="IEC204" s="471"/>
      <c r="IED204" s="471"/>
      <c r="IEE204" s="471"/>
      <c r="IEF204" s="471"/>
      <c r="IEG204" s="471"/>
      <c r="IEH204" s="471"/>
      <c r="IEI204" s="471"/>
      <c r="IEJ204" s="471"/>
      <c r="IEK204" s="471"/>
      <c r="IEL204" s="471"/>
      <c r="IEM204" s="471"/>
      <c r="IEN204" s="471"/>
      <c r="IEO204" s="471"/>
      <c r="IEP204" s="471"/>
      <c r="IEQ204" s="471"/>
      <c r="IER204" s="471"/>
      <c r="IES204" s="471"/>
      <c r="IET204" s="471"/>
      <c r="IEU204" s="471"/>
      <c r="IEV204" s="471"/>
      <c r="IEW204" s="471"/>
      <c r="IEX204" s="471"/>
      <c r="IEY204" s="471"/>
      <c r="IEZ204" s="471"/>
      <c r="IFA204" s="471"/>
      <c r="IFB204" s="471"/>
      <c r="IFC204" s="471"/>
      <c r="IFD204" s="471"/>
      <c r="IFE204" s="471"/>
      <c r="IFF204" s="471"/>
      <c r="IFG204" s="471"/>
      <c r="IFH204" s="471"/>
      <c r="IFI204" s="471"/>
      <c r="IFJ204" s="471"/>
      <c r="IFK204" s="471"/>
      <c r="IFL204" s="471"/>
      <c r="IFM204" s="471"/>
      <c r="IFN204" s="471"/>
      <c r="IFO204" s="471"/>
      <c r="IFP204" s="471"/>
      <c r="IFQ204" s="471"/>
      <c r="IFR204" s="471"/>
      <c r="IFS204" s="471"/>
      <c r="IFT204" s="471"/>
      <c r="IFU204" s="471"/>
      <c r="IFV204" s="471"/>
      <c r="IFW204" s="471"/>
      <c r="IFX204" s="471"/>
      <c r="IFY204" s="471"/>
      <c r="IFZ204" s="471"/>
      <c r="IGA204" s="471"/>
      <c r="IGB204" s="471"/>
      <c r="IGC204" s="471"/>
      <c r="IGD204" s="471"/>
      <c r="IGE204" s="471"/>
      <c r="IGF204" s="471"/>
      <c r="IGG204" s="471"/>
      <c r="IGH204" s="471"/>
      <c r="IGI204" s="471"/>
      <c r="IGJ204" s="471"/>
      <c r="IGK204" s="471"/>
      <c r="IGL204" s="471"/>
      <c r="IGM204" s="471"/>
      <c r="IGN204" s="471"/>
      <c r="IGO204" s="471"/>
      <c r="IGP204" s="471"/>
      <c r="IGQ204" s="471"/>
      <c r="IGR204" s="471"/>
      <c r="IGS204" s="471"/>
      <c r="IGT204" s="471"/>
      <c r="IGU204" s="471"/>
      <c r="IGV204" s="471"/>
      <c r="IGW204" s="471"/>
      <c r="IGX204" s="471"/>
      <c r="IGY204" s="471"/>
      <c r="IGZ204" s="471"/>
      <c r="IHA204" s="471"/>
      <c r="IHB204" s="471"/>
      <c r="IHC204" s="471"/>
      <c r="IHD204" s="471"/>
      <c r="IHE204" s="471"/>
      <c r="IHF204" s="471"/>
      <c r="IHG204" s="471"/>
      <c r="IHH204" s="471"/>
      <c r="IHI204" s="471"/>
      <c r="IHJ204" s="471"/>
      <c r="IHK204" s="471"/>
      <c r="IHL204" s="471"/>
      <c r="IHM204" s="471"/>
      <c r="IHN204" s="471"/>
      <c r="IHO204" s="471"/>
      <c r="IHP204" s="471"/>
      <c r="IHQ204" s="471"/>
      <c r="IHR204" s="471"/>
      <c r="IHS204" s="471"/>
      <c r="IHT204" s="471"/>
      <c r="IHU204" s="471"/>
      <c r="IHV204" s="471"/>
      <c r="IHW204" s="471"/>
      <c r="IHX204" s="471"/>
      <c r="IHY204" s="471"/>
      <c r="IHZ204" s="471"/>
      <c r="IIA204" s="471"/>
      <c r="IIB204" s="471"/>
      <c r="IIC204" s="471"/>
      <c r="IID204" s="471"/>
      <c r="IIE204" s="471"/>
      <c r="IIF204" s="471"/>
      <c r="IIG204" s="471"/>
      <c r="IIH204" s="471"/>
      <c r="III204" s="471"/>
      <c r="IIJ204" s="471"/>
      <c r="IIK204" s="471"/>
      <c r="IIL204" s="471"/>
      <c r="IIM204" s="471"/>
      <c r="IIN204" s="471"/>
      <c r="IIO204" s="471"/>
      <c r="IIP204" s="471"/>
      <c r="IIQ204" s="471"/>
      <c r="IIR204" s="471"/>
      <c r="IIS204" s="471"/>
      <c r="IIT204" s="471"/>
      <c r="IIU204" s="471"/>
      <c r="IIV204" s="471"/>
      <c r="IIW204" s="471"/>
      <c r="IIX204" s="471"/>
      <c r="IIY204" s="471"/>
      <c r="IIZ204" s="471"/>
      <c r="IJA204" s="471"/>
      <c r="IJB204" s="471"/>
      <c r="IJC204" s="471"/>
      <c r="IJD204" s="471"/>
      <c r="IJE204" s="471"/>
      <c r="IJF204" s="471"/>
      <c r="IJG204" s="471"/>
      <c r="IJH204" s="471"/>
      <c r="IJI204" s="471"/>
      <c r="IJJ204" s="471"/>
      <c r="IJK204" s="471"/>
      <c r="IJL204" s="471"/>
      <c r="IJM204" s="471"/>
      <c r="IJN204" s="471"/>
      <c r="IJO204" s="471"/>
      <c r="IJP204" s="471"/>
      <c r="IJQ204" s="471"/>
      <c r="IJR204" s="471"/>
      <c r="IJS204" s="471"/>
      <c r="IJT204" s="471"/>
      <c r="IJU204" s="471"/>
      <c r="IJV204" s="471"/>
      <c r="IJW204" s="471"/>
      <c r="IJX204" s="471"/>
      <c r="IJY204" s="471"/>
      <c r="IJZ204" s="471"/>
      <c r="IKA204" s="471"/>
      <c r="IKB204" s="471"/>
      <c r="IKC204" s="471"/>
      <c r="IKD204" s="471"/>
      <c r="IKE204" s="471"/>
      <c r="IKF204" s="471"/>
      <c r="IKG204" s="471"/>
      <c r="IKH204" s="471"/>
      <c r="IKI204" s="471"/>
      <c r="IKJ204" s="471"/>
      <c r="IKK204" s="471"/>
      <c r="IKL204" s="471"/>
      <c r="IKM204" s="471"/>
      <c r="IKN204" s="471"/>
      <c r="IKO204" s="471"/>
      <c r="IKP204" s="471"/>
      <c r="IKQ204" s="471"/>
      <c r="IKR204" s="471"/>
      <c r="IKS204" s="471"/>
      <c r="IKT204" s="471"/>
      <c r="IKU204" s="471"/>
      <c r="IKV204" s="471"/>
      <c r="IKW204" s="471"/>
      <c r="IKX204" s="471"/>
      <c r="IKY204" s="471"/>
      <c r="IKZ204" s="471"/>
      <c r="ILA204" s="471"/>
      <c r="ILB204" s="471"/>
      <c r="ILC204" s="471"/>
      <c r="ILD204" s="471"/>
      <c r="ILE204" s="471"/>
      <c r="ILF204" s="471"/>
      <c r="ILG204" s="471"/>
      <c r="ILH204" s="471"/>
      <c r="ILI204" s="471"/>
      <c r="ILJ204" s="471"/>
      <c r="ILK204" s="471"/>
      <c r="ILL204" s="471"/>
      <c r="ILM204" s="471"/>
      <c r="ILN204" s="471"/>
      <c r="ILO204" s="471"/>
      <c r="ILP204" s="471"/>
      <c r="ILQ204" s="471"/>
      <c r="ILR204" s="471"/>
      <c r="ILS204" s="471"/>
      <c r="ILT204" s="471"/>
      <c r="ILU204" s="471"/>
      <c r="ILV204" s="471"/>
      <c r="ILW204" s="471"/>
      <c r="ILX204" s="471"/>
      <c r="ILY204" s="471"/>
      <c r="ILZ204" s="471"/>
      <c r="IMA204" s="471"/>
      <c r="IMB204" s="471"/>
      <c r="IMC204" s="471"/>
      <c r="IMD204" s="471"/>
      <c r="IME204" s="471"/>
      <c r="IMF204" s="471"/>
      <c r="IMG204" s="471"/>
      <c r="IMH204" s="471"/>
      <c r="IMI204" s="471"/>
      <c r="IMJ204" s="471"/>
      <c r="IMK204" s="471"/>
      <c r="IML204" s="471"/>
      <c r="IMM204" s="471"/>
      <c r="IMN204" s="471"/>
      <c r="IMO204" s="471"/>
      <c r="IMP204" s="471"/>
      <c r="IMQ204" s="471"/>
      <c r="IMR204" s="471"/>
      <c r="IMS204" s="471"/>
      <c r="IMT204" s="471"/>
      <c r="IMU204" s="471"/>
      <c r="IMV204" s="471"/>
      <c r="IMW204" s="471"/>
      <c r="IMX204" s="471"/>
      <c r="IMY204" s="471"/>
      <c r="IMZ204" s="471"/>
      <c r="INA204" s="471"/>
      <c r="INB204" s="471"/>
      <c r="INC204" s="471"/>
      <c r="IND204" s="471"/>
      <c r="INE204" s="471"/>
      <c r="INF204" s="471"/>
      <c r="ING204" s="471"/>
      <c r="INH204" s="471"/>
      <c r="INI204" s="471"/>
      <c r="INJ204" s="471"/>
      <c r="INK204" s="471"/>
      <c r="INL204" s="471"/>
      <c r="INM204" s="471"/>
      <c r="INN204" s="471"/>
      <c r="INO204" s="471"/>
      <c r="INP204" s="471"/>
      <c r="INQ204" s="471"/>
      <c r="INR204" s="471"/>
      <c r="INS204" s="471"/>
      <c r="INT204" s="471"/>
      <c r="INU204" s="471"/>
      <c r="INV204" s="471"/>
      <c r="INW204" s="471"/>
      <c r="INX204" s="471"/>
      <c r="INY204" s="471"/>
      <c r="INZ204" s="471"/>
      <c r="IOA204" s="471"/>
      <c r="IOB204" s="471"/>
      <c r="IOC204" s="471"/>
      <c r="IOD204" s="471"/>
      <c r="IOE204" s="471"/>
      <c r="IOF204" s="471"/>
      <c r="IOG204" s="471"/>
      <c r="IOH204" s="471"/>
      <c r="IOI204" s="471"/>
      <c r="IOJ204" s="471"/>
      <c r="IOK204" s="471"/>
      <c r="IOL204" s="471"/>
      <c r="IOM204" s="471"/>
      <c r="ION204" s="471"/>
      <c r="IOO204" s="471"/>
      <c r="IOP204" s="471"/>
      <c r="IOQ204" s="471"/>
      <c r="IOR204" s="471"/>
      <c r="IOS204" s="471"/>
      <c r="IOT204" s="471"/>
      <c r="IOU204" s="471"/>
      <c r="IOV204" s="471"/>
      <c r="IOW204" s="471"/>
      <c r="IOX204" s="471"/>
      <c r="IOY204" s="471"/>
      <c r="IOZ204" s="471"/>
      <c r="IPA204" s="471"/>
      <c r="IPB204" s="471"/>
      <c r="IPC204" s="471"/>
      <c r="IPD204" s="471"/>
      <c r="IPE204" s="471"/>
      <c r="IPF204" s="471"/>
      <c r="IPG204" s="471"/>
      <c r="IPH204" s="471"/>
      <c r="IPI204" s="471"/>
      <c r="IPJ204" s="471"/>
      <c r="IPK204" s="471"/>
      <c r="IPL204" s="471"/>
      <c r="IPM204" s="471"/>
      <c r="IPN204" s="471"/>
      <c r="IPO204" s="471"/>
      <c r="IPP204" s="471"/>
      <c r="IPQ204" s="471"/>
      <c r="IPR204" s="471"/>
      <c r="IPS204" s="471"/>
      <c r="IPT204" s="471"/>
      <c r="IPU204" s="471"/>
      <c r="IPV204" s="471"/>
      <c r="IPW204" s="471"/>
      <c r="IPX204" s="471"/>
      <c r="IPY204" s="471"/>
      <c r="IPZ204" s="471"/>
      <c r="IQA204" s="471"/>
      <c r="IQB204" s="471"/>
      <c r="IQC204" s="471"/>
      <c r="IQD204" s="471"/>
      <c r="IQE204" s="471"/>
      <c r="IQF204" s="471"/>
      <c r="IQG204" s="471"/>
      <c r="IQH204" s="471"/>
      <c r="IQI204" s="471"/>
      <c r="IQJ204" s="471"/>
      <c r="IQK204" s="471"/>
      <c r="IQL204" s="471"/>
      <c r="IQM204" s="471"/>
      <c r="IQN204" s="471"/>
      <c r="IQO204" s="471"/>
      <c r="IQP204" s="471"/>
      <c r="IQQ204" s="471"/>
      <c r="IQR204" s="471"/>
      <c r="IQS204" s="471"/>
      <c r="IQT204" s="471"/>
      <c r="IQU204" s="471"/>
      <c r="IQV204" s="471"/>
      <c r="IQW204" s="471"/>
      <c r="IQX204" s="471"/>
      <c r="IQY204" s="471"/>
      <c r="IQZ204" s="471"/>
      <c r="IRA204" s="471"/>
      <c r="IRB204" s="471"/>
      <c r="IRC204" s="471"/>
      <c r="IRD204" s="471"/>
      <c r="IRE204" s="471"/>
      <c r="IRF204" s="471"/>
      <c r="IRG204" s="471"/>
      <c r="IRH204" s="471"/>
      <c r="IRI204" s="471"/>
      <c r="IRJ204" s="471"/>
      <c r="IRK204" s="471"/>
      <c r="IRL204" s="471"/>
      <c r="IRM204" s="471"/>
      <c r="IRN204" s="471"/>
      <c r="IRO204" s="471"/>
      <c r="IRP204" s="471"/>
      <c r="IRQ204" s="471"/>
      <c r="IRR204" s="471"/>
      <c r="IRS204" s="471"/>
      <c r="IRT204" s="471"/>
      <c r="IRU204" s="471"/>
      <c r="IRV204" s="471"/>
      <c r="IRW204" s="471"/>
      <c r="IRX204" s="471"/>
      <c r="IRY204" s="471"/>
      <c r="IRZ204" s="471"/>
      <c r="ISA204" s="471"/>
      <c r="ISB204" s="471"/>
      <c r="ISC204" s="471"/>
      <c r="ISD204" s="471"/>
      <c r="ISE204" s="471"/>
      <c r="ISF204" s="471"/>
      <c r="ISG204" s="471"/>
      <c r="ISH204" s="471"/>
      <c r="ISI204" s="471"/>
      <c r="ISJ204" s="471"/>
      <c r="ISK204" s="471"/>
      <c r="ISL204" s="471"/>
      <c r="ISM204" s="471"/>
      <c r="ISN204" s="471"/>
      <c r="ISO204" s="471"/>
      <c r="ISP204" s="471"/>
      <c r="ISQ204" s="471"/>
      <c r="ISR204" s="471"/>
      <c r="ISS204" s="471"/>
      <c r="IST204" s="471"/>
      <c r="ISU204" s="471"/>
      <c r="ISV204" s="471"/>
      <c r="ISW204" s="471"/>
      <c r="ISX204" s="471"/>
      <c r="ISY204" s="471"/>
      <c r="ISZ204" s="471"/>
      <c r="ITA204" s="471"/>
      <c r="ITB204" s="471"/>
      <c r="ITC204" s="471"/>
      <c r="ITD204" s="471"/>
      <c r="ITE204" s="471"/>
      <c r="ITF204" s="471"/>
      <c r="ITG204" s="471"/>
      <c r="ITH204" s="471"/>
      <c r="ITI204" s="471"/>
      <c r="ITJ204" s="471"/>
      <c r="ITK204" s="471"/>
      <c r="ITL204" s="471"/>
      <c r="ITM204" s="471"/>
      <c r="ITN204" s="471"/>
      <c r="ITO204" s="471"/>
      <c r="ITP204" s="471"/>
      <c r="ITQ204" s="471"/>
      <c r="ITR204" s="471"/>
      <c r="ITS204" s="471"/>
      <c r="ITT204" s="471"/>
      <c r="ITU204" s="471"/>
      <c r="ITV204" s="471"/>
      <c r="ITW204" s="471"/>
      <c r="ITX204" s="471"/>
      <c r="ITY204" s="471"/>
      <c r="ITZ204" s="471"/>
      <c r="IUA204" s="471"/>
      <c r="IUB204" s="471"/>
      <c r="IUC204" s="471"/>
      <c r="IUD204" s="471"/>
      <c r="IUE204" s="471"/>
      <c r="IUF204" s="471"/>
      <c r="IUG204" s="471"/>
      <c r="IUH204" s="471"/>
      <c r="IUI204" s="471"/>
      <c r="IUJ204" s="471"/>
      <c r="IUK204" s="471"/>
      <c r="IUL204" s="471"/>
      <c r="IUM204" s="471"/>
      <c r="IUN204" s="471"/>
      <c r="IUO204" s="471"/>
      <c r="IUP204" s="471"/>
      <c r="IUQ204" s="471"/>
      <c r="IUR204" s="471"/>
      <c r="IUS204" s="471"/>
      <c r="IUT204" s="471"/>
      <c r="IUU204" s="471"/>
      <c r="IUV204" s="471"/>
      <c r="IUW204" s="471"/>
      <c r="IUX204" s="471"/>
      <c r="IUY204" s="471"/>
      <c r="IUZ204" s="471"/>
      <c r="IVA204" s="471"/>
      <c r="IVB204" s="471"/>
      <c r="IVC204" s="471"/>
      <c r="IVD204" s="471"/>
      <c r="IVE204" s="471"/>
      <c r="IVF204" s="471"/>
      <c r="IVG204" s="471"/>
      <c r="IVH204" s="471"/>
      <c r="IVI204" s="471"/>
      <c r="IVJ204" s="471"/>
      <c r="IVK204" s="471"/>
      <c r="IVL204" s="471"/>
      <c r="IVM204" s="471"/>
      <c r="IVN204" s="471"/>
      <c r="IVO204" s="471"/>
      <c r="IVP204" s="471"/>
      <c r="IVQ204" s="471"/>
      <c r="IVR204" s="471"/>
      <c r="IVS204" s="471"/>
      <c r="IVT204" s="471"/>
      <c r="IVU204" s="471"/>
      <c r="IVV204" s="471"/>
      <c r="IVW204" s="471"/>
      <c r="IVX204" s="471"/>
      <c r="IVY204" s="471"/>
      <c r="IVZ204" s="471"/>
      <c r="IWA204" s="471"/>
      <c r="IWB204" s="471"/>
      <c r="IWC204" s="471"/>
      <c r="IWD204" s="471"/>
      <c r="IWE204" s="471"/>
      <c r="IWF204" s="471"/>
      <c r="IWG204" s="471"/>
      <c r="IWH204" s="471"/>
      <c r="IWI204" s="471"/>
      <c r="IWJ204" s="471"/>
      <c r="IWK204" s="471"/>
      <c r="IWL204" s="471"/>
      <c r="IWM204" s="471"/>
      <c r="IWN204" s="471"/>
      <c r="IWO204" s="471"/>
      <c r="IWP204" s="471"/>
      <c r="IWQ204" s="471"/>
      <c r="IWR204" s="471"/>
      <c r="IWS204" s="471"/>
      <c r="IWT204" s="471"/>
      <c r="IWU204" s="471"/>
      <c r="IWV204" s="471"/>
      <c r="IWW204" s="471"/>
      <c r="IWX204" s="471"/>
      <c r="IWY204" s="471"/>
      <c r="IWZ204" s="471"/>
      <c r="IXA204" s="471"/>
      <c r="IXB204" s="471"/>
      <c r="IXC204" s="471"/>
      <c r="IXD204" s="471"/>
      <c r="IXE204" s="471"/>
      <c r="IXF204" s="471"/>
      <c r="IXG204" s="471"/>
      <c r="IXH204" s="471"/>
      <c r="IXI204" s="471"/>
      <c r="IXJ204" s="471"/>
      <c r="IXK204" s="471"/>
      <c r="IXL204" s="471"/>
      <c r="IXM204" s="471"/>
      <c r="IXN204" s="471"/>
      <c r="IXO204" s="471"/>
      <c r="IXP204" s="471"/>
      <c r="IXQ204" s="471"/>
      <c r="IXR204" s="471"/>
      <c r="IXS204" s="471"/>
      <c r="IXT204" s="471"/>
      <c r="IXU204" s="471"/>
      <c r="IXV204" s="471"/>
      <c r="IXW204" s="471"/>
      <c r="IXX204" s="471"/>
      <c r="IXY204" s="471"/>
      <c r="IXZ204" s="471"/>
      <c r="IYA204" s="471"/>
      <c r="IYB204" s="471"/>
      <c r="IYC204" s="471"/>
      <c r="IYD204" s="471"/>
      <c r="IYE204" s="471"/>
      <c r="IYF204" s="471"/>
      <c r="IYG204" s="471"/>
      <c r="IYH204" s="471"/>
      <c r="IYI204" s="471"/>
      <c r="IYJ204" s="471"/>
      <c r="IYK204" s="471"/>
      <c r="IYL204" s="471"/>
      <c r="IYM204" s="471"/>
      <c r="IYN204" s="471"/>
      <c r="IYO204" s="471"/>
      <c r="IYP204" s="471"/>
      <c r="IYQ204" s="471"/>
      <c r="IYR204" s="471"/>
      <c r="IYS204" s="471"/>
      <c r="IYT204" s="471"/>
      <c r="IYU204" s="471"/>
      <c r="IYV204" s="471"/>
      <c r="IYW204" s="471"/>
      <c r="IYX204" s="471"/>
      <c r="IYY204" s="471"/>
      <c r="IYZ204" s="471"/>
      <c r="IZA204" s="471"/>
      <c r="IZB204" s="471"/>
      <c r="IZC204" s="471"/>
      <c r="IZD204" s="471"/>
      <c r="IZE204" s="471"/>
      <c r="IZF204" s="471"/>
      <c r="IZG204" s="471"/>
      <c r="IZH204" s="471"/>
      <c r="IZI204" s="471"/>
      <c r="IZJ204" s="471"/>
      <c r="IZK204" s="471"/>
      <c r="IZL204" s="471"/>
      <c r="IZM204" s="471"/>
      <c r="IZN204" s="471"/>
      <c r="IZO204" s="471"/>
      <c r="IZP204" s="471"/>
      <c r="IZQ204" s="471"/>
      <c r="IZR204" s="471"/>
      <c r="IZS204" s="471"/>
      <c r="IZT204" s="471"/>
      <c r="IZU204" s="471"/>
      <c r="IZV204" s="471"/>
      <c r="IZW204" s="471"/>
      <c r="IZX204" s="471"/>
      <c r="IZY204" s="471"/>
      <c r="IZZ204" s="471"/>
      <c r="JAA204" s="471"/>
      <c r="JAB204" s="471"/>
      <c r="JAC204" s="471"/>
      <c r="JAD204" s="471"/>
      <c r="JAE204" s="471"/>
      <c r="JAF204" s="471"/>
      <c r="JAG204" s="471"/>
      <c r="JAH204" s="471"/>
      <c r="JAI204" s="471"/>
      <c r="JAJ204" s="471"/>
      <c r="JAK204" s="471"/>
      <c r="JAL204" s="471"/>
      <c r="JAM204" s="471"/>
      <c r="JAN204" s="471"/>
      <c r="JAO204" s="471"/>
      <c r="JAP204" s="471"/>
      <c r="JAQ204" s="471"/>
      <c r="JAR204" s="471"/>
      <c r="JAS204" s="471"/>
      <c r="JAT204" s="471"/>
      <c r="JAU204" s="471"/>
      <c r="JAV204" s="471"/>
      <c r="JAW204" s="471"/>
      <c r="JAX204" s="471"/>
      <c r="JAY204" s="471"/>
      <c r="JAZ204" s="471"/>
      <c r="JBA204" s="471"/>
      <c r="JBB204" s="471"/>
      <c r="JBC204" s="471"/>
      <c r="JBD204" s="471"/>
      <c r="JBE204" s="471"/>
      <c r="JBF204" s="471"/>
      <c r="JBG204" s="471"/>
      <c r="JBH204" s="471"/>
      <c r="JBI204" s="471"/>
      <c r="JBJ204" s="471"/>
      <c r="JBK204" s="471"/>
      <c r="JBL204" s="471"/>
      <c r="JBM204" s="471"/>
      <c r="JBN204" s="471"/>
      <c r="JBO204" s="471"/>
      <c r="JBP204" s="471"/>
      <c r="JBQ204" s="471"/>
      <c r="JBR204" s="471"/>
      <c r="JBS204" s="471"/>
      <c r="JBT204" s="471"/>
      <c r="JBU204" s="471"/>
      <c r="JBV204" s="471"/>
      <c r="JBW204" s="471"/>
      <c r="JBX204" s="471"/>
      <c r="JBY204" s="471"/>
      <c r="JBZ204" s="471"/>
      <c r="JCA204" s="471"/>
      <c r="JCB204" s="471"/>
      <c r="JCC204" s="471"/>
      <c r="JCD204" s="471"/>
      <c r="JCE204" s="471"/>
      <c r="JCF204" s="471"/>
      <c r="JCG204" s="471"/>
      <c r="JCH204" s="471"/>
      <c r="JCI204" s="471"/>
      <c r="JCJ204" s="471"/>
      <c r="JCK204" s="471"/>
      <c r="JCL204" s="471"/>
      <c r="JCM204" s="471"/>
      <c r="JCN204" s="471"/>
      <c r="JCO204" s="471"/>
      <c r="JCP204" s="471"/>
      <c r="JCQ204" s="471"/>
      <c r="JCR204" s="471"/>
      <c r="JCS204" s="471"/>
      <c r="JCT204" s="471"/>
      <c r="JCU204" s="471"/>
      <c r="JCV204" s="471"/>
      <c r="JCW204" s="471"/>
      <c r="JCX204" s="471"/>
      <c r="JCY204" s="471"/>
      <c r="JCZ204" s="471"/>
      <c r="JDA204" s="471"/>
      <c r="JDB204" s="471"/>
      <c r="JDC204" s="471"/>
      <c r="JDD204" s="471"/>
      <c r="JDE204" s="471"/>
      <c r="JDF204" s="471"/>
      <c r="JDG204" s="471"/>
      <c r="JDH204" s="471"/>
      <c r="JDI204" s="471"/>
      <c r="JDJ204" s="471"/>
      <c r="JDK204" s="471"/>
      <c r="JDL204" s="471"/>
      <c r="JDM204" s="471"/>
      <c r="JDN204" s="471"/>
      <c r="JDO204" s="471"/>
      <c r="JDP204" s="471"/>
      <c r="JDQ204" s="471"/>
      <c r="JDR204" s="471"/>
      <c r="JDS204" s="471"/>
      <c r="JDT204" s="471"/>
      <c r="JDU204" s="471"/>
      <c r="JDV204" s="471"/>
      <c r="JDW204" s="471"/>
      <c r="JDX204" s="471"/>
      <c r="JDY204" s="471"/>
      <c r="JDZ204" s="471"/>
      <c r="JEA204" s="471"/>
      <c r="JEB204" s="471"/>
      <c r="JEC204" s="471"/>
      <c r="JED204" s="471"/>
      <c r="JEE204" s="471"/>
      <c r="JEF204" s="471"/>
      <c r="JEG204" s="471"/>
      <c r="JEH204" s="471"/>
      <c r="JEI204" s="471"/>
      <c r="JEJ204" s="471"/>
      <c r="JEK204" s="471"/>
      <c r="JEL204" s="471"/>
      <c r="JEM204" s="471"/>
      <c r="JEN204" s="471"/>
      <c r="JEO204" s="471"/>
      <c r="JEP204" s="471"/>
      <c r="JEQ204" s="471"/>
      <c r="JER204" s="471"/>
      <c r="JES204" s="471"/>
      <c r="JET204" s="471"/>
      <c r="JEU204" s="471"/>
      <c r="JEV204" s="471"/>
      <c r="JEW204" s="471"/>
      <c r="JEX204" s="471"/>
      <c r="JEY204" s="471"/>
      <c r="JEZ204" s="471"/>
      <c r="JFA204" s="471"/>
      <c r="JFB204" s="471"/>
      <c r="JFC204" s="471"/>
      <c r="JFD204" s="471"/>
      <c r="JFE204" s="471"/>
      <c r="JFF204" s="471"/>
      <c r="JFG204" s="471"/>
      <c r="JFH204" s="471"/>
      <c r="JFI204" s="471"/>
      <c r="JFJ204" s="471"/>
      <c r="JFK204" s="471"/>
      <c r="JFL204" s="471"/>
      <c r="JFM204" s="471"/>
      <c r="JFN204" s="471"/>
      <c r="JFO204" s="471"/>
      <c r="JFP204" s="471"/>
      <c r="JFQ204" s="471"/>
      <c r="JFR204" s="471"/>
      <c r="JFS204" s="471"/>
      <c r="JFT204" s="471"/>
      <c r="JFU204" s="471"/>
      <c r="JFV204" s="471"/>
      <c r="JFW204" s="471"/>
      <c r="JFX204" s="471"/>
      <c r="JFY204" s="471"/>
      <c r="JFZ204" s="471"/>
      <c r="JGA204" s="471"/>
      <c r="JGB204" s="471"/>
      <c r="JGC204" s="471"/>
      <c r="JGD204" s="471"/>
      <c r="JGE204" s="471"/>
      <c r="JGF204" s="471"/>
      <c r="JGG204" s="471"/>
      <c r="JGH204" s="471"/>
      <c r="JGI204" s="471"/>
      <c r="JGJ204" s="471"/>
      <c r="JGK204" s="471"/>
      <c r="JGL204" s="471"/>
      <c r="JGM204" s="471"/>
      <c r="JGN204" s="471"/>
      <c r="JGO204" s="471"/>
      <c r="JGP204" s="471"/>
      <c r="JGQ204" s="471"/>
      <c r="JGR204" s="471"/>
      <c r="JGS204" s="471"/>
      <c r="JGT204" s="471"/>
      <c r="JGU204" s="471"/>
      <c r="JGV204" s="471"/>
      <c r="JGW204" s="471"/>
      <c r="JGX204" s="471"/>
      <c r="JGY204" s="471"/>
      <c r="JGZ204" s="471"/>
      <c r="JHA204" s="471"/>
      <c r="JHB204" s="471"/>
      <c r="JHC204" s="471"/>
      <c r="JHD204" s="471"/>
      <c r="JHE204" s="471"/>
      <c r="JHF204" s="471"/>
      <c r="JHG204" s="471"/>
      <c r="JHH204" s="471"/>
      <c r="JHI204" s="471"/>
      <c r="JHJ204" s="471"/>
      <c r="JHK204" s="471"/>
      <c r="JHL204" s="471"/>
      <c r="JHM204" s="471"/>
      <c r="JHN204" s="471"/>
      <c r="JHO204" s="471"/>
      <c r="JHP204" s="471"/>
      <c r="JHQ204" s="471"/>
      <c r="JHR204" s="471"/>
      <c r="JHS204" s="471"/>
      <c r="JHT204" s="471"/>
      <c r="JHU204" s="471"/>
      <c r="JHV204" s="471"/>
      <c r="JHW204" s="471"/>
      <c r="JHX204" s="471"/>
      <c r="JHY204" s="471"/>
      <c r="JHZ204" s="471"/>
      <c r="JIA204" s="471"/>
      <c r="JIB204" s="471"/>
      <c r="JIC204" s="471"/>
      <c r="JID204" s="471"/>
      <c r="JIE204" s="471"/>
      <c r="JIF204" s="471"/>
      <c r="JIG204" s="471"/>
      <c r="JIH204" s="471"/>
      <c r="JII204" s="471"/>
      <c r="JIJ204" s="471"/>
      <c r="JIK204" s="471"/>
      <c r="JIL204" s="471"/>
      <c r="JIM204" s="471"/>
      <c r="JIN204" s="471"/>
      <c r="JIO204" s="471"/>
      <c r="JIP204" s="471"/>
      <c r="JIQ204" s="471"/>
      <c r="JIR204" s="471"/>
      <c r="JIS204" s="471"/>
      <c r="JIT204" s="471"/>
      <c r="JIU204" s="471"/>
      <c r="JIV204" s="471"/>
      <c r="JIW204" s="471"/>
      <c r="JIX204" s="471"/>
      <c r="JIY204" s="471"/>
      <c r="JIZ204" s="471"/>
      <c r="JJA204" s="471"/>
      <c r="JJB204" s="471"/>
      <c r="JJC204" s="471"/>
      <c r="JJD204" s="471"/>
      <c r="JJE204" s="471"/>
      <c r="JJF204" s="471"/>
      <c r="JJG204" s="471"/>
      <c r="JJH204" s="471"/>
      <c r="JJI204" s="471"/>
      <c r="JJJ204" s="471"/>
      <c r="JJK204" s="471"/>
      <c r="JJL204" s="471"/>
      <c r="JJM204" s="471"/>
      <c r="JJN204" s="471"/>
      <c r="JJO204" s="471"/>
      <c r="JJP204" s="471"/>
      <c r="JJQ204" s="471"/>
      <c r="JJR204" s="471"/>
      <c r="JJS204" s="471"/>
      <c r="JJT204" s="471"/>
      <c r="JJU204" s="471"/>
      <c r="JJV204" s="471"/>
      <c r="JJW204" s="471"/>
      <c r="JJX204" s="471"/>
      <c r="JJY204" s="471"/>
      <c r="JJZ204" s="471"/>
      <c r="JKA204" s="471"/>
      <c r="JKB204" s="471"/>
      <c r="JKC204" s="471"/>
      <c r="JKD204" s="471"/>
      <c r="JKE204" s="471"/>
      <c r="JKF204" s="471"/>
      <c r="JKG204" s="471"/>
      <c r="JKH204" s="471"/>
      <c r="JKI204" s="471"/>
      <c r="JKJ204" s="471"/>
      <c r="JKK204" s="471"/>
      <c r="JKL204" s="471"/>
      <c r="JKM204" s="471"/>
      <c r="JKN204" s="471"/>
      <c r="JKO204" s="471"/>
      <c r="JKP204" s="471"/>
      <c r="JKQ204" s="471"/>
      <c r="JKR204" s="471"/>
      <c r="JKS204" s="471"/>
      <c r="JKT204" s="471"/>
      <c r="JKU204" s="471"/>
      <c r="JKV204" s="471"/>
      <c r="JKW204" s="471"/>
      <c r="JKX204" s="471"/>
      <c r="JKY204" s="471"/>
      <c r="JKZ204" s="471"/>
      <c r="JLA204" s="471"/>
      <c r="JLB204" s="471"/>
      <c r="JLC204" s="471"/>
      <c r="JLD204" s="471"/>
      <c r="JLE204" s="471"/>
      <c r="JLF204" s="471"/>
      <c r="JLG204" s="471"/>
      <c r="JLH204" s="471"/>
      <c r="JLI204" s="471"/>
      <c r="JLJ204" s="471"/>
      <c r="JLK204" s="471"/>
      <c r="JLL204" s="471"/>
      <c r="JLM204" s="471"/>
      <c r="JLN204" s="471"/>
      <c r="JLO204" s="471"/>
      <c r="JLP204" s="471"/>
      <c r="JLQ204" s="471"/>
      <c r="JLR204" s="471"/>
      <c r="JLS204" s="471"/>
      <c r="JLT204" s="471"/>
      <c r="JLU204" s="471"/>
      <c r="JLV204" s="471"/>
      <c r="JLW204" s="471"/>
      <c r="JLX204" s="471"/>
      <c r="JLY204" s="471"/>
      <c r="JLZ204" s="471"/>
      <c r="JMA204" s="471"/>
      <c r="JMB204" s="471"/>
      <c r="JMC204" s="471"/>
      <c r="JMD204" s="471"/>
      <c r="JME204" s="471"/>
      <c r="JMF204" s="471"/>
      <c r="JMG204" s="471"/>
      <c r="JMH204" s="471"/>
      <c r="JMI204" s="471"/>
      <c r="JMJ204" s="471"/>
      <c r="JMK204" s="471"/>
      <c r="JML204" s="471"/>
      <c r="JMM204" s="471"/>
      <c r="JMN204" s="471"/>
      <c r="JMO204" s="471"/>
      <c r="JMP204" s="471"/>
      <c r="JMQ204" s="471"/>
      <c r="JMR204" s="471"/>
      <c r="JMS204" s="471"/>
      <c r="JMT204" s="471"/>
      <c r="JMU204" s="471"/>
      <c r="JMV204" s="471"/>
      <c r="JMW204" s="471"/>
      <c r="JMX204" s="471"/>
      <c r="JMY204" s="471"/>
      <c r="JMZ204" s="471"/>
      <c r="JNA204" s="471"/>
      <c r="JNB204" s="471"/>
      <c r="JNC204" s="471"/>
      <c r="JND204" s="471"/>
      <c r="JNE204" s="471"/>
      <c r="JNF204" s="471"/>
      <c r="JNG204" s="471"/>
      <c r="JNH204" s="471"/>
      <c r="JNI204" s="471"/>
      <c r="JNJ204" s="471"/>
      <c r="JNK204" s="471"/>
      <c r="JNL204" s="471"/>
      <c r="JNM204" s="471"/>
      <c r="JNN204" s="471"/>
      <c r="JNO204" s="471"/>
      <c r="JNP204" s="471"/>
      <c r="JNQ204" s="471"/>
      <c r="JNR204" s="471"/>
      <c r="JNS204" s="471"/>
      <c r="JNT204" s="471"/>
      <c r="JNU204" s="471"/>
      <c r="JNV204" s="471"/>
      <c r="JNW204" s="471"/>
      <c r="JNX204" s="471"/>
      <c r="JNY204" s="471"/>
      <c r="JNZ204" s="471"/>
      <c r="JOA204" s="471"/>
      <c r="JOB204" s="471"/>
      <c r="JOC204" s="471"/>
      <c r="JOD204" s="471"/>
      <c r="JOE204" s="471"/>
      <c r="JOF204" s="471"/>
      <c r="JOG204" s="471"/>
      <c r="JOH204" s="471"/>
      <c r="JOI204" s="471"/>
      <c r="JOJ204" s="471"/>
      <c r="JOK204" s="471"/>
      <c r="JOL204" s="471"/>
      <c r="JOM204" s="471"/>
      <c r="JON204" s="471"/>
      <c r="JOO204" s="471"/>
      <c r="JOP204" s="471"/>
      <c r="JOQ204" s="471"/>
      <c r="JOR204" s="471"/>
      <c r="JOS204" s="471"/>
      <c r="JOT204" s="471"/>
      <c r="JOU204" s="471"/>
      <c r="JOV204" s="471"/>
      <c r="JOW204" s="471"/>
      <c r="JOX204" s="471"/>
      <c r="JOY204" s="471"/>
      <c r="JOZ204" s="471"/>
      <c r="JPA204" s="471"/>
      <c r="JPB204" s="471"/>
      <c r="JPC204" s="471"/>
      <c r="JPD204" s="471"/>
      <c r="JPE204" s="471"/>
      <c r="JPF204" s="471"/>
      <c r="JPG204" s="471"/>
      <c r="JPH204" s="471"/>
      <c r="JPI204" s="471"/>
      <c r="JPJ204" s="471"/>
      <c r="JPK204" s="471"/>
      <c r="JPL204" s="471"/>
      <c r="JPM204" s="471"/>
      <c r="JPN204" s="471"/>
      <c r="JPO204" s="471"/>
      <c r="JPP204" s="471"/>
      <c r="JPQ204" s="471"/>
      <c r="JPR204" s="471"/>
      <c r="JPS204" s="471"/>
      <c r="JPT204" s="471"/>
      <c r="JPU204" s="471"/>
      <c r="JPV204" s="471"/>
      <c r="JPW204" s="471"/>
      <c r="JPX204" s="471"/>
      <c r="JPY204" s="471"/>
      <c r="JPZ204" s="471"/>
      <c r="JQA204" s="471"/>
      <c r="JQB204" s="471"/>
      <c r="JQC204" s="471"/>
      <c r="JQD204" s="471"/>
      <c r="JQE204" s="471"/>
      <c r="JQF204" s="471"/>
      <c r="JQG204" s="471"/>
      <c r="JQH204" s="471"/>
      <c r="JQI204" s="471"/>
      <c r="JQJ204" s="471"/>
      <c r="JQK204" s="471"/>
      <c r="JQL204" s="471"/>
      <c r="JQM204" s="471"/>
      <c r="JQN204" s="471"/>
      <c r="JQO204" s="471"/>
      <c r="JQP204" s="471"/>
      <c r="JQQ204" s="471"/>
      <c r="JQR204" s="471"/>
      <c r="JQS204" s="471"/>
      <c r="JQT204" s="471"/>
      <c r="JQU204" s="471"/>
      <c r="JQV204" s="471"/>
      <c r="JQW204" s="471"/>
      <c r="JQX204" s="471"/>
      <c r="JQY204" s="471"/>
      <c r="JQZ204" s="471"/>
      <c r="JRA204" s="471"/>
      <c r="JRB204" s="471"/>
      <c r="JRC204" s="471"/>
      <c r="JRD204" s="471"/>
      <c r="JRE204" s="471"/>
      <c r="JRF204" s="471"/>
      <c r="JRG204" s="471"/>
      <c r="JRH204" s="471"/>
      <c r="JRI204" s="471"/>
      <c r="JRJ204" s="471"/>
      <c r="JRK204" s="471"/>
      <c r="JRL204" s="471"/>
      <c r="JRM204" s="471"/>
      <c r="JRN204" s="471"/>
      <c r="JRO204" s="471"/>
      <c r="JRP204" s="471"/>
      <c r="JRQ204" s="471"/>
      <c r="JRR204" s="471"/>
      <c r="JRS204" s="471"/>
      <c r="JRT204" s="471"/>
      <c r="JRU204" s="471"/>
      <c r="JRV204" s="471"/>
      <c r="JRW204" s="471"/>
      <c r="JRX204" s="471"/>
      <c r="JRY204" s="471"/>
      <c r="JRZ204" s="471"/>
      <c r="JSA204" s="471"/>
      <c r="JSB204" s="471"/>
      <c r="JSC204" s="471"/>
      <c r="JSD204" s="471"/>
      <c r="JSE204" s="471"/>
      <c r="JSF204" s="471"/>
      <c r="JSG204" s="471"/>
      <c r="JSH204" s="471"/>
      <c r="JSI204" s="471"/>
      <c r="JSJ204" s="471"/>
      <c r="JSK204" s="471"/>
      <c r="JSL204" s="471"/>
      <c r="JSM204" s="471"/>
      <c r="JSN204" s="471"/>
      <c r="JSO204" s="471"/>
      <c r="JSP204" s="471"/>
      <c r="JSQ204" s="471"/>
      <c r="JSR204" s="471"/>
      <c r="JSS204" s="471"/>
      <c r="JST204" s="471"/>
      <c r="JSU204" s="471"/>
      <c r="JSV204" s="471"/>
      <c r="JSW204" s="471"/>
      <c r="JSX204" s="471"/>
      <c r="JSY204" s="471"/>
      <c r="JSZ204" s="471"/>
      <c r="JTA204" s="471"/>
      <c r="JTB204" s="471"/>
      <c r="JTC204" s="471"/>
      <c r="JTD204" s="471"/>
      <c r="JTE204" s="471"/>
      <c r="JTF204" s="471"/>
      <c r="JTG204" s="471"/>
      <c r="JTH204" s="471"/>
      <c r="JTI204" s="471"/>
      <c r="JTJ204" s="471"/>
      <c r="JTK204" s="471"/>
      <c r="JTL204" s="471"/>
      <c r="JTM204" s="471"/>
      <c r="JTN204" s="471"/>
      <c r="JTO204" s="471"/>
      <c r="JTP204" s="471"/>
      <c r="JTQ204" s="471"/>
      <c r="JTR204" s="471"/>
      <c r="JTS204" s="471"/>
      <c r="JTT204" s="471"/>
      <c r="JTU204" s="471"/>
      <c r="JTV204" s="471"/>
      <c r="JTW204" s="471"/>
      <c r="JTX204" s="471"/>
      <c r="JTY204" s="471"/>
      <c r="JTZ204" s="471"/>
      <c r="JUA204" s="471"/>
      <c r="JUB204" s="471"/>
      <c r="JUC204" s="471"/>
      <c r="JUD204" s="471"/>
      <c r="JUE204" s="471"/>
      <c r="JUF204" s="471"/>
      <c r="JUG204" s="471"/>
      <c r="JUH204" s="471"/>
      <c r="JUI204" s="471"/>
      <c r="JUJ204" s="471"/>
      <c r="JUK204" s="471"/>
      <c r="JUL204" s="471"/>
      <c r="JUM204" s="471"/>
      <c r="JUN204" s="471"/>
      <c r="JUO204" s="471"/>
      <c r="JUP204" s="471"/>
      <c r="JUQ204" s="471"/>
      <c r="JUR204" s="471"/>
      <c r="JUS204" s="471"/>
      <c r="JUT204" s="471"/>
      <c r="JUU204" s="471"/>
      <c r="JUV204" s="471"/>
      <c r="JUW204" s="471"/>
      <c r="JUX204" s="471"/>
      <c r="JUY204" s="471"/>
      <c r="JUZ204" s="471"/>
      <c r="JVA204" s="471"/>
      <c r="JVB204" s="471"/>
      <c r="JVC204" s="471"/>
      <c r="JVD204" s="471"/>
      <c r="JVE204" s="471"/>
      <c r="JVF204" s="471"/>
      <c r="JVG204" s="471"/>
      <c r="JVH204" s="471"/>
      <c r="JVI204" s="471"/>
      <c r="JVJ204" s="471"/>
      <c r="JVK204" s="471"/>
      <c r="JVL204" s="471"/>
      <c r="JVM204" s="471"/>
      <c r="JVN204" s="471"/>
      <c r="JVO204" s="471"/>
      <c r="JVP204" s="471"/>
      <c r="JVQ204" s="471"/>
      <c r="JVR204" s="471"/>
      <c r="JVS204" s="471"/>
      <c r="JVT204" s="471"/>
      <c r="JVU204" s="471"/>
      <c r="JVV204" s="471"/>
      <c r="JVW204" s="471"/>
      <c r="JVX204" s="471"/>
      <c r="JVY204" s="471"/>
      <c r="JVZ204" s="471"/>
      <c r="JWA204" s="471"/>
      <c r="JWB204" s="471"/>
      <c r="JWC204" s="471"/>
      <c r="JWD204" s="471"/>
      <c r="JWE204" s="471"/>
      <c r="JWF204" s="471"/>
      <c r="JWG204" s="471"/>
      <c r="JWH204" s="471"/>
      <c r="JWI204" s="471"/>
      <c r="JWJ204" s="471"/>
      <c r="JWK204" s="471"/>
      <c r="JWL204" s="471"/>
      <c r="JWM204" s="471"/>
      <c r="JWN204" s="471"/>
      <c r="JWO204" s="471"/>
      <c r="JWP204" s="471"/>
      <c r="JWQ204" s="471"/>
      <c r="JWR204" s="471"/>
      <c r="JWS204" s="471"/>
      <c r="JWT204" s="471"/>
      <c r="JWU204" s="471"/>
      <c r="JWV204" s="471"/>
      <c r="JWW204" s="471"/>
      <c r="JWX204" s="471"/>
      <c r="JWY204" s="471"/>
      <c r="JWZ204" s="471"/>
      <c r="JXA204" s="471"/>
      <c r="JXB204" s="471"/>
      <c r="JXC204" s="471"/>
      <c r="JXD204" s="471"/>
      <c r="JXE204" s="471"/>
      <c r="JXF204" s="471"/>
      <c r="JXG204" s="471"/>
      <c r="JXH204" s="471"/>
      <c r="JXI204" s="471"/>
      <c r="JXJ204" s="471"/>
      <c r="JXK204" s="471"/>
      <c r="JXL204" s="471"/>
      <c r="JXM204" s="471"/>
      <c r="JXN204" s="471"/>
      <c r="JXO204" s="471"/>
      <c r="JXP204" s="471"/>
      <c r="JXQ204" s="471"/>
      <c r="JXR204" s="471"/>
      <c r="JXS204" s="471"/>
      <c r="JXT204" s="471"/>
      <c r="JXU204" s="471"/>
      <c r="JXV204" s="471"/>
      <c r="JXW204" s="471"/>
      <c r="JXX204" s="471"/>
      <c r="JXY204" s="471"/>
      <c r="JXZ204" s="471"/>
      <c r="JYA204" s="471"/>
      <c r="JYB204" s="471"/>
      <c r="JYC204" s="471"/>
      <c r="JYD204" s="471"/>
      <c r="JYE204" s="471"/>
      <c r="JYF204" s="471"/>
      <c r="JYG204" s="471"/>
      <c r="JYH204" s="471"/>
      <c r="JYI204" s="471"/>
      <c r="JYJ204" s="471"/>
      <c r="JYK204" s="471"/>
      <c r="JYL204" s="471"/>
      <c r="JYM204" s="471"/>
      <c r="JYN204" s="471"/>
      <c r="JYO204" s="471"/>
      <c r="JYP204" s="471"/>
      <c r="JYQ204" s="471"/>
      <c r="JYR204" s="471"/>
      <c r="JYS204" s="471"/>
      <c r="JYT204" s="471"/>
      <c r="JYU204" s="471"/>
      <c r="JYV204" s="471"/>
      <c r="JYW204" s="471"/>
      <c r="JYX204" s="471"/>
      <c r="JYY204" s="471"/>
      <c r="JYZ204" s="471"/>
      <c r="JZA204" s="471"/>
      <c r="JZB204" s="471"/>
      <c r="JZC204" s="471"/>
      <c r="JZD204" s="471"/>
      <c r="JZE204" s="471"/>
      <c r="JZF204" s="471"/>
      <c r="JZG204" s="471"/>
      <c r="JZH204" s="471"/>
      <c r="JZI204" s="471"/>
      <c r="JZJ204" s="471"/>
      <c r="JZK204" s="471"/>
      <c r="JZL204" s="471"/>
      <c r="JZM204" s="471"/>
      <c r="JZN204" s="471"/>
      <c r="JZO204" s="471"/>
      <c r="JZP204" s="471"/>
      <c r="JZQ204" s="471"/>
      <c r="JZR204" s="471"/>
      <c r="JZS204" s="471"/>
      <c r="JZT204" s="471"/>
      <c r="JZU204" s="471"/>
      <c r="JZV204" s="471"/>
      <c r="JZW204" s="471"/>
      <c r="JZX204" s="471"/>
      <c r="JZY204" s="471"/>
      <c r="JZZ204" s="471"/>
      <c r="KAA204" s="471"/>
      <c r="KAB204" s="471"/>
      <c r="KAC204" s="471"/>
      <c r="KAD204" s="471"/>
      <c r="KAE204" s="471"/>
      <c r="KAF204" s="471"/>
      <c r="KAG204" s="471"/>
      <c r="KAH204" s="471"/>
      <c r="KAI204" s="471"/>
      <c r="KAJ204" s="471"/>
      <c r="KAK204" s="471"/>
      <c r="KAL204" s="471"/>
      <c r="KAM204" s="471"/>
      <c r="KAN204" s="471"/>
      <c r="KAO204" s="471"/>
      <c r="KAP204" s="471"/>
      <c r="KAQ204" s="471"/>
      <c r="KAR204" s="471"/>
      <c r="KAS204" s="471"/>
      <c r="KAT204" s="471"/>
      <c r="KAU204" s="471"/>
      <c r="KAV204" s="471"/>
      <c r="KAW204" s="471"/>
      <c r="KAX204" s="471"/>
      <c r="KAY204" s="471"/>
      <c r="KAZ204" s="471"/>
      <c r="KBA204" s="471"/>
      <c r="KBB204" s="471"/>
      <c r="KBC204" s="471"/>
      <c r="KBD204" s="471"/>
      <c r="KBE204" s="471"/>
      <c r="KBF204" s="471"/>
      <c r="KBG204" s="471"/>
      <c r="KBH204" s="471"/>
      <c r="KBI204" s="471"/>
      <c r="KBJ204" s="471"/>
      <c r="KBK204" s="471"/>
      <c r="KBL204" s="471"/>
      <c r="KBM204" s="471"/>
      <c r="KBN204" s="471"/>
      <c r="KBO204" s="471"/>
      <c r="KBP204" s="471"/>
      <c r="KBQ204" s="471"/>
      <c r="KBR204" s="471"/>
      <c r="KBS204" s="471"/>
      <c r="KBT204" s="471"/>
      <c r="KBU204" s="471"/>
      <c r="KBV204" s="471"/>
      <c r="KBW204" s="471"/>
      <c r="KBX204" s="471"/>
      <c r="KBY204" s="471"/>
      <c r="KBZ204" s="471"/>
      <c r="KCA204" s="471"/>
      <c r="KCB204" s="471"/>
      <c r="KCC204" s="471"/>
      <c r="KCD204" s="471"/>
      <c r="KCE204" s="471"/>
      <c r="KCF204" s="471"/>
      <c r="KCG204" s="471"/>
      <c r="KCH204" s="471"/>
      <c r="KCI204" s="471"/>
      <c r="KCJ204" s="471"/>
      <c r="KCK204" s="471"/>
      <c r="KCL204" s="471"/>
      <c r="KCM204" s="471"/>
      <c r="KCN204" s="471"/>
      <c r="KCO204" s="471"/>
      <c r="KCP204" s="471"/>
      <c r="KCQ204" s="471"/>
      <c r="KCR204" s="471"/>
      <c r="KCS204" s="471"/>
      <c r="KCT204" s="471"/>
      <c r="KCU204" s="471"/>
      <c r="KCV204" s="471"/>
      <c r="KCW204" s="471"/>
      <c r="KCX204" s="471"/>
      <c r="KCY204" s="471"/>
      <c r="KCZ204" s="471"/>
      <c r="KDA204" s="471"/>
      <c r="KDB204" s="471"/>
      <c r="KDC204" s="471"/>
      <c r="KDD204" s="471"/>
      <c r="KDE204" s="471"/>
      <c r="KDF204" s="471"/>
      <c r="KDG204" s="471"/>
      <c r="KDH204" s="471"/>
      <c r="KDI204" s="471"/>
      <c r="KDJ204" s="471"/>
      <c r="KDK204" s="471"/>
      <c r="KDL204" s="471"/>
      <c r="KDM204" s="471"/>
      <c r="KDN204" s="471"/>
      <c r="KDO204" s="471"/>
      <c r="KDP204" s="471"/>
      <c r="KDQ204" s="471"/>
      <c r="KDR204" s="471"/>
      <c r="KDS204" s="471"/>
      <c r="KDT204" s="471"/>
      <c r="KDU204" s="471"/>
      <c r="KDV204" s="471"/>
      <c r="KDW204" s="471"/>
      <c r="KDX204" s="471"/>
      <c r="KDY204" s="471"/>
      <c r="KDZ204" s="471"/>
      <c r="KEA204" s="471"/>
      <c r="KEB204" s="471"/>
      <c r="KEC204" s="471"/>
      <c r="KED204" s="471"/>
      <c r="KEE204" s="471"/>
      <c r="KEF204" s="471"/>
      <c r="KEG204" s="471"/>
      <c r="KEH204" s="471"/>
      <c r="KEI204" s="471"/>
      <c r="KEJ204" s="471"/>
      <c r="KEK204" s="471"/>
      <c r="KEL204" s="471"/>
      <c r="KEM204" s="471"/>
      <c r="KEN204" s="471"/>
      <c r="KEO204" s="471"/>
      <c r="KEP204" s="471"/>
      <c r="KEQ204" s="471"/>
      <c r="KER204" s="471"/>
      <c r="KES204" s="471"/>
      <c r="KET204" s="471"/>
      <c r="KEU204" s="471"/>
      <c r="KEV204" s="471"/>
      <c r="KEW204" s="471"/>
      <c r="KEX204" s="471"/>
      <c r="KEY204" s="471"/>
      <c r="KEZ204" s="471"/>
      <c r="KFA204" s="471"/>
      <c r="KFB204" s="471"/>
      <c r="KFC204" s="471"/>
      <c r="KFD204" s="471"/>
      <c r="KFE204" s="471"/>
      <c r="KFF204" s="471"/>
      <c r="KFG204" s="471"/>
      <c r="KFH204" s="471"/>
      <c r="KFI204" s="471"/>
      <c r="KFJ204" s="471"/>
      <c r="KFK204" s="471"/>
      <c r="KFL204" s="471"/>
      <c r="KFM204" s="471"/>
      <c r="KFN204" s="471"/>
      <c r="KFO204" s="471"/>
      <c r="KFP204" s="471"/>
      <c r="KFQ204" s="471"/>
      <c r="KFR204" s="471"/>
      <c r="KFS204" s="471"/>
      <c r="KFT204" s="471"/>
      <c r="KFU204" s="471"/>
      <c r="KFV204" s="471"/>
      <c r="KFW204" s="471"/>
      <c r="KFX204" s="471"/>
      <c r="KFY204" s="471"/>
      <c r="KFZ204" s="471"/>
      <c r="KGA204" s="471"/>
      <c r="KGB204" s="471"/>
      <c r="KGC204" s="471"/>
      <c r="KGD204" s="471"/>
      <c r="KGE204" s="471"/>
      <c r="KGF204" s="471"/>
      <c r="KGG204" s="471"/>
      <c r="KGH204" s="471"/>
      <c r="KGI204" s="471"/>
      <c r="KGJ204" s="471"/>
      <c r="KGK204" s="471"/>
      <c r="KGL204" s="471"/>
      <c r="KGM204" s="471"/>
      <c r="KGN204" s="471"/>
      <c r="KGO204" s="471"/>
      <c r="KGP204" s="471"/>
      <c r="KGQ204" s="471"/>
      <c r="KGR204" s="471"/>
      <c r="KGS204" s="471"/>
      <c r="KGT204" s="471"/>
      <c r="KGU204" s="471"/>
      <c r="KGV204" s="471"/>
      <c r="KGW204" s="471"/>
      <c r="KGX204" s="471"/>
      <c r="KGY204" s="471"/>
      <c r="KGZ204" s="471"/>
      <c r="KHA204" s="471"/>
      <c r="KHB204" s="471"/>
      <c r="KHC204" s="471"/>
      <c r="KHD204" s="471"/>
      <c r="KHE204" s="471"/>
      <c r="KHF204" s="471"/>
      <c r="KHG204" s="471"/>
      <c r="KHH204" s="471"/>
      <c r="KHI204" s="471"/>
      <c r="KHJ204" s="471"/>
      <c r="KHK204" s="471"/>
      <c r="KHL204" s="471"/>
      <c r="KHM204" s="471"/>
      <c r="KHN204" s="471"/>
      <c r="KHO204" s="471"/>
      <c r="KHP204" s="471"/>
      <c r="KHQ204" s="471"/>
      <c r="KHR204" s="471"/>
      <c r="KHS204" s="471"/>
      <c r="KHT204" s="471"/>
      <c r="KHU204" s="471"/>
      <c r="KHV204" s="471"/>
      <c r="KHW204" s="471"/>
      <c r="KHX204" s="471"/>
      <c r="KHY204" s="471"/>
      <c r="KHZ204" s="471"/>
      <c r="KIA204" s="471"/>
      <c r="KIB204" s="471"/>
      <c r="KIC204" s="471"/>
      <c r="KID204" s="471"/>
      <c r="KIE204" s="471"/>
      <c r="KIF204" s="471"/>
      <c r="KIG204" s="471"/>
      <c r="KIH204" s="471"/>
      <c r="KII204" s="471"/>
      <c r="KIJ204" s="471"/>
      <c r="KIK204" s="471"/>
      <c r="KIL204" s="471"/>
      <c r="KIM204" s="471"/>
      <c r="KIN204" s="471"/>
      <c r="KIO204" s="471"/>
      <c r="KIP204" s="471"/>
      <c r="KIQ204" s="471"/>
      <c r="KIR204" s="471"/>
      <c r="KIS204" s="471"/>
      <c r="KIT204" s="471"/>
      <c r="KIU204" s="471"/>
      <c r="KIV204" s="471"/>
      <c r="KIW204" s="471"/>
      <c r="KIX204" s="471"/>
      <c r="KIY204" s="471"/>
      <c r="KIZ204" s="471"/>
      <c r="KJA204" s="471"/>
      <c r="KJB204" s="471"/>
      <c r="KJC204" s="471"/>
      <c r="KJD204" s="471"/>
      <c r="KJE204" s="471"/>
      <c r="KJF204" s="471"/>
      <c r="KJG204" s="471"/>
      <c r="KJH204" s="471"/>
      <c r="KJI204" s="471"/>
      <c r="KJJ204" s="471"/>
      <c r="KJK204" s="471"/>
      <c r="KJL204" s="471"/>
      <c r="KJM204" s="471"/>
      <c r="KJN204" s="471"/>
      <c r="KJO204" s="471"/>
      <c r="KJP204" s="471"/>
      <c r="KJQ204" s="471"/>
      <c r="KJR204" s="471"/>
      <c r="KJS204" s="471"/>
      <c r="KJT204" s="471"/>
      <c r="KJU204" s="471"/>
      <c r="KJV204" s="471"/>
      <c r="KJW204" s="471"/>
      <c r="KJX204" s="471"/>
      <c r="KJY204" s="471"/>
      <c r="KJZ204" s="471"/>
      <c r="KKA204" s="471"/>
      <c r="KKB204" s="471"/>
      <c r="KKC204" s="471"/>
      <c r="KKD204" s="471"/>
      <c r="KKE204" s="471"/>
      <c r="KKF204" s="471"/>
      <c r="KKG204" s="471"/>
      <c r="KKH204" s="471"/>
      <c r="KKI204" s="471"/>
      <c r="KKJ204" s="471"/>
      <c r="KKK204" s="471"/>
      <c r="KKL204" s="471"/>
      <c r="KKM204" s="471"/>
      <c r="KKN204" s="471"/>
      <c r="KKO204" s="471"/>
      <c r="KKP204" s="471"/>
      <c r="KKQ204" s="471"/>
      <c r="KKR204" s="471"/>
      <c r="KKS204" s="471"/>
      <c r="KKT204" s="471"/>
      <c r="KKU204" s="471"/>
      <c r="KKV204" s="471"/>
      <c r="KKW204" s="471"/>
      <c r="KKX204" s="471"/>
      <c r="KKY204" s="471"/>
      <c r="KKZ204" s="471"/>
      <c r="KLA204" s="471"/>
      <c r="KLB204" s="471"/>
      <c r="KLC204" s="471"/>
      <c r="KLD204" s="471"/>
      <c r="KLE204" s="471"/>
      <c r="KLF204" s="471"/>
      <c r="KLG204" s="471"/>
      <c r="KLH204" s="471"/>
      <c r="KLI204" s="471"/>
      <c r="KLJ204" s="471"/>
      <c r="KLK204" s="471"/>
      <c r="KLL204" s="471"/>
      <c r="KLM204" s="471"/>
      <c r="KLN204" s="471"/>
      <c r="KLO204" s="471"/>
      <c r="KLP204" s="471"/>
      <c r="KLQ204" s="471"/>
      <c r="KLR204" s="471"/>
      <c r="KLS204" s="471"/>
      <c r="KLT204" s="471"/>
      <c r="KLU204" s="471"/>
      <c r="KLV204" s="471"/>
      <c r="KLW204" s="471"/>
      <c r="KLX204" s="471"/>
      <c r="KLY204" s="471"/>
      <c r="KLZ204" s="471"/>
      <c r="KMA204" s="471"/>
      <c r="KMB204" s="471"/>
      <c r="KMC204" s="471"/>
      <c r="KMD204" s="471"/>
      <c r="KME204" s="471"/>
      <c r="KMF204" s="471"/>
      <c r="KMG204" s="471"/>
      <c r="KMH204" s="471"/>
      <c r="KMI204" s="471"/>
      <c r="KMJ204" s="471"/>
      <c r="KMK204" s="471"/>
      <c r="KML204" s="471"/>
      <c r="KMM204" s="471"/>
      <c r="KMN204" s="471"/>
      <c r="KMO204" s="471"/>
      <c r="KMP204" s="471"/>
      <c r="KMQ204" s="471"/>
      <c r="KMR204" s="471"/>
      <c r="KMS204" s="471"/>
      <c r="KMT204" s="471"/>
      <c r="KMU204" s="471"/>
      <c r="KMV204" s="471"/>
      <c r="KMW204" s="471"/>
      <c r="KMX204" s="471"/>
      <c r="KMY204" s="471"/>
      <c r="KMZ204" s="471"/>
      <c r="KNA204" s="471"/>
      <c r="KNB204" s="471"/>
      <c r="KNC204" s="471"/>
      <c r="KND204" s="471"/>
      <c r="KNE204" s="471"/>
      <c r="KNF204" s="471"/>
      <c r="KNG204" s="471"/>
      <c r="KNH204" s="471"/>
      <c r="KNI204" s="471"/>
      <c r="KNJ204" s="471"/>
      <c r="KNK204" s="471"/>
      <c r="KNL204" s="471"/>
      <c r="KNM204" s="471"/>
      <c r="KNN204" s="471"/>
      <c r="KNO204" s="471"/>
      <c r="KNP204" s="471"/>
      <c r="KNQ204" s="471"/>
      <c r="KNR204" s="471"/>
      <c r="KNS204" s="471"/>
      <c r="KNT204" s="471"/>
      <c r="KNU204" s="471"/>
      <c r="KNV204" s="471"/>
      <c r="KNW204" s="471"/>
      <c r="KNX204" s="471"/>
      <c r="KNY204" s="471"/>
      <c r="KNZ204" s="471"/>
      <c r="KOA204" s="471"/>
      <c r="KOB204" s="471"/>
      <c r="KOC204" s="471"/>
      <c r="KOD204" s="471"/>
      <c r="KOE204" s="471"/>
      <c r="KOF204" s="471"/>
      <c r="KOG204" s="471"/>
      <c r="KOH204" s="471"/>
      <c r="KOI204" s="471"/>
      <c r="KOJ204" s="471"/>
      <c r="KOK204" s="471"/>
      <c r="KOL204" s="471"/>
      <c r="KOM204" s="471"/>
      <c r="KON204" s="471"/>
      <c r="KOO204" s="471"/>
      <c r="KOP204" s="471"/>
      <c r="KOQ204" s="471"/>
      <c r="KOR204" s="471"/>
      <c r="KOS204" s="471"/>
      <c r="KOT204" s="471"/>
      <c r="KOU204" s="471"/>
      <c r="KOV204" s="471"/>
      <c r="KOW204" s="471"/>
      <c r="KOX204" s="471"/>
      <c r="KOY204" s="471"/>
      <c r="KOZ204" s="471"/>
      <c r="KPA204" s="471"/>
      <c r="KPB204" s="471"/>
      <c r="KPC204" s="471"/>
      <c r="KPD204" s="471"/>
      <c r="KPE204" s="471"/>
      <c r="KPF204" s="471"/>
      <c r="KPG204" s="471"/>
      <c r="KPH204" s="471"/>
      <c r="KPI204" s="471"/>
      <c r="KPJ204" s="471"/>
      <c r="KPK204" s="471"/>
      <c r="KPL204" s="471"/>
      <c r="KPM204" s="471"/>
      <c r="KPN204" s="471"/>
      <c r="KPO204" s="471"/>
      <c r="KPP204" s="471"/>
      <c r="KPQ204" s="471"/>
      <c r="KPR204" s="471"/>
      <c r="KPS204" s="471"/>
      <c r="KPT204" s="471"/>
      <c r="KPU204" s="471"/>
      <c r="KPV204" s="471"/>
      <c r="KPW204" s="471"/>
      <c r="KPX204" s="471"/>
      <c r="KPY204" s="471"/>
      <c r="KPZ204" s="471"/>
      <c r="KQA204" s="471"/>
      <c r="KQB204" s="471"/>
      <c r="KQC204" s="471"/>
      <c r="KQD204" s="471"/>
      <c r="KQE204" s="471"/>
      <c r="KQF204" s="471"/>
      <c r="KQG204" s="471"/>
      <c r="KQH204" s="471"/>
      <c r="KQI204" s="471"/>
      <c r="KQJ204" s="471"/>
      <c r="KQK204" s="471"/>
      <c r="KQL204" s="471"/>
      <c r="KQM204" s="471"/>
      <c r="KQN204" s="471"/>
      <c r="KQO204" s="471"/>
      <c r="KQP204" s="471"/>
      <c r="KQQ204" s="471"/>
      <c r="KQR204" s="471"/>
      <c r="KQS204" s="471"/>
      <c r="KQT204" s="471"/>
      <c r="KQU204" s="471"/>
      <c r="KQV204" s="471"/>
      <c r="KQW204" s="471"/>
      <c r="KQX204" s="471"/>
      <c r="KQY204" s="471"/>
      <c r="KQZ204" s="471"/>
      <c r="KRA204" s="471"/>
      <c r="KRB204" s="471"/>
      <c r="KRC204" s="471"/>
      <c r="KRD204" s="471"/>
      <c r="KRE204" s="471"/>
      <c r="KRF204" s="471"/>
      <c r="KRG204" s="471"/>
      <c r="KRH204" s="471"/>
      <c r="KRI204" s="471"/>
      <c r="KRJ204" s="471"/>
      <c r="KRK204" s="471"/>
      <c r="KRL204" s="471"/>
      <c r="KRM204" s="471"/>
      <c r="KRN204" s="471"/>
      <c r="KRO204" s="471"/>
      <c r="KRP204" s="471"/>
      <c r="KRQ204" s="471"/>
      <c r="KRR204" s="471"/>
      <c r="KRS204" s="471"/>
      <c r="KRT204" s="471"/>
      <c r="KRU204" s="471"/>
      <c r="KRV204" s="471"/>
      <c r="KRW204" s="471"/>
      <c r="KRX204" s="471"/>
      <c r="KRY204" s="471"/>
      <c r="KRZ204" s="471"/>
      <c r="KSA204" s="471"/>
      <c r="KSB204" s="471"/>
      <c r="KSC204" s="471"/>
      <c r="KSD204" s="471"/>
      <c r="KSE204" s="471"/>
      <c r="KSF204" s="471"/>
      <c r="KSG204" s="471"/>
      <c r="KSH204" s="471"/>
      <c r="KSI204" s="471"/>
      <c r="KSJ204" s="471"/>
      <c r="KSK204" s="471"/>
      <c r="KSL204" s="471"/>
      <c r="KSM204" s="471"/>
      <c r="KSN204" s="471"/>
      <c r="KSO204" s="471"/>
      <c r="KSP204" s="471"/>
      <c r="KSQ204" s="471"/>
      <c r="KSR204" s="471"/>
      <c r="KSS204" s="471"/>
      <c r="KST204" s="471"/>
      <c r="KSU204" s="471"/>
      <c r="KSV204" s="471"/>
      <c r="KSW204" s="471"/>
      <c r="KSX204" s="471"/>
      <c r="KSY204" s="471"/>
      <c r="KSZ204" s="471"/>
      <c r="KTA204" s="471"/>
      <c r="KTB204" s="471"/>
      <c r="KTC204" s="471"/>
      <c r="KTD204" s="471"/>
      <c r="KTE204" s="471"/>
      <c r="KTF204" s="471"/>
      <c r="KTG204" s="471"/>
      <c r="KTH204" s="471"/>
      <c r="KTI204" s="471"/>
      <c r="KTJ204" s="471"/>
      <c r="KTK204" s="471"/>
      <c r="KTL204" s="471"/>
      <c r="KTM204" s="471"/>
      <c r="KTN204" s="471"/>
      <c r="KTO204" s="471"/>
      <c r="KTP204" s="471"/>
      <c r="KTQ204" s="471"/>
      <c r="KTR204" s="471"/>
      <c r="KTS204" s="471"/>
      <c r="KTT204" s="471"/>
      <c r="KTU204" s="471"/>
      <c r="KTV204" s="471"/>
      <c r="KTW204" s="471"/>
      <c r="KTX204" s="471"/>
      <c r="KTY204" s="471"/>
      <c r="KTZ204" s="471"/>
      <c r="KUA204" s="471"/>
      <c r="KUB204" s="471"/>
      <c r="KUC204" s="471"/>
      <c r="KUD204" s="471"/>
      <c r="KUE204" s="471"/>
      <c r="KUF204" s="471"/>
      <c r="KUG204" s="471"/>
      <c r="KUH204" s="471"/>
      <c r="KUI204" s="471"/>
      <c r="KUJ204" s="471"/>
      <c r="KUK204" s="471"/>
      <c r="KUL204" s="471"/>
      <c r="KUM204" s="471"/>
      <c r="KUN204" s="471"/>
      <c r="KUO204" s="471"/>
      <c r="KUP204" s="471"/>
      <c r="KUQ204" s="471"/>
      <c r="KUR204" s="471"/>
      <c r="KUS204" s="471"/>
      <c r="KUT204" s="471"/>
      <c r="KUU204" s="471"/>
      <c r="KUV204" s="471"/>
      <c r="KUW204" s="471"/>
      <c r="KUX204" s="471"/>
      <c r="KUY204" s="471"/>
      <c r="KUZ204" s="471"/>
      <c r="KVA204" s="471"/>
      <c r="KVB204" s="471"/>
      <c r="KVC204" s="471"/>
      <c r="KVD204" s="471"/>
      <c r="KVE204" s="471"/>
      <c r="KVF204" s="471"/>
      <c r="KVG204" s="471"/>
      <c r="KVH204" s="471"/>
      <c r="KVI204" s="471"/>
      <c r="KVJ204" s="471"/>
      <c r="KVK204" s="471"/>
      <c r="KVL204" s="471"/>
      <c r="KVM204" s="471"/>
      <c r="KVN204" s="471"/>
      <c r="KVO204" s="471"/>
      <c r="KVP204" s="471"/>
      <c r="KVQ204" s="471"/>
      <c r="KVR204" s="471"/>
      <c r="KVS204" s="471"/>
      <c r="KVT204" s="471"/>
      <c r="KVU204" s="471"/>
      <c r="KVV204" s="471"/>
      <c r="KVW204" s="471"/>
      <c r="KVX204" s="471"/>
      <c r="KVY204" s="471"/>
      <c r="KVZ204" s="471"/>
      <c r="KWA204" s="471"/>
      <c r="KWB204" s="471"/>
      <c r="KWC204" s="471"/>
      <c r="KWD204" s="471"/>
      <c r="KWE204" s="471"/>
      <c r="KWF204" s="471"/>
      <c r="KWG204" s="471"/>
      <c r="KWH204" s="471"/>
      <c r="KWI204" s="471"/>
      <c r="KWJ204" s="471"/>
      <c r="KWK204" s="471"/>
      <c r="KWL204" s="471"/>
      <c r="KWM204" s="471"/>
      <c r="KWN204" s="471"/>
      <c r="KWO204" s="471"/>
      <c r="KWP204" s="471"/>
      <c r="KWQ204" s="471"/>
      <c r="KWR204" s="471"/>
      <c r="KWS204" s="471"/>
      <c r="KWT204" s="471"/>
      <c r="KWU204" s="471"/>
      <c r="KWV204" s="471"/>
      <c r="KWW204" s="471"/>
      <c r="KWX204" s="471"/>
      <c r="KWY204" s="471"/>
      <c r="KWZ204" s="471"/>
      <c r="KXA204" s="471"/>
      <c r="KXB204" s="471"/>
      <c r="KXC204" s="471"/>
      <c r="KXD204" s="471"/>
      <c r="KXE204" s="471"/>
      <c r="KXF204" s="471"/>
      <c r="KXG204" s="471"/>
      <c r="KXH204" s="471"/>
      <c r="KXI204" s="471"/>
      <c r="KXJ204" s="471"/>
      <c r="KXK204" s="471"/>
      <c r="KXL204" s="471"/>
      <c r="KXM204" s="471"/>
      <c r="KXN204" s="471"/>
      <c r="KXO204" s="471"/>
      <c r="KXP204" s="471"/>
      <c r="KXQ204" s="471"/>
      <c r="KXR204" s="471"/>
      <c r="KXS204" s="471"/>
      <c r="KXT204" s="471"/>
      <c r="KXU204" s="471"/>
      <c r="KXV204" s="471"/>
      <c r="KXW204" s="471"/>
      <c r="KXX204" s="471"/>
      <c r="KXY204" s="471"/>
      <c r="KXZ204" s="471"/>
      <c r="KYA204" s="471"/>
      <c r="KYB204" s="471"/>
      <c r="KYC204" s="471"/>
      <c r="KYD204" s="471"/>
      <c r="KYE204" s="471"/>
      <c r="KYF204" s="471"/>
      <c r="KYG204" s="471"/>
      <c r="KYH204" s="471"/>
      <c r="KYI204" s="471"/>
      <c r="KYJ204" s="471"/>
      <c r="KYK204" s="471"/>
      <c r="KYL204" s="471"/>
      <c r="KYM204" s="471"/>
      <c r="KYN204" s="471"/>
      <c r="KYO204" s="471"/>
      <c r="KYP204" s="471"/>
      <c r="KYQ204" s="471"/>
      <c r="KYR204" s="471"/>
      <c r="KYS204" s="471"/>
      <c r="KYT204" s="471"/>
      <c r="KYU204" s="471"/>
      <c r="KYV204" s="471"/>
      <c r="KYW204" s="471"/>
      <c r="KYX204" s="471"/>
      <c r="KYY204" s="471"/>
      <c r="KYZ204" s="471"/>
      <c r="KZA204" s="471"/>
      <c r="KZB204" s="471"/>
      <c r="KZC204" s="471"/>
      <c r="KZD204" s="471"/>
      <c r="KZE204" s="471"/>
      <c r="KZF204" s="471"/>
      <c r="KZG204" s="471"/>
      <c r="KZH204" s="471"/>
      <c r="KZI204" s="471"/>
      <c r="KZJ204" s="471"/>
      <c r="KZK204" s="471"/>
      <c r="KZL204" s="471"/>
      <c r="KZM204" s="471"/>
      <c r="KZN204" s="471"/>
      <c r="KZO204" s="471"/>
      <c r="KZP204" s="471"/>
      <c r="KZQ204" s="471"/>
      <c r="KZR204" s="471"/>
      <c r="KZS204" s="471"/>
      <c r="KZT204" s="471"/>
      <c r="KZU204" s="471"/>
      <c r="KZV204" s="471"/>
      <c r="KZW204" s="471"/>
      <c r="KZX204" s="471"/>
      <c r="KZY204" s="471"/>
      <c r="KZZ204" s="471"/>
      <c r="LAA204" s="471"/>
      <c r="LAB204" s="471"/>
      <c r="LAC204" s="471"/>
      <c r="LAD204" s="471"/>
      <c r="LAE204" s="471"/>
      <c r="LAF204" s="471"/>
      <c r="LAG204" s="471"/>
      <c r="LAH204" s="471"/>
      <c r="LAI204" s="471"/>
      <c r="LAJ204" s="471"/>
      <c r="LAK204" s="471"/>
      <c r="LAL204" s="471"/>
      <c r="LAM204" s="471"/>
      <c r="LAN204" s="471"/>
      <c r="LAO204" s="471"/>
      <c r="LAP204" s="471"/>
      <c r="LAQ204" s="471"/>
      <c r="LAR204" s="471"/>
      <c r="LAS204" s="471"/>
      <c r="LAT204" s="471"/>
      <c r="LAU204" s="471"/>
      <c r="LAV204" s="471"/>
      <c r="LAW204" s="471"/>
      <c r="LAX204" s="471"/>
      <c r="LAY204" s="471"/>
      <c r="LAZ204" s="471"/>
      <c r="LBA204" s="471"/>
      <c r="LBB204" s="471"/>
      <c r="LBC204" s="471"/>
      <c r="LBD204" s="471"/>
      <c r="LBE204" s="471"/>
      <c r="LBF204" s="471"/>
      <c r="LBG204" s="471"/>
      <c r="LBH204" s="471"/>
      <c r="LBI204" s="471"/>
      <c r="LBJ204" s="471"/>
      <c r="LBK204" s="471"/>
      <c r="LBL204" s="471"/>
      <c r="LBM204" s="471"/>
      <c r="LBN204" s="471"/>
      <c r="LBO204" s="471"/>
      <c r="LBP204" s="471"/>
      <c r="LBQ204" s="471"/>
      <c r="LBR204" s="471"/>
      <c r="LBS204" s="471"/>
      <c r="LBT204" s="471"/>
      <c r="LBU204" s="471"/>
      <c r="LBV204" s="471"/>
      <c r="LBW204" s="471"/>
      <c r="LBX204" s="471"/>
      <c r="LBY204" s="471"/>
      <c r="LBZ204" s="471"/>
      <c r="LCA204" s="471"/>
      <c r="LCB204" s="471"/>
      <c r="LCC204" s="471"/>
      <c r="LCD204" s="471"/>
      <c r="LCE204" s="471"/>
      <c r="LCF204" s="471"/>
      <c r="LCG204" s="471"/>
      <c r="LCH204" s="471"/>
      <c r="LCI204" s="471"/>
      <c r="LCJ204" s="471"/>
      <c r="LCK204" s="471"/>
      <c r="LCL204" s="471"/>
      <c r="LCM204" s="471"/>
      <c r="LCN204" s="471"/>
      <c r="LCO204" s="471"/>
      <c r="LCP204" s="471"/>
      <c r="LCQ204" s="471"/>
      <c r="LCR204" s="471"/>
      <c r="LCS204" s="471"/>
      <c r="LCT204" s="471"/>
      <c r="LCU204" s="471"/>
      <c r="LCV204" s="471"/>
      <c r="LCW204" s="471"/>
      <c r="LCX204" s="471"/>
      <c r="LCY204" s="471"/>
      <c r="LCZ204" s="471"/>
      <c r="LDA204" s="471"/>
      <c r="LDB204" s="471"/>
      <c r="LDC204" s="471"/>
      <c r="LDD204" s="471"/>
      <c r="LDE204" s="471"/>
      <c r="LDF204" s="471"/>
      <c r="LDG204" s="471"/>
      <c r="LDH204" s="471"/>
      <c r="LDI204" s="471"/>
      <c r="LDJ204" s="471"/>
      <c r="LDK204" s="471"/>
      <c r="LDL204" s="471"/>
      <c r="LDM204" s="471"/>
      <c r="LDN204" s="471"/>
      <c r="LDO204" s="471"/>
      <c r="LDP204" s="471"/>
      <c r="LDQ204" s="471"/>
      <c r="LDR204" s="471"/>
      <c r="LDS204" s="471"/>
      <c r="LDT204" s="471"/>
      <c r="LDU204" s="471"/>
      <c r="LDV204" s="471"/>
      <c r="LDW204" s="471"/>
      <c r="LDX204" s="471"/>
      <c r="LDY204" s="471"/>
      <c r="LDZ204" s="471"/>
      <c r="LEA204" s="471"/>
      <c r="LEB204" s="471"/>
      <c r="LEC204" s="471"/>
      <c r="LED204" s="471"/>
      <c r="LEE204" s="471"/>
      <c r="LEF204" s="471"/>
      <c r="LEG204" s="471"/>
      <c r="LEH204" s="471"/>
      <c r="LEI204" s="471"/>
      <c r="LEJ204" s="471"/>
      <c r="LEK204" s="471"/>
      <c r="LEL204" s="471"/>
      <c r="LEM204" s="471"/>
      <c r="LEN204" s="471"/>
      <c r="LEO204" s="471"/>
      <c r="LEP204" s="471"/>
      <c r="LEQ204" s="471"/>
      <c r="LER204" s="471"/>
      <c r="LES204" s="471"/>
      <c r="LET204" s="471"/>
      <c r="LEU204" s="471"/>
      <c r="LEV204" s="471"/>
      <c r="LEW204" s="471"/>
      <c r="LEX204" s="471"/>
      <c r="LEY204" s="471"/>
      <c r="LEZ204" s="471"/>
      <c r="LFA204" s="471"/>
      <c r="LFB204" s="471"/>
      <c r="LFC204" s="471"/>
      <c r="LFD204" s="471"/>
      <c r="LFE204" s="471"/>
      <c r="LFF204" s="471"/>
      <c r="LFG204" s="471"/>
      <c r="LFH204" s="471"/>
      <c r="LFI204" s="471"/>
      <c r="LFJ204" s="471"/>
      <c r="LFK204" s="471"/>
      <c r="LFL204" s="471"/>
      <c r="LFM204" s="471"/>
      <c r="LFN204" s="471"/>
      <c r="LFO204" s="471"/>
      <c r="LFP204" s="471"/>
      <c r="LFQ204" s="471"/>
      <c r="LFR204" s="471"/>
      <c r="LFS204" s="471"/>
      <c r="LFT204" s="471"/>
      <c r="LFU204" s="471"/>
      <c r="LFV204" s="471"/>
      <c r="LFW204" s="471"/>
      <c r="LFX204" s="471"/>
      <c r="LFY204" s="471"/>
      <c r="LFZ204" s="471"/>
      <c r="LGA204" s="471"/>
      <c r="LGB204" s="471"/>
      <c r="LGC204" s="471"/>
      <c r="LGD204" s="471"/>
      <c r="LGE204" s="471"/>
      <c r="LGF204" s="471"/>
      <c r="LGG204" s="471"/>
      <c r="LGH204" s="471"/>
      <c r="LGI204" s="471"/>
      <c r="LGJ204" s="471"/>
      <c r="LGK204" s="471"/>
      <c r="LGL204" s="471"/>
      <c r="LGM204" s="471"/>
      <c r="LGN204" s="471"/>
      <c r="LGO204" s="471"/>
      <c r="LGP204" s="471"/>
      <c r="LGQ204" s="471"/>
      <c r="LGR204" s="471"/>
      <c r="LGS204" s="471"/>
      <c r="LGT204" s="471"/>
      <c r="LGU204" s="471"/>
      <c r="LGV204" s="471"/>
      <c r="LGW204" s="471"/>
      <c r="LGX204" s="471"/>
      <c r="LGY204" s="471"/>
      <c r="LGZ204" s="471"/>
      <c r="LHA204" s="471"/>
      <c r="LHB204" s="471"/>
      <c r="LHC204" s="471"/>
      <c r="LHD204" s="471"/>
      <c r="LHE204" s="471"/>
      <c r="LHF204" s="471"/>
      <c r="LHG204" s="471"/>
      <c r="LHH204" s="471"/>
      <c r="LHI204" s="471"/>
      <c r="LHJ204" s="471"/>
      <c r="LHK204" s="471"/>
      <c r="LHL204" s="471"/>
      <c r="LHM204" s="471"/>
      <c r="LHN204" s="471"/>
      <c r="LHO204" s="471"/>
      <c r="LHP204" s="471"/>
      <c r="LHQ204" s="471"/>
      <c r="LHR204" s="471"/>
      <c r="LHS204" s="471"/>
      <c r="LHT204" s="471"/>
      <c r="LHU204" s="471"/>
      <c r="LHV204" s="471"/>
      <c r="LHW204" s="471"/>
      <c r="LHX204" s="471"/>
      <c r="LHY204" s="471"/>
      <c r="LHZ204" s="471"/>
      <c r="LIA204" s="471"/>
      <c r="LIB204" s="471"/>
      <c r="LIC204" s="471"/>
      <c r="LID204" s="471"/>
      <c r="LIE204" s="471"/>
      <c r="LIF204" s="471"/>
      <c r="LIG204" s="471"/>
      <c r="LIH204" s="471"/>
      <c r="LII204" s="471"/>
      <c r="LIJ204" s="471"/>
      <c r="LIK204" s="471"/>
      <c r="LIL204" s="471"/>
      <c r="LIM204" s="471"/>
      <c r="LIN204" s="471"/>
      <c r="LIO204" s="471"/>
      <c r="LIP204" s="471"/>
      <c r="LIQ204" s="471"/>
      <c r="LIR204" s="471"/>
      <c r="LIS204" s="471"/>
      <c r="LIT204" s="471"/>
      <c r="LIU204" s="471"/>
      <c r="LIV204" s="471"/>
      <c r="LIW204" s="471"/>
      <c r="LIX204" s="471"/>
      <c r="LIY204" s="471"/>
      <c r="LIZ204" s="471"/>
      <c r="LJA204" s="471"/>
      <c r="LJB204" s="471"/>
      <c r="LJC204" s="471"/>
      <c r="LJD204" s="471"/>
      <c r="LJE204" s="471"/>
      <c r="LJF204" s="471"/>
      <c r="LJG204" s="471"/>
      <c r="LJH204" s="471"/>
      <c r="LJI204" s="471"/>
      <c r="LJJ204" s="471"/>
      <c r="LJK204" s="471"/>
      <c r="LJL204" s="471"/>
      <c r="LJM204" s="471"/>
      <c r="LJN204" s="471"/>
      <c r="LJO204" s="471"/>
      <c r="LJP204" s="471"/>
      <c r="LJQ204" s="471"/>
      <c r="LJR204" s="471"/>
      <c r="LJS204" s="471"/>
      <c r="LJT204" s="471"/>
      <c r="LJU204" s="471"/>
      <c r="LJV204" s="471"/>
      <c r="LJW204" s="471"/>
      <c r="LJX204" s="471"/>
      <c r="LJY204" s="471"/>
      <c r="LJZ204" s="471"/>
      <c r="LKA204" s="471"/>
      <c r="LKB204" s="471"/>
      <c r="LKC204" s="471"/>
      <c r="LKD204" s="471"/>
      <c r="LKE204" s="471"/>
      <c r="LKF204" s="471"/>
      <c r="LKG204" s="471"/>
      <c r="LKH204" s="471"/>
      <c r="LKI204" s="471"/>
      <c r="LKJ204" s="471"/>
      <c r="LKK204" s="471"/>
      <c r="LKL204" s="471"/>
      <c r="LKM204" s="471"/>
      <c r="LKN204" s="471"/>
      <c r="LKO204" s="471"/>
      <c r="LKP204" s="471"/>
      <c r="LKQ204" s="471"/>
      <c r="LKR204" s="471"/>
      <c r="LKS204" s="471"/>
      <c r="LKT204" s="471"/>
      <c r="LKU204" s="471"/>
      <c r="LKV204" s="471"/>
      <c r="LKW204" s="471"/>
      <c r="LKX204" s="471"/>
      <c r="LKY204" s="471"/>
      <c r="LKZ204" s="471"/>
      <c r="LLA204" s="471"/>
      <c r="LLB204" s="471"/>
      <c r="LLC204" s="471"/>
      <c r="LLD204" s="471"/>
      <c r="LLE204" s="471"/>
      <c r="LLF204" s="471"/>
      <c r="LLG204" s="471"/>
      <c r="LLH204" s="471"/>
      <c r="LLI204" s="471"/>
      <c r="LLJ204" s="471"/>
      <c r="LLK204" s="471"/>
      <c r="LLL204" s="471"/>
      <c r="LLM204" s="471"/>
      <c r="LLN204" s="471"/>
      <c r="LLO204" s="471"/>
      <c r="LLP204" s="471"/>
      <c r="LLQ204" s="471"/>
      <c r="LLR204" s="471"/>
      <c r="LLS204" s="471"/>
      <c r="LLT204" s="471"/>
      <c r="LLU204" s="471"/>
      <c r="LLV204" s="471"/>
      <c r="LLW204" s="471"/>
      <c r="LLX204" s="471"/>
      <c r="LLY204" s="471"/>
      <c r="LLZ204" s="471"/>
      <c r="LMA204" s="471"/>
      <c r="LMB204" s="471"/>
      <c r="LMC204" s="471"/>
      <c r="LMD204" s="471"/>
      <c r="LME204" s="471"/>
      <c r="LMF204" s="471"/>
      <c r="LMG204" s="471"/>
      <c r="LMH204" s="471"/>
      <c r="LMI204" s="471"/>
      <c r="LMJ204" s="471"/>
      <c r="LMK204" s="471"/>
      <c r="LML204" s="471"/>
      <c r="LMM204" s="471"/>
      <c r="LMN204" s="471"/>
      <c r="LMO204" s="471"/>
      <c r="LMP204" s="471"/>
      <c r="LMQ204" s="471"/>
      <c r="LMR204" s="471"/>
      <c r="LMS204" s="471"/>
      <c r="LMT204" s="471"/>
      <c r="LMU204" s="471"/>
      <c r="LMV204" s="471"/>
      <c r="LMW204" s="471"/>
      <c r="LMX204" s="471"/>
      <c r="LMY204" s="471"/>
      <c r="LMZ204" s="471"/>
      <c r="LNA204" s="471"/>
      <c r="LNB204" s="471"/>
      <c r="LNC204" s="471"/>
      <c r="LND204" s="471"/>
      <c r="LNE204" s="471"/>
      <c r="LNF204" s="471"/>
      <c r="LNG204" s="471"/>
      <c r="LNH204" s="471"/>
      <c r="LNI204" s="471"/>
      <c r="LNJ204" s="471"/>
      <c r="LNK204" s="471"/>
      <c r="LNL204" s="471"/>
      <c r="LNM204" s="471"/>
      <c r="LNN204" s="471"/>
      <c r="LNO204" s="471"/>
      <c r="LNP204" s="471"/>
      <c r="LNQ204" s="471"/>
      <c r="LNR204" s="471"/>
      <c r="LNS204" s="471"/>
      <c r="LNT204" s="471"/>
      <c r="LNU204" s="471"/>
      <c r="LNV204" s="471"/>
      <c r="LNW204" s="471"/>
      <c r="LNX204" s="471"/>
      <c r="LNY204" s="471"/>
      <c r="LNZ204" s="471"/>
      <c r="LOA204" s="471"/>
      <c r="LOB204" s="471"/>
      <c r="LOC204" s="471"/>
      <c r="LOD204" s="471"/>
      <c r="LOE204" s="471"/>
      <c r="LOF204" s="471"/>
      <c r="LOG204" s="471"/>
      <c r="LOH204" s="471"/>
      <c r="LOI204" s="471"/>
      <c r="LOJ204" s="471"/>
      <c r="LOK204" s="471"/>
      <c r="LOL204" s="471"/>
      <c r="LOM204" s="471"/>
      <c r="LON204" s="471"/>
      <c r="LOO204" s="471"/>
      <c r="LOP204" s="471"/>
      <c r="LOQ204" s="471"/>
      <c r="LOR204" s="471"/>
      <c r="LOS204" s="471"/>
      <c r="LOT204" s="471"/>
      <c r="LOU204" s="471"/>
      <c r="LOV204" s="471"/>
      <c r="LOW204" s="471"/>
      <c r="LOX204" s="471"/>
      <c r="LOY204" s="471"/>
      <c r="LOZ204" s="471"/>
      <c r="LPA204" s="471"/>
      <c r="LPB204" s="471"/>
      <c r="LPC204" s="471"/>
      <c r="LPD204" s="471"/>
      <c r="LPE204" s="471"/>
      <c r="LPF204" s="471"/>
      <c r="LPG204" s="471"/>
      <c r="LPH204" s="471"/>
      <c r="LPI204" s="471"/>
      <c r="LPJ204" s="471"/>
      <c r="LPK204" s="471"/>
      <c r="LPL204" s="471"/>
      <c r="LPM204" s="471"/>
      <c r="LPN204" s="471"/>
      <c r="LPO204" s="471"/>
      <c r="LPP204" s="471"/>
      <c r="LPQ204" s="471"/>
      <c r="LPR204" s="471"/>
      <c r="LPS204" s="471"/>
      <c r="LPT204" s="471"/>
      <c r="LPU204" s="471"/>
      <c r="LPV204" s="471"/>
      <c r="LPW204" s="471"/>
      <c r="LPX204" s="471"/>
      <c r="LPY204" s="471"/>
      <c r="LPZ204" s="471"/>
      <c r="LQA204" s="471"/>
      <c r="LQB204" s="471"/>
      <c r="LQC204" s="471"/>
      <c r="LQD204" s="471"/>
      <c r="LQE204" s="471"/>
      <c r="LQF204" s="471"/>
      <c r="LQG204" s="471"/>
      <c r="LQH204" s="471"/>
      <c r="LQI204" s="471"/>
      <c r="LQJ204" s="471"/>
      <c r="LQK204" s="471"/>
      <c r="LQL204" s="471"/>
      <c r="LQM204" s="471"/>
      <c r="LQN204" s="471"/>
      <c r="LQO204" s="471"/>
      <c r="LQP204" s="471"/>
      <c r="LQQ204" s="471"/>
      <c r="LQR204" s="471"/>
      <c r="LQS204" s="471"/>
      <c r="LQT204" s="471"/>
      <c r="LQU204" s="471"/>
      <c r="LQV204" s="471"/>
      <c r="LQW204" s="471"/>
      <c r="LQX204" s="471"/>
      <c r="LQY204" s="471"/>
      <c r="LQZ204" s="471"/>
      <c r="LRA204" s="471"/>
      <c r="LRB204" s="471"/>
      <c r="LRC204" s="471"/>
      <c r="LRD204" s="471"/>
      <c r="LRE204" s="471"/>
      <c r="LRF204" s="471"/>
      <c r="LRG204" s="471"/>
      <c r="LRH204" s="471"/>
      <c r="LRI204" s="471"/>
      <c r="LRJ204" s="471"/>
      <c r="LRK204" s="471"/>
      <c r="LRL204" s="471"/>
      <c r="LRM204" s="471"/>
      <c r="LRN204" s="471"/>
      <c r="LRO204" s="471"/>
      <c r="LRP204" s="471"/>
      <c r="LRQ204" s="471"/>
      <c r="LRR204" s="471"/>
      <c r="LRS204" s="471"/>
      <c r="LRT204" s="471"/>
      <c r="LRU204" s="471"/>
      <c r="LRV204" s="471"/>
      <c r="LRW204" s="471"/>
      <c r="LRX204" s="471"/>
      <c r="LRY204" s="471"/>
      <c r="LRZ204" s="471"/>
      <c r="LSA204" s="471"/>
      <c r="LSB204" s="471"/>
      <c r="LSC204" s="471"/>
      <c r="LSD204" s="471"/>
      <c r="LSE204" s="471"/>
      <c r="LSF204" s="471"/>
      <c r="LSG204" s="471"/>
      <c r="LSH204" s="471"/>
      <c r="LSI204" s="471"/>
      <c r="LSJ204" s="471"/>
      <c r="LSK204" s="471"/>
      <c r="LSL204" s="471"/>
      <c r="LSM204" s="471"/>
      <c r="LSN204" s="471"/>
      <c r="LSO204" s="471"/>
      <c r="LSP204" s="471"/>
      <c r="LSQ204" s="471"/>
      <c r="LSR204" s="471"/>
      <c r="LSS204" s="471"/>
      <c r="LST204" s="471"/>
      <c r="LSU204" s="471"/>
      <c r="LSV204" s="471"/>
      <c r="LSW204" s="471"/>
      <c r="LSX204" s="471"/>
      <c r="LSY204" s="471"/>
      <c r="LSZ204" s="471"/>
      <c r="LTA204" s="471"/>
      <c r="LTB204" s="471"/>
      <c r="LTC204" s="471"/>
      <c r="LTD204" s="471"/>
      <c r="LTE204" s="471"/>
      <c r="LTF204" s="471"/>
      <c r="LTG204" s="471"/>
      <c r="LTH204" s="471"/>
      <c r="LTI204" s="471"/>
      <c r="LTJ204" s="471"/>
      <c r="LTK204" s="471"/>
      <c r="LTL204" s="471"/>
      <c r="LTM204" s="471"/>
      <c r="LTN204" s="471"/>
      <c r="LTO204" s="471"/>
      <c r="LTP204" s="471"/>
      <c r="LTQ204" s="471"/>
      <c r="LTR204" s="471"/>
      <c r="LTS204" s="471"/>
      <c r="LTT204" s="471"/>
      <c r="LTU204" s="471"/>
      <c r="LTV204" s="471"/>
      <c r="LTW204" s="471"/>
      <c r="LTX204" s="471"/>
      <c r="LTY204" s="471"/>
      <c r="LTZ204" s="471"/>
      <c r="LUA204" s="471"/>
      <c r="LUB204" s="471"/>
      <c r="LUC204" s="471"/>
      <c r="LUD204" s="471"/>
      <c r="LUE204" s="471"/>
      <c r="LUF204" s="471"/>
      <c r="LUG204" s="471"/>
      <c r="LUH204" s="471"/>
      <c r="LUI204" s="471"/>
      <c r="LUJ204" s="471"/>
      <c r="LUK204" s="471"/>
      <c r="LUL204" s="471"/>
      <c r="LUM204" s="471"/>
      <c r="LUN204" s="471"/>
      <c r="LUO204" s="471"/>
      <c r="LUP204" s="471"/>
      <c r="LUQ204" s="471"/>
      <c r="LUR204" s="471"/>
      <c r="LUS204" s="471"/>
      <c r="LUT204" s="471"/>
      <c r="LUU204" s="471"/>
      <c r="LUV204" s="471"/>
      <c r="LUW204" s="471"/>
      <c r="LUX204" s="471"/>
      <c r="LUY204" s="471"/>
      <c r="LUZ204" s="471"/>
      <c r="LVA204" s="471"/>
      <c r="LVB204" s="471"/>
      <c r="LVC204" s="471"/>
      <c r="LVD204" s="471"/>
      <c r="LVE204" s="471"/>
      <c r="LVF204" s="471"/>
      <c r="LVG204" s="471"/>
      <c r="LVH204" s="471"/>
      <c r="LVI204" s="471"/>
      <c r="LVJ204" s="471"/>
      <c r="LVK204" s="471"/>
      <c r="LVL204" s="471"/>
      <c r="LVM204" s="471"/>
      <c r="LVN204" s="471"/>
      <c r="LVO204" s="471"/>
      <c r="LVP204" s="471"/>
      <c r="LVQ204" s="471"/>
      <c r="LVR204" s="471"/>
      <c r="LVS204" s="471"/>
      <c r="LVT204" s="471"/>
      <c r="LVU204" s="471"/>
      <c r="LVV204" s="471"/>
      <c r="LVW204" s="471"/>
      <c r="LVX204" s="471"/>
      <c r="LVY204" s="471"/>
      <c r="LVZ204" s="471"/>
      <c r="LWA204" s="471"/>
      <c r="LWB204" s="471"/>
      <c r="LWC204" s="471"/>
      <c r="LWD204" s="471"/>
      <c r="LWE204" s="471"/>
      <c r="LWF204" s="471"/>
      <c r="LWG204" s="471"/>
      <c r="LWH204" s="471"/>
      <c r="LWI204" s="471"/>
      <c r="LWJ204" s="471"/>
      <c r="LWK204" s="471"/>
      <c r="LWL204" s="471"/>
      <c r="LWM204" s="471"/>
      <c r="LWN204" s="471"/>
      <c r="LWO204" s="471"/>
      <c r="LWP204" s="471"/>
      <c r="LWQ204" s="471"/>
      <c r="LWR204" s="471"/>
      <c r="LWS204" s="471"/>
      <c r="LWT204" s="471"/>
      <c r="LWU204" s="471"/>
      <c r="LWV204" s="471"/>
      <c r="LWW204" s="471"/>
      <c r="LWX204" s="471"/>
      <c r="LWY204" s="471"/>
      <c r="LWZ204" s="471"/>
      <c r="LXA204" s="471"/>
      <c r="LXB204" s="471"/>
      <c r="LXC204" s="471"/>
      <c r="LXD204" s="471"/>
      <c r="LXE204" s="471"/>
      <c r="LXF204" s="471"/>
      <c r="LXG204" s="471"/>
      <c r="LXH204" s="471"/>
      <c r="LXI204" s="471"/>
      <c r="LXJ204" s="471"/>
      <c r="LXK204" s="471"/>
      <c r="LXL204" s="471"/>
      <c r="LXM204" s="471"/>
      <c r="LXN204" s="471"/>
      <c r="LXO204" s="471"/>
      <c r="LXP204" s="471"/>
      <c r="LXQ204" s="471"/>
      <c r="LXR204" s="471"/>
      <c r="LXS204" s="471"/>
      <c r="LXT204" s="471"/>
      <c r="LXU204" s="471"/>
      <c r="LXV204" s="471"/>
      <c r="LXW204" s="471"/>
      <c r="LXX204" s="471"/>
      <c r="LXY204" s="471"/>
      <c r="LXZ204" s="471"/>
      <c r="LYA204" s="471"/>
      <c r="LYB204" s="471"/>
      <c r="LYC204" s="471"/>
      <c r="LYD204" s="471"/>
      <c r="LYE204" s="471"/>
      <c r="LYF204" s="471"/>
      <c r="LYG204" s="471"/>
      <c r="LYH204" s="471"/>
      <c r="LYI204" s="471"/>
      <c r="LYJ204" s="471"/>
      <c r="LYK204" s="471"/>
      <c r="LYL204" s="471"/>
      <c r="LYM204" s="471"/>
      <c r="LYN204" s="471"/>
      <c r="LYO204" s="471"/>
      <c r="LYP204" s="471"/>
      <c r="LYQ204" s="471"/>
      <c r="LYR204" s="471"/>
      <c r="LYS204" s="471"/>
      <c r="LYT204" s="471"/>
      <c r="LYU204" s="471"/>
      <c r="LYV204" s="471"/>
      <c r="LYW204" s="471"/>
      <c r="LYX204" s="471"/>
      <c r="LYY204" s="471"/>
      <c r="LYZ204" s="471"/>
      <c r="LZA204" s="471"/>
      <c r="LZB204" s="471"/>
      <c r="LZC204" s="471"/>
      <c r="LZD204" s="471"/>
      <c r="LZE204" s="471"/>
      <c r="LZF204" s="471"/>
      <c r="LZG204" s="471"/>
      <c r="LZH204" s="471"/>
      <c r="LZI204" s="471"/>
      <c r="LZJ204" s="471"/>
      <c r="LZK204" s="471"/>
      <c r="LZL204" s="471"/>
      <c r="LZM204" s="471"/>
      <c r="LZN204" s="471"/>
      <c r="LZO204" s="471"/>
      <c r="LZP204" s="471"/>
      <c r="LZQ204" s="471"/>
      <c r="LZR204" s="471"/>
      <c r="LZS204" s="471"/>
      <c r="LZT204" s="471"/>
      <c r="LZU204" s="471"/>
      <c r="LZV204" s="471"/>
      <c r="LZW204" s="471"/>
      <c r="LZX204" s="471"/>
      <c r="LZY204" s="471"/>
      <c r="LZZ204" s="471"/>
      <c r="MAA204" s="471"/>
      <c r="MAB204" s="471"/>
      <c r="MAC204" s="471"/>
      <c r="MAD204" s="471"/>
      <c r="MAE204" s="471"/>
      <c r="MAF204" s="471"/>
      <c r="MAG204" s="471"/>
      <c r="MAH204" s="471"/>
      <c r="MAI204" s="471"/>
      <c r="MAJ204" s="471"/>
      <c r="MAK204" s="471"/>
      <c r="MAL204" s="471"/>
      <c r="MAM204" s="471"/>
      <c r="MAN204" s="471"/>
      <c r="MAO204" s="471"/>
      <c r="MAP204" s="471"/>
      <c r="MAQ204" s="471"/>
      <c r="MAR204" s="471"/>
      <c r="MAS204" s="471"/>
      <c r="MAT204" s="471"/>
      <c r="MAU204" s="471"/>
      <c r="MAV204" s="471"/>
      <c r="MAW204" s="471"/>
      <c r="MAX204" s="471"/>
      <c r="MAY204" s="471"/>
      <c r="MAZ204" s="471"/>
      <c r="MBA204" s="471"/>
      <c r="MBB204" s="471"/>
      <c r="MBC204" s="471"/>
      <c r="MBD204" s="471"/>
      <c r="MBE204" s="471"/>
      <c r="MBF204" s="471"/>
      <c r="MBG204" s="471"/>
      <c r="MBH204" s="471"/>
      <c r="MBI204" s="471"/>
      <c r="MBJ204" s="471"/>
      <c r="MBK204" s="471"/>
      <c r="MBL204" s="471"/>
      <c r="MBM204" s="471"/>
      <c r="MBN204" s="471"/>
      <c r="MBO204" s="471"/>
      <c r="MBP204" s="471"/>
      <c r="MBQ204" s="471"/>
      <c r="MBR204" s="471"/>
      <c r="MBS204" s="471"/>
      <c r="MBT204" s="471"/>
      <c r="MBU204" s="471"/>
      <c r="MBV204" s="471"/>
      <c r="MBW204" s="471"/>
      <c r="MBX204" s="471"/>
      <c r="MBY204" s="471"/>
      <c r="MBZ204" s="471"/>
      <c r="MCA204" s="471"/>
      <c r="MCB204" s="471"/>
      <c r="MCC204" s="471"/>
      <c r="MCD204" s="471"/>
      <c r="MCE204" s="471"/>
      <c r="MCF204" s="471"/>
      <c r="MCG204" s="471"/>
      <c r="MCH204" s="471"/>
      <c r="MCI204" s="471"/>
      <c r="MCJ204" s="471"/>
      <c r="MCK204" s="471"/>
      <c r="MCL204" s="471"/>
      <c r="MCM204" s="471"/>
      <c r="MCN204" s="471"/>
      <c r="MCO204" s="471"/>
      <c r="MCP204" s="471"/>
      <c r="MCQ204" s="471"/>
      <c r="MCR204" s="471"/>
      <c r="MCS204" s="471"/>
      <c r="MCT204" s="471"/>
      <c r="MCU204" s="471"/>
      <c r="MCV204" s="471"/>
      <c r="MCW204" s="471"/>
      <c r="MCX204" s="471"/>
      <c r="MCY204" s="471"/>
      <c r="MCZ204" s="471"/>
      <c r="MDA204" s="471"/>
      <c r="MDB204" s="471"/>
      <c r="MDC204" s="471"/>
      <c r="MDD204" s="471"/>
      <c r="MDE204" s="471"/>
      <c r="MDF204" s="471"/>
      <c r="MDG204" s="471"/>
      <c r="MDH204" s="471"/>
      <c r="MDI204" s="471"/>
      <c r="MDJ204" s="471"/>
      <c r="MDK204" s="471"/>
      <c r="MDL204" s="471"/>
      <c r="MDM204" s="471"/>
      <c r="MDN204" s="471"/>
      <c r="MDO204" s="471"/>
      <c r="MDP204" s="471"/>
      <c r="MDQ204" s="471"/>
      <c r="MDR204" s="471"/>
      <c r="MDS204" s="471"/>
      <c r="MDT204" s="471"/>
      <c r="MDU204" s="471"/>
      <c r="MDV204" s="471"/>
      <c r="MDW204" s="471"/>
      <c r="MDX204" s="471"/>
      <c r="MDY204" s="471"/>
      <c r="MDZ204" s="471"/>
      <c r="MEA204" s="471"/>
      <c r="MEB204" s="471"/>
      <c r="MEC204" s="471"/>
      <c r="MED204" s="471"/>
      <c r="MEE204" s="471"/>
      <c r="MEF204" s="471"/>
      <c r="MEG204" s="471"/>
      <c r="MEH204" s="471"/>
      <c r="MEI204" s="471"/>
      <c r="MEJ204" s="471"/>
      <c r="MEK204" s="471"/>
      <c r="MEL204" s="471"/>
      <c r="MEM204" s="471"/>
      <c r="MEN204" s="471"/>
      <c r="MEO204" s="471"/>
      <c r="MEP204" s="471"/>
      <c r="MEQ204" s="471"/>
      <c r="MER204" s="471"/>
      <c r="MES204" s="471"/>
      <c r="MET204" s="471"/>
      <c r="MEU204" s="471"/>
      <c r="MEV204" s="471"/>
      <c r="MEW204" s="471"/>
      <c r="MEX204" s="471"/>
      <c r="MEY204" s="471"/>
      <c r="MEZ204" s="471"/>
      <c r="MFA204" s="471"/>
      <c r="MFB204" s="471"/>
      <c r="MFC204" s="471"/>
      <c r="MFD204" s="471"/>
      <c r="MFE204" s="471"/>
      <c r="MFF204" s="471"/>
      <c r="MFG204" s="471"/>
      <c r="MFH204" s="471"/>
      <c r="MFI204" s="471"/>
      <c r="MFJ204" s="471"/>
      <c r="MFK204" s="471"/>
      <c r="MFL204" s="471"/>
      <c r="MFM204" s="471"/>
      <c r="MFN204" s="471"/>
      <c r="MFO204" s="471"/>
      <c r="MFP204" s="471"/>
      <c r="MFQ204" s="471"/>
      <c r="MFR204" s="471"/>
      <c r="MFS204" s="471"/>
      <c r="MFT204" s="471"/>
      <c r="MFU204" s="471"/>
      <c r="MFV204" s="471"/>
      <c r="MFW204" s="471"/>
      <c r="MFX204" s="471"/>
      <c r="MFY204" s="471"/>
      <c r="MFZ204" s="471"/>
      <c r="MGA204" s="471"/>
      <c r="MGB204" s="471"/>
      <c r="MGC204" s="471"/>
      <c r="MGD204" s="471"/>
      <c r="MGE204" s="471"/>
      <c r="MGF204" s="471"/>
      <c r="MGG204" s="471"/>
      <c r="MGH204" s="471"/>
      <c r="MGI204" s="471"/>
      <c r="MGJ204" s="471"/>
      <c r="MGK204" s="471"/>
      <c r="MGL204" s="471"/>
      <c r="MGM204" s="471"/>
      <c r="MGN204" s="471"/>
      <c r="MGO204" s="471"/>
      <c r="MGP204" s="471"/>
      <c r="MGQ204" s="471"/>
      <c r="MGR204" s="471"/>
      <c r="MGS204" s="471"/>
      <c r="MGT204" s="471"/>
      <c r="MGU204" s="471"/>
      <c r="MGV204" s="471"/>
      <c r="MGW204" s="471"/>
      <c r="MGX204" s="471"/>
      <c r="MGY204" s="471"/>
      <c r="MGZ204" s="471"/>
      <c r="MHA204" s="471"/>
      <c r="MHB204" s="471"/>
      <c r="MHC204" s="471"/>
      <c r="MHD204" s="471"/>
      <c r="MHE204" s="471"/>
      <c r="MHF204" s="471"/>
      <c r="MHG204" s="471"/>
      <c r="MHH204" s="471"/>
      <c r="MHI204" s="471"/>
      <c r="MHJ204" s="471"/>
      <c r="MHK204" s="471"/>
      <c r="MHL204" s="471"/>
      <c r="MHM204" s="471"/>
      <c r="MHN204" s="471"/>
      <c r="MHO204" s="471"/>
      <c r="MHP204" s="471"/>
      <c r="MHQ204" s="471"/>
      <c r="MHR204" s="471"/>
      <c r="MHS204" s="471"/>
      <c r="MHT204" s="471"/>
      <c r="MHU204" s="471"/>
      <c r="MHV204" s="471"/>
      <c r="MHW204" s="471"/>
      <c r="MHX204" s="471"/>
      <c r="MHY204" s="471"/>
      <c r="MHZ204" s="471"/>
      <c r="MIA204" s="471"/>
      <c r="MIB204" s="471"/>
      <c r="MIC204" s="471"/>
      <c r="MID204" s="471"/>
      <c r="MIE204" s="471"/>
      <c r="MIF204" s="471"/>
      <c r="MIG204" s="471"/>
      <c r="MIH204" s="471"/>
      <c r="MII204" s="471"/>
      <c r="MIJ204" s="471"/>
      <c r="MIK204" s="471"/>
      <c r="MIL204" s="471"/>
      <c r="MIM204" s="471"/>
      <c r="MIN204" s="471"/>
      <c r="MIO204" s="471"/>
      <c r="MIP204" s="471"/>
      <c r="MIQ204" s="471"/>
      <c r="MIR204" s="471"/>
      <c r="MIS204" s="471"/>
      <c r="MIT204" s="471"/>
      <c r="MIU204" s="471"/>
      <c r="MIV204" s="471"/>
      <c r="MIW204" s="471"/>
      <c r="MIX204" s="471"/>
      <c r="MIY204" s="471"/>
      <c r="MIZ204" s="471"/>
      <c r="MJA204" s="471"/>
      <c r="MJB204" s="471"/>
      <c r="MJC204" s="471"/>
      <c r="MJD204" s="471"/>
      <c r="MJE204" s="471"/>
      <c r="MJF204" s="471"/>
      <c r="MJG204" s="471"/>
      <c r="MJH204" s="471"/>
      <c r="MJI204" s="471"/>
      <c r="MJJ204" s="471"/>
      <c r="MJK204" s="471"/>
      <c r="MJL204" s="471"/>
      <c r="MJM204" s="471"/>
      <c r="MJN204" s="471"/>
      <c r="MJO204" s="471"/>
      <c r="MJP204" s="471"/>
      <c r="MJQ204" s="471"/>
      <c r="MJR204" s="471"/>
      <c r="MJS204" s="471"/>
      <c r="MJT204" s="471"/>
      <c r="MJU204" s="471"/>
      <c r="MJV204" s="471"/>
      <c r="MJW204" s="471"/>
      <c r="MJX204" s="471"/>
      <c r="MJY204" s="471"/>
      <c r="MJZ204" s="471"/>
      <c r="MKA204" s="471"/>
      <c r="MKB204" s="471"/>
      <c r="MKC204" s="471"/>
      <c r="MKD204" s="471"/>
      <c r="MKE204" s="471"/>
      <c r="MKF204" s="471"/>
      <c r="MKG204" s="471"/>
      <c r="MKH204" s="471"/>
      <c r="MKI204" s="471"/>
      <c r="MKJ204" s="471"/>
      <c r="MKK204" s="471"/>
      <c r="MKL204" s="471"/>
      <c r="MKM204" s="471"/>
      <c r="MKN204" s="471"/>
      <c r="MKO204" s="471"/>
      <c r="MKP204" s="471"/>
      <c r="MKQ204" s="471"/>
      <c r="MKR204" s="471"/>
      <c r="MKS204" s="471"/>
      <c r="MKT204" s="471"/>
      <c r="MKU204" s="471"/>
      <c r="MKV204" s="471"/>
      <c r="MKW204" s="471"/>
      <c r="MKX204" s="471"/>
      <c r="MKY204" s="471"/>
      <c r="MKZ204" s="471"/>
      <c r="MLA204" s="471"/>
      <c r="MLB204" s="471"/>
      <c r="MLC204" s="471"/>
      <c r="MLD204" s="471"/>
      <c r="MLE204" s="471"/>
      <c r="MLF204" s="471"/>
      <c r="MLG204" s="471"/>
      <c r="MLH204" s="471"/>
      <c r="MLI204" s="471"/>
      <c r="MLJ204" s="471"/>
      <c r="MLK204" s="471"/>
      <c r="MLL204" s="471"/>
      <c r="MLM204" s="471"/>
      <c r="MLN204" s="471"/>
      <c r="MLO204" s="471"/>
      <c r="MLP204" s="471"/>
      <c r="MLQ204" s="471"/>
      <c r="MLR204" s="471"/>
      <c r="MLS204" s="471"/>
      <c r="MLT204" s="471"/>
      <c r="MLU204" s="471"/>
      <c r="MLV204" s="471"/>
      <c r="MLW204" s="471"/>
      <c r="MLX204" s="471"/>
      <c r="MLY204" s="471"/>
      <c r="MLZ204" s="471"/>
      <c r="MMA204" s="471"/>
      <c r="MMB204" s="471"/>
      <c r="MMC204" s="471"/>
      <c r="MMD204" s="471"/>
      <c r="MME204" s="471"/>
      <c r="MMF204" s="471"/>
      <c r="MMG204" s="471"/>
      <c r="MMH204" s="471"/>
      <c r="MMI204" s="471"/>
      <c r="MMJ204" s="471"/>
      <c r="MMK204" s="471"/>
      <c r="MML204" s="471"/>
      <c r="MMM204" s="471"/>
      <c r="MMN204" s="471"/>
      <c r="MMO204" s="471"/>
      <c r="MMP204" s="471"/>
      <c r="MMQ204" s="471"/>
      <c r="MMR204" s="471"/>
      <c r="MMS204" s="471"/>
      <c r="MMT204" s="471"/>
      <c r="MMU204" s="471"/>
      <c r="MMV204" s="471"/>
      <c r="MMW204" s="471"/>
      <c r="MMX204" s="471"/>
      <c r="MMY204" s="471"/>
      <c r="MMZ204" s="471"/>
      <c r="MNA204" s="471"/>
      <c r="MNB204" s="471"/>
      <c r="MNC204" s="471"/>
      <c r="MND204" s="471"/>
      <c r="MNE204" s="471"/>
      <c r="MNF204" s="471"/>
      <c r="MNG204" s="471"/>
      <c r="MNH204" s="471"/>
      <c r="MNI204" s="471"/>
      <c r="MNJ204" s="471"/>
      <c r="MNK204" s="471"/>
      <c r="MNL204" s="471"/>
      <c r="MNM204" s="471"/>
      <c r="MNN204" s="471"/>
      <c r="MNO204" s="471"/>
      <c r="MNP204" s="471"/>
      <c r="MNQ204" s="471"/>
      <c r="MNR204" s="471"/>
      <c r="MNS204" s="471"/>
      <c r="MNT204" s="471"/>
      <c r="MNU204" s="471"/>
      <c r="MNV204" s="471"/>
      <c r="MNW204" s="471"/>
      <c r="MNX204" s="471"/>
      <c r="MNY204" s="471"/>
      <c r="MNZ204" s="471"/>
      <c r="MOA204" s="471"/>
      <c r="MOB204" s="471"/>
      <c r="MOC204" s="471"/>
      <c r="MOD204" s="471"/>
      <c r="MOE204" s="471"/>
      <c r="MOF204" s="471"/>
      <c r="MOG204" s="471"/>
      <c r="MOH204" s="471"/>
      <c r="MOI204" s="471"/>
      <c r="MOJ204" s="471"/>
      <c r="MOK204" s="471"/>
      <c r="MOL204" s="471"/>
      <c r="MOM204" s="471"/>
      <c r="MON204" s="471"/>
      <c r="MOO204" s="471"/>
      <c r="MOP204" s="471"/>
      <c r="MOQ204" s="471"/>
      <c r="MOR204" s="471"/>
      <c r="MOS204" s="471"/>
      <c r="MOT204" s="471"/>
      <c r="MOU204" s="471"/>
      <c r="MOV204" s="471"/>
      <c r="MOW204" s="471"/>
      <c r="MOX204" s="471"/>
      <c r="MOY204" s="471"/>
      <c r="MOZ204" s="471"/>
      <c r="MPA204" s="471"/>
      <c r="MPB204" s="471"/>
      <c r="MPC204" s="471"/>
      <c r="MPD204" s="471"/>
      <c r="MPE204" s="471"/>
      <c r="MPF204" s="471"/>
      <c r="MPG204" s="471"/>
      <c r="MPH204" s="471"/>
      <c r="MPI204" s="471"/>
      <c r="MPJ204" s="471"/>
      <c r="MPK204" s="471"/>
      <c r="MPL204" s="471"/>
      <c r="MPM204" s="471"/>
      <c r="MPN204" s="471"/>
      <c r="MPO204" s="471"/>
      <c r="MPP204" s="471"/>
      <c r="MPQ204" s="471"/>
      <c r="MPR204" s="471"/>
      <c r="MPS204" s="471"/>
      <c r="MPT204" s="471"/>
      <c r="MPU204" s="471"/>
      <c r="MPV204" s="471"/>
      <c r="MPW204" s="471"/>
      <c r="MPX204" s="471"/>
      <c r="MPY204" s="471"/>
      <c r="MPZ204" s="471"/>
      <c r="MQA204" s="471"/>
      <c r="MQB204" s="471"/>
      <c r="MQC204" s="471"/>
      <c r="MQD204" s="471"/>
      <c r="MQE204" s="471"/>
      <c r="MQF204" s="471"/>
      <c r="MQG204" s="471"/>
      <c r="MQH204" s="471"/>
      <c r="MQI204" s="471"/>
      <c r="MQJ204" s="471"/>
      <c r="MQK204" s="471"/>
      <c r="MQL204" s="471"/>
      <c r="MQM204" s="471"/>
      <c r="MQN204" s="471"/>
      <c r="MQO204" s="471"/>
      <c r="MQP204" s="471"/>
      <c r="MQQ204" s="471"/>
      <c r="MQR204" s="471"/>
      <c r="MQS204" s="471"/>
      <c r="MQT204" s="471"/>
      <c r="MQU204" s="471"/>
      <c r="MQV204" s="471"/>
      <c r="MQW204" s="471"/>
      <c r="MQX204" s="471"/>
      <c r="MQY204" s="471"/>
      <c r="MQZ204" s="471"/>
      <c r="MRA204" s="471"/>
      <c r="MRB204" s="471"/>
      <c r="MRC204" s="471"/>
      <c r="MRD204" s="471"/>
      <c r="MRE204" s="471"/>
      <c r="MRF204" s="471"/>
      <c r="MRG204" s="471"/>
      <c r="MRH204" s="471"/>
      <c r="MRI204" s="471"/>
      <c r="MRJ204" s="471"/>
      <c r="MRK204" s="471"/>
      <c r="MRL204" s="471"/>
      <c r="MRM204" s="471"/>
      <c r="MRN204" s="471"/>
      <c r="MRO204" s="471"/>
      <c r="MRP204" s="471"/>
      <c r="MRQ204" s="471"/>
      <c r="MRR204" s="471"/>
      <c r="MRS204" s="471"/>
      <c r="MRT204" s="471"/>
      <c r="MRU204" s="471"/>
      <c r="MRV204" s="471"/>
      <c r="MRW204" s="471"/>
      <c r="MRX204" s="471"/>
      <c r="MRY204" s="471"/>
      <c r="MRZ204" s="471"/>
      <c r="MSA204" s="471"/>
      <c r="MSB204" s="471"/>
      <c r="MSC204" s="471"/>
      <c r="MSD204" s="471"/>
      <c r="MSE204" s="471"/>
      <c r="MSF204" s="471"/>
      <c r="MSG204" s="471"/>
      <c r="MSH204" s="471"/>
      <c r="MSI204" s="471"/>
      <c r="MSJ204" s="471"/>
      <c r="MSK204" s="471"/>
      <c r="MSL204" s="471"/>
      <c r="MSM204" s="471"/>
      <c r="MSN204" s="471"/>
      <c r="MSO204" s="471"/>
      <c r="MSP204" s="471"/>
      <c r="MSQ204" s="471"/>
      <c r="MSR204" s="471"/>
      <c r="MSS204" s="471"/>
      <c r="MST204" s="471"/>
      <c r="MSU204" s="471"/>
      <c r="MSV204" s="471"/>
      <c r="MSW204" s="471"/>
      <c r="MSX204" s="471"/>
      <c r="MSY204" s="471"/>
      <c r="MSZ204" s="471"/>
      <c r="MTA204" s="471"/>
      <c r="MTB204" s="471"/>
      <c r="MTC204" s="471"/>
      <c r="MTD204" s="471"/>
      <c r="MTE204" s="471"/>
      <c r="MTF204" s="471"/>
      <c r="MTG204" s="471"/>
      <c r="MTH204" s="471"/>
      <c r="MTI204" s="471"/>
      <c r="MTJ204" s="471"/>
      <c r="MTK204" s="471"/>
      <c r="MTL204" s="471"/>
      <c r="MTM204" s="471"/>
      <c r="MTN204" s="471"/>
      <c r="MTO204" s="471"/>
      <c r="MTP204" s="471"/>
      <c r="MTQ204" s="471"/>
      <c r="MTR204" s="471"/>
      <c r="MTS204" s="471"/>
      <c r="MTT204" s="471"/>
      <c r="MTU204" s="471"/>
      <c r="MTV204" s="471"/>
      <c r="MTW204" s="471"/>
      <c r="MTX204" s="471"/>
      <c r="MTY204" s="471"/>
      <c r="MTZ204" s="471"/>
      <c r="MUA204" s="471"/>
      <c r="MUB204" s="471"/>
      <c r="MUC204" s="471"/>
      <c r="MUD204" s="471"/>
      <c r="MUE204" s="471"/>
      <c r="MUF204" s="471"/>
      <c r="MUG204" s="471"/>
      <c r="MUH204" s="471"/>
      <c r="MUI204" s="471"/>
      <c r="MUJ204" s="471"/>
      <c r="MUK204" s="471"/>
      <c r="MUL204" s="471"/>
      <c r="MUM204" s="471"/>
      <c r="MUN204" s="471"/>
      <c r="MUO204" s="471"/>
      <c r="MUP204" s="471"/>
      <c r="MUQ204" s="471"/>
      <c r="MUR204" s="471"/>
      <c r="MUS204" s="471"/>
      <c r="MUT204" s="471"/>
      <c r="MUU204" s="471"/>
      <c r="MUV204" s="471"/>
      <c r="MUW204" s="471"/>
      <c r="MUX204" s="471"/>
      <c r="MUY204" s="471"/>
      <c r="MUZ204" s="471"/>
      <c r="MVA204" s="471"/>
      <c r="MVB204" s="471"/>
      <c r="MVC204" s="471"/>
      <c r="MVD204" s="471"/>
      <c r="MVE204" s="471"/>
      <c r="MVF204" s="471"/>
      <c r="MVG204" s="471"/>
      <c r="MVH204" s="471"/>
      <c r="MVI204" s="471"/>
      <c r="MVJ204" s="471"/>
      <c r="MVK204" s="471"/>
      <c r="MVL204" s="471"/>
      <c r="MVM204" s="471"/>
      <c r="MVN204" s="471"/>
      <c r="MVO204" s="471"/>
      <c r="MVP204" s="471"/>
      <c r="MVQ204" s="471"/>
      <c r="MVR204" s="471"/>
      <c r="MVS204" s="471"/>
      <c r="MVT204" s="471"/>
      <c r="MVU204" s="471"/>
      <c r="MVV204" s="471"/>
      <c r="MVW204" s="471"/>
      <c r="MVX204" s="471"/>
      <c r="MVY204" s="471"/>
      <c r="MVZ204" s="471"/>
      <c r="MWA204" s="471"/>
      <c r="MWB204" s="471"/>
      <c r="MWC204" s="471"/>
      <c r="MWD204" s="471"/>
      <c r="MWE204" s="471"/>
      <c r="MWF204" s="471"/>
      <c r="MWG204" s="471"/>
      <c r="MWH204" s="471"/>
      <c r="MWI204" s="471"/>
      <c r="MWJ204" s="471"/>
      <c r="MWK204" s="471"/>
      <c r="MWL204" s="471"/>
      <c r="MWM204" s="471"/>
      <c r="MWN204" s="471"/>
      <c r="MWO204" s="471"/>
      <c r="MWP204" s="471"/>
      <c r="MWQ204" s="471"/>
      <c r="MWR204" s="471"/>
      <c r="MWS204" s="471"/>
      <c r="MWT204" s="471"/>
      <c r="MWU204" s="471"/>
      <c r="MWV204" s="471"/>
      <c r="MWW204" s="471"/>
      <c r="MWX204" s="471"/>
      <c r="MWY204" s="471"/>
      <c r="MWZ204" s="471"/>
      <c r="MXA204" s="471"/>
      <c r="MXB204" s="471"/>
      <c r="MXC204" s="471"/>
      <c r="MXD204" s="471"/>
      <c r="MXE204" s="471"/>
      <c r="MXF204" s="471"/>
      <c r="MXG204" s="471"/>
      <c r="MXH204" s="471"/>
      <c r="MXI204" s="471"/>
      <c r="MXJ204" s="471"/>
      <c r="MXK204" s="471"/>
      <c r="MXL204" s="471"/>
      <c r="MXM204" s="471"/>
      <c r="MXN204" s="471"/>
      <c r="MXO204" s="471"/>
      <c r="MXP204" s="471"/>
      <c r="MXQ204" s="471"/>
      <c r="MXR204" s="471"/>
      <c r="MXS204" s="471"/>
      <c r="MXT204" s="471"/>
      <c r="MXU204" s="471"/>
      <c r="MXV204" s="471"/>
      <c r="MXW204" s="471"/>
      <c r="MXX204" s="471"/>
      <c r="MXY204" s="471"/>
      <c r="MXZ204" s="471"/>
      <c r="MYA204" s="471"/>
      <c r="MYB204" s="471"/>
      <c r="MYC204" s="471"/>
      <c r="MYD204" s="471"/>
      <c r="MYE204" s="471"/>
      <c r="MYF204" s="471"/>
      <c r="MYG204" s="471"/>
      <c r="MYH204" s="471"/>
      <c r="MYI204" s="471"/>
      <c r="MYJ204" s="471"/>
      <c r="MYK204" s="471"/>
      <c r="MYL204" s="471"/>
      <c r="MYM204" s="471"/>
      <c r="MYN204" s="471"/>
      <c r="MYO204" s="471"/>
      <c r="MYP204" s="471"/>
      <c r="MYQ204" s="471"/>
      <c r="MYR204" s="471"/>
      <c r="MYS204" s="471"/>
      <c r="MYT204" s="471"/>
      <c r="MYU204" s="471"/>
      <c r="MYV204" s="471"/>
      <c r="MYW204" s="471"/>
      <c r="MYX204" s="471"/>
      <c r="MYY204" s="471"/>
      <c r="MYZ204" s="471"/>
      <c r="MZA204" s="471"/>
      <c r="MZB204" s="471"/>
      <c r="MZC204" s="471"/>
      <c r="MZD204" s="471"/>
      <c r="MZE204" s="471"/>
      <c r="MZF204" s="471"/>
      <c r="MZG204" s="471"/>
      <c r="MZH204" s="471"/>
      <c r="MZI204" s="471"/>
      <c r="MZJ204" s="471"/>
      <c r="MZK204" s="471"/>
      <c r="MZL204" s="471"/>
      <c r="MZM204" s="471"/>
      <c r="MZN204" s="471"/>
      <c r="MZO204" s="471"/>
      <c r="MZP204" s="471"/>
      <c r="MZQ204" s="471"/>
      <c r="MZR204" s="471"/>
      <c r="MZS204" s="471"/>
      <c r="MZT204" s="471"/>
      <c r="MZU204" s="471"/>
      <c r="MZV204" s="471"/>
      <c r="MZW204" s="471"/>
      <c r="MZX204" s="471"/>
      <c r="MZY204" s="471"/>
      <c r="MZZ204" s="471"/>
      <c r="NAA204" s="471"/>
      <c r="NAB204" s="471"/>
      <c r="NAC204" s="471"/>
      <c r="NAD204" s="471"/>
      <c r="NAE204" s="471"/>
      <c r="NAF204" s="471"/>
      <c r="NAG204" s="471"/>
      <c r="NAH204" s="471"/>
      <c r="NAI204" s="471"/>
      <c r="NAJ204" s="471"/>
      <c r="NAK204" s="471"/>
      <c r="NAL204" s="471"/>
      <c r="NAM204" s="471"/>
      <c r="NAN204" s="471"/>
      <c r="NAO204" s="471"/>
      <c r="NAP204" s="471"/>
      <c r="NAQ204" s="471"/>
      <c r="NAR204" s="471"/>
      <c r="NAS204" s="471"/>
      <c r="NAT204" s="471"/>
      <c r="NAU204" s="471"/>
      <c r="NAV204" s="471"/>
      <c r="NAW204" s="471"/>
      <c r="NAX204" s="471"/>
      <c r="NAY204" s="471"/>
      <c r="NAZ204" s="471"/>
      <c r="NBA204" s="471"/>
      <c r="NBB204" s="471"/>
      <c r="NBC204" s="471"/>
      <c r="NBD204" s="471"/>
      <c r="NBE204" s="471"/>
      <c r="NBF204" s="471"/>
      <c r="NBG204" s="471"/>
      <c r="NBH204" s="471"/>
      <c r="NBI204" s="471"/>
      <c r="NBJ204" s="471"/>
      <c r="NBK204" s="471"/>
      <c r="NBL204" s="471"/>
      <c r="NBM204" s="471"/>
      <c r="NBN204" s="471"/>
      <c r="NBO204" s="471"/>
      <c r="NBP204" s="471"/>
      <c r="NBQ204" s="471"/>
      <c r="NBR204" s="471"/>
      <c r="NBS204" s="471"/>
      <c r="NBT204" s="471"/>
      <c r="NBU204" s="471"/>
      <c r="NBV204" s="471"/>
      <c r="NBW204" s="471"/>
      <c r="NBX204" s="471"/>
      <c r="NBY204" s="471"/>
      <c r="NBZ204" s="471"/>
      <c r="NCA204" s="471"/>
      <c r="NCB204" s="471"/>
      <c r="NCC204" s="471"/>
      <c r="NCD204" s="471"/>
      <c r="NCE204" s="471"/>
      <c r="NCF204" s="471"/>
      <c r="NCG204" s="471"/>
      <c r="NCH204" s="471"/>
      <c r="NCI204" s="471"/>
      <c r="NCJ204" s="471"/>
      <c r="NCK204" s="471"/>
      <c r="NCL204" s="471"/>
      <c r="NCM204" s="471"/>
      <c r="NCN204" s="471"/>
      <c r="NCO204" s="471"/>
      <c r="NCP204" s="471"/>
      <c r="NCQ204" s="471"/>
      <c r="NCR204" s="471"/>
      <c r="NCS204" s="471"/>
      <c r="NCT204" s="471"/>
      <c r="NCU204" s="471"/>
      <c r="NCV204" s="471"/>
      <c r="NCW204" s="471"/>
      <c r="NCX204" s="471"/>
      <c r="NCY204" s="471"/>
      <c r="NCZ204" s="471"/>
      <c r="NDA204" s="471"/>
      <c r="NDB204" s="471"/>
      <c r="NDC204" s="471"/>
      <c r="NDD204" s="471"/>
      <c r="NDE204" s="471"/>
      <c r="NDF204" s="471"/>
      <c r="NDG204" s="471"/>
      <c r="NDH204" s="471"/>
      <c r="NDI204" s="471"/>
      <c r="NDJ204" s="471"/>
      <c r="NDK204" s="471"/>
      <c r="NDL204" s="471"/>
      <c r="NDM204" s="471"/>
      <c r="NDN204" s="471"/>
      <c r="NDO204" s="471"/>
      <c r="NDP204" s="471"/>
      <c r="NDQ204" s="471"/>
      <c r="NDR204" s="471"/>
      <c r="NDS204" s="471"/>
      <c r="NDT204" s="471"/>
      <c r="NDU204" s="471"/>
      <c r="NDV204" s="471"/>
      <c r="NDW204" s="471"/>
      <c r="NDX204" s="471"/>
      <c r="NDY204" s="471"/>
      <c r="NDZ204" s="471"/>
      <c r="NEA204" s="471"/>
      <c r="NEB204" s="471"/>
      <c r="NEC204" s="471"/>
      <c r="NED204" s="471"/>
      <c r="NEE204" s="471"/>
      <c r="NEF204" s="471"/>
      <c r="NEG204" s="471"/>
      <c r="NEH204" s="471"/>
      <c r="NEI204" s="471"/>
      <c r="NEJ204" s="471"/>
      <c r="NEK204" s="471"/>
      <c r="NEL204" s="471"/>
      <c r="NEM204" s="471"/>
      <c r="NEN204" s="471"/>
      <c r="NEO204" s="471"/>
      <c r="NEP204" s="471"/>
      <c r="NEQ204" s="471"/>
      <c r="NER204" s="471"/>
      <c r="NES204" s="471"/>
      <c r="NET204" s="471"/>
      <c r="NEU204" s="471"/>
      <c r="NEV204" s="471"/>
      <c r="NEW204" s="471"/>
      <c r="NEX204" s="471"/>
      <c r="NEY204" s="471"/>
      <c r="NEZ204" s="471"/>
      <c r="NFA204" s="471"/>
      <c r="NFB204" s="471"/>
      <c r="NFC204" s="471"/>
      <c r="NFD204" s="471"/>
      <c r="NFE204" s="471"/>
      <c r="NFF204" s="471"/>
      <c r="NFG204" s="471"/>
      <c r="NFH204" s="471"/>
      <c r="NFI204" s="471"/>
      <c r="NFJ204" s="471"/>
      <c r="NFK204" s="471"/>
      <c r="NFL204" s="471"/>
      <c r="NFM204" s="471"/>
      <c r="NFN204" s="471"/>
      <c r="NFO204" s="471"/>
      <c r="NFP204" s="471"/>
      <c r="NFQ204" s="471"/>
      <c r="NFR204" s="471"/>
      <c r="NFS204" s="471"/>
      <c r="NFT204" s="471"/>
      <c r="NFU204" s="471"/>
      <c r="NFV204" s="471"/>
      <c r="NFW204" s="471"/>
      <c r="NFX204" s="471"/>
      <c r="NFY204" s="471"/>
      <c r="NFZ204" s="471"/>
      <c r="NGA204" s="471"/>
      <c r="NGB204" s="471"/>
      <c r="NGC204" s="471"/>
      <c r="NGD204" s="471"/>
      <c r="NGE204" s="471"/>
      <c r="NGF204" s="471"/>
      <c r="NGG204" s="471"/>
      <c r="NGH204" s="471"/>
      <c r="NGI204" s="471"/>
      <c r="NGJ204" s="471"/>
      <c r="NGK204" s="471"/>
      <c r="NGL204" s="471"/>
      <c r="NGM204" s="471"/>
      <c r="NGN204" s="471"/>
      <c r="NGO204" s="471"/>
      <c r="NGP204" s="471"/>
      <c r="NGQ204" s="471"/>
      <c r="NGR204" s="471"/>
      <c r="NGS204" s="471"/>
      <c r="NGT204" s="471"/>
      <c r="NGU204" s="471"/>
      <c r="NGV204" s="471"/>
      <c r="NGW204" s="471"/>
      <c r="NGX204" s="471"/>
      <c r="NGY204" s="471"/>
      <c r="NGZ204" s="471"/>
      <c r="NHA204" s="471"/>
      <c r="NHB204" s="471"/>
      <c r="NHC204" s="471"/>
      <c r="NHD204" s="471"/>
      <c r="NHE204" s="471"/>
      <c r="NHF204" s="471"/>
      <c r="NHG204" s="471"/>
      <c r="NHH204" s="471"/>
      <c r="NHI204" s="471"/>
      <c r="NHJ204" s="471"/>
      <c r="NHK204" s="471"/>
      <c r="NHL204" s="471"/>
      <c r="NHM204" s="471"/>
      <c r="NHN204" s="471"/>
      <c r="NHO204" s="471"/>
      <c r="NHP204" s="471"/>
      <c r="NHQ204" s="471"/>
      <c r="NHR204" s="471"/>
      <c r="NHS204" s="471"/>
      <c r="NHT204" s="471"/>
      <c r="NHU204" s="471"/>
      <c r="NHV204" s="471"/>
      <c r="NHW204" s="471"/>
      <c r="NHX204" s="471"/>
      <c r="NHY204" s="471"/>
      <c r="NHZ204" s="471"/>
      <c r="NIA204" s="471"/>
      <c r="NIB204" s="471"/>
      <c r="NIC204" s="471"/>
      <c r="NID204" s="471"/>
      <c r="NIE204" s="471"/>
      <c r="NIF204" s="471"/>
      <c r="NIG204" s="471"/>
      <c r="NIH204" s="471"/>
      <c r="NII204" s="471"/>
      <c r="NIJ204" s="471"/>
      <c r="NIK204" s="471"/>
      <c r="NIL204" s="471"/>
      <c r="NIM204" s="471"/>
      <c r="NIN204" s="471"/>
      <c r="NIO204" s="471"/>
      <c r="NIP204" s="471"/>
      <c r="NIQ204" s="471"/>
      <c r="NIR204" s="471"/>
      <c r="NIS204" s="471"/>
      <c r="NIT204" s="471"/>
      <c r="NIU204" s="471"/>
      <c r="NIV204" s="471"/>
      <c r="NIW204" s="471"/>
      <c r="NIX204" s="471"/>
      <c r="NIY204" s="471"/>
      <c r="NIZ204" s="471"/>
      <c r="NJA204" s="471"/>
      <c r="NJB204" s="471"/>
      <c r="NJC204" s="471"/>
      <c r="NJD204" s="471"/>
      <c r="NJE204" s="471"/>
      <c r="NJF204" s="471"/>
      <c r="NJG204" s="471"/>
      <c r="NJH204" s="471"/>
      <c r="NJI204" s="471"/>
      <c r="NJJ204" s="471"/>
      <c r="NJK204" s="471"/>
      <c r="NJL204" s="471"/>
      <c r="NJM204" s="471"/>
      <c r="NJN204" s="471"/>
      <c r="NJO204" s="471"/>
      <c r="NJP204" s="471"/>
      <c r="NJQ204" s="471"/>
      <c r="NJR204" s="471"/>
      <c r="NJS204" s="471"/>
      <c r="NJT204" s="471"/>
      <c r="NJU204" s="471"/>
      <c r="NJV204" s="471"/>
      <c r="NJW204" s="471"/>
      <c r="NJX204" s="471"/>
      <c r="NJY204" s="471"/>
      <c r="NJZ204" s="471"/>
      <c r="NKA204" s="471"/>
      <c r="NKB204" s="471"/>
      <c r="NKC204" s="471"/>
      <c r="NKD204" s="471"/>
      <c r="NKE204" s="471"/>
      <c r="NKF204" s="471"/>
      <c r="NKG204" s="471"/>
      <c r="NKH204" s="471"/>
      <c r="NKI204" s="471"/>
      <c r="NKJ204" s="471"/>
      <c r="NKK204" s="471"/>
      <c r="NKL204" s="471"/>
      <c r="NKM204" s="471"/>
      <c r="NKN204" s="471"/>
      <c r="NKO204" s="471"/>
      <c r="NKP204" s="471"/>
      <c r="NKQ204" s="471"/>
      <c r="NKR204" s="471"/>
      <c r="NKS204" s="471"/>
      <c r="NKT204" s="471"/>
      <c r="NKU204" s="471"/>
      <c r="NKV204" s="471"/>
      <c r="NKW204" s="471"/>
      <c r="NKX204" s="471"/>
      <c r="NKY204" s="471"/>
      <c r="NKZ204" s="471"/>
      <c r="NLA204" s="471"/>
      <c r="NLB204" s="471"/>
      <c r="NLC204" s="471"/>
      <c r="NLD204" s="471"/>
      <c r="NLE204" s="471"/>
      <c r="NLF204" s="471"/>
      <c r="NLG204" s="471"/>
      <c r="NLH204" s="471"/>
      <c r="NLI204" s="471"/>
      <c r="NLJ204" s="471"/>
      <c r="NLK204" s="471"/>
      <c r="NLL204" s="471"/>
      <c r="NLM204" s="471"/>
      <c r="NLN204" s="471"/>
      <c r="NLO204" s="471"/>
      <c r="NLP204" s="471"/>
      <c r="NLQ204" s="471"/>
      <c r="NLR204" s="471"/>
      <c r="NLS204" s="471"/>
      <c r="NLT204" s="471"/>
      <c r="NLU204" s="471"/>
      <c r="NLV204" s="471"/>
      <c r="NLW204" s="471"/>
      <c r="NLX204" s="471"/>
      <c r="NLY204" s="471"/>
      <c r="NLZ204" s="471"/>
      <c r="NMA204" s="471"/>
      <c r="NMB204" s="471"/>
      <c r="NMC204" s="471"/>
      <c r="NMD204" s="471"/>
      <c r="NME204" s="471"/>
      <c r="NMF204" s="471"/>
      <c r="NMG204" s="471"/>
      <c r="NMH204" s="471"/>
      <c r="NMI204" s="471"/>
      <c r="NMJ204" s="471"/>
      <c r="NMK204" s="471"/>
      <c r="NML204" s="471"/>
      <c r="NMM204" s="471"/>
      <c r="NMN204" s="471"/>
      <c r="NMO204" s="471"/>
      <c r="NMP204" s="471"/>
      <c r="NMQ204" s="471"/>
      <c r="NMR204" s="471"/>
      <c r="NMS204" s="471"/>
      <c r="NMT204" s="471"/>
      <c r="NMU204" s="471"/>
      <c r="NMV204" s="471"/>
      <c r="NMW204" s="471"/>
      <c r="NMX204" s="471"/>
      <c r="NMY204" s="471"/>
      <c r="NMZ204" s="471"/>
      <c r="NNA204" s="471"/>
      <c r="NNB204" s="471"/>
      <c r="NNC204" s="471"/>
      <c r="NND204" s="471"/>
      <c r="NNE204" s="471"/>
      <c r="NNF204" s="471"/>
      <c r="NNG204" s="471"/>
      <c r="NNH204" s="471"/>
      <c r="NNI204" s="471"/>
      <c r="NNJ204" s="471"/>
      <c r="NNK204" s="471"/>
      <c r="NNL204" s="471"/>
      <c r="NNM204" s="471"/>
      <c r="NNN204" s="471"/>
      <c r="NNO204" s="471"/>
      <c r="NNP204" s="471"/>
      <c r="NNQ204" s="471"/>
      <c r="NNR204" s="471"/>
      <c r="NNS204" s="471"/>
      <c r="NNT204" s="471"/>
      <c r="NNU204" s="471"/>
      <c r="NNV204" s="471"/>
      <c r="NNW204" s="471"/>
      <c r="NNX204" s="471"/>
      <c r="NNY204" s="471"/>
      <c r="NNZ204" s="471"/>
      <c r="NOA204" s="471"/>
      <c r="NOB204" s="471"/>
      <c r="NOC204" s="471"/>
      <c r="NOD204" s="471"/>
      <c r="NOE204" s="471"/>
      <c r="NOF204" s="471"/>
      <c r="NOG204" s="471"/>
      <c r="NOH204" s="471"/>
      <c r="NOI204" s="471"/>
      <c r="NOJ204" s="471"/>
      <c r="NOK204" s="471"/>
      <c r="NOL204" s="471"/>
      <c r="NOM204" s="471"/>
      <c r="NON204" s="471"/>
      <c r="NOO204" s="471"/>
      <c r="NOP204" s="471"/>
      <c r="NOQ204" s="471"/>
      <c r="NOR204" s="471"/>
      <c r="NOS204" s="471"/>
      <c r="NOT204" s="471"/>
      <c r="NOU204" s="471"/>
      <c r="NOV204" s="471"/>
      <c r="NOW204" s="471"/>
      <c r="NOX204" s="471"/>
      <c r="NOY204" s="471"/>
      <c r="NOZ204" s="471"/>
      <c r="NPA204" s="471"/>
      <c r="NPB204" s="471"/>
      <c r="NPC204" s="471"/>
      <c r="NPD204" s="471"/>
      <c r="NPE204" s="471"/>
      <c r="NPF204" s="471"/>
      <c r="NPG204" s="471"/>
      <c r="NPH204" s="471"/>
      <c r="NPI204" s="471"/>
      <c r="NPJ204" s="471"/>
      <c r="NPK204" s="471"/>
      <c r="NPL204" s="471"/>
      <c r="NPM204" s="471"/>
      <c r="NPN204" s="471"/>
      <c r="NPO204" s="471"/>
      <c r="NPP204" s="471"/>
      <c r="NPQ204" s="471"/>
      <c r="NPR204" s="471"/>
      <c r="NPS204" s="471"/>
      <c r="NPT204" s="471"/>
      <c r="NPU204" s="471"/>
      <c r="NPV204" s="471"/>
      <c r="NPW204" s="471"/>
      <c r="NPX204" s="471"/>
      <c r="NPY204" s="471"/>
      <c r="NPZ204" s="471"/>
      <c r="NQA204" s="471"/>
      <c r="NQB204" s="471"/>
      <c r="NQC204" s="471"/>
      <c r="NQD204" s="471"/>
      <c r="NQE204" s="471"/>
      <c r="NQF204" s="471"/>
      <c r="NQG204" s="471"/>
      <c r="NQH204" s="471"/>
      <c r="NQI204" s="471"/>
      <c r="NQJ204" s="471"/>
      <c r="NQK204" s="471"/>
      <c r="NQL204" s="471"/>
      <c r="NQM204" s="471"/>
      <c r="NQN204" s="471"/>
      <c r="NQO204" s="471"/>
      <c r="NQP204" s="471"/>
      <c r="NQQ204" s="471"/>
      <c r="NQR204" s="471"/>
      <c r="NQS204" s="471"/>
      <c r="NQT204" s="471"/>
      <c r="NQU204" s="471"/>
      <c r="NQV204" s="471"/>
      <c r="NQW204" s="471"/>
      <c r="NQX204" s="471"/>
      <c r="NQY204" s="471"/>
      <c r="NQZ204" s="471"/>
      <c r="NRA204" s="471"/>
      <c r="NRB204" s="471"/>
      <c r="NRC204" s="471"/>
      <c r="NRD204" s="471"/>
      <c r="NRE204" s="471"/>
      <c r="NRF204" s="471"/>
      <c r="NRG204" s="471"/>
      <c r="NRH204" s="471"/>
      <c r="NRI204" s="471"/>
      <c r="NRJ204" s="471"/>
      <c r="NRK204" s="471"/>
      <c r="NRL204" s="471"/>
      <c r="NRM204" s="471"/>
      <c r="NRN204" s="471"/>
      <c r="NRO204" s="471"/>
      <c r="NRP204" s="471"/>
      <c r="NRQ204" s="471"/>
      <c r="NRR204" s="471"/>
      <c r="NRS204" s="471"/>
      <c r="NRT204" s="471"/>
      <c r="NRU204" s="471"/>
      <c r="NRV204" s="471"/>
      <c r="NRW204" s="471"/>
      <c r="NRX204" s="471"/>
      <c r="NRY204" s="471"/>
      <c r="NRZ204" s="471"/>
      <c r="NSA204" s="471"/>
      <c r="NSB204" s="471"/>
      <c r="NSC204" s="471"/>
      <c r="NSD204" s="471"/>
      <c r="NSE204" s="471"/>
      <c r="NSF204" s="471"/>
      <c r="NSG204" s="471"/>
      <c r="NSH204" s="471"/>
      <c r="NSI204" s="471"/>
      <c r="NSJ204" s="471"/>
      <c r="NSK204" s="471"/>
      <c r="NSL204" s="471"/>
      <c r="NSM204" s="471"/>
      <c r="NSN204" s="471"/>
      <c r="NSO204" s="471"/>
      <c r="NSP204" s="471"/>
      <c r="NSQ204" s="471"/>
      <c r="NSR204" s="471"/>
      <c r="NSS204" s="471"/>
      <c r="NST204" s="471"/>
      <c r="NSU204" s="471"/>
      <c r="NSV204" s="471"/>
      <c r="NSW204" s="471"/>
      <c r="NSX204" s="471"/>
      <c r="NSY204" s="471"/>
      <c r="NSZ204" s="471"/>
      <c r="NTA204" s="471"/>
      <c r="NTB204" s="471"/>
      <c r="NTC204" s="471"/>
      <c r="NTD204" s="471"/>
      <c r="NTE204" s="471"/>
      <c r="NTF204" s="471"/>
      <c r="NTG204" s="471"/>
      <c r="NTH204" s="471"/>
      <c r="NTI204" s="471"/>
      <c r="NTJ204" s="471"/>
      <c r="NTK204" s="471"/>
      <c r="NTL204" s="471"/>
      <c r="NTM204" s="471"/>
      <c r="NTN204" s="471"/>
      <c r="NTO204" s="471"/>
      <c r="NTP204" s="471"/>
      <c r="NTQ204" s="471"/>
      <c r="NTR204" s="471"/>
      <c r="NTS204" s="471"/>
      <c r="NTT204" s="471"/>
      <c r="NTU204" s="471"/>
      <c r="NTV204" s="471"/>
      <c r="NTW204" s="471"/>
      <c r="NTX204" s="471"/>
      <c r="NTY204" s="471"/>
      <c r="NTZ204" s="471"/>
      <c r="NUA204" s="471"/>
      <c r="NUB204" s="471"/>
      <c r="NUC204" s="471"/>
      <c r="NUD204" s="471"/>
      <c r="NUE204" s="471"/>
      <c r="NUF204" s="471"/>
      <c r="NUG204" s="471"/>
      <c r="NUH204" s="471"/>
      <c r="NUI204" s="471"/>
      <c r="NUJ204" s="471"/>
      <c r="NUK204" s="471"/>
      <c r="NUL204" s="471"/>
      <c r="NUM204" s="471"/>
      <c r="NUN204" s="471"/>
      <c r="NUO204" s="471"/>
      <c r="NUP204" s="471"/>
      <c r="NUQ204" s="471"/>
      <c r="NUR204" s="471"/>
      <c r="NUS204" s="471"/>
      <c r="NUT204" s="471"/>
      <c r="NUU204" s="471"/>
      <c r="NUV204" s="471"/>
      <c r="NUW204" s="471"/>
      <c r="NUX204" s="471"/>
      <c r="NUY204" s="471"/>
      <c r="NUZ204" s="471"/>
      <c r="NVA204" s="471"/>
      <c r="NVB204" s="471"/>
      <c r="NVC204" s="471"/>
      <c r="NVD204" s="471"/>
      <c r="NVE204" s="471"/>
      <c r="NVF204" s="471"/>
      <c r="NVG204" s="471"/>
      <c r="NVH204" s="471"/>
      <c r="NVI204" s="471"/>
      <c r="NVJ204" s="471"/>
      <c r="NVK204" s="471"/>
      <c r="NVL204" s="471"/>
      <c r="NVM204" s="471"/>
      <c r="NVN204" s="471"/>
      <c r="NVO204" s="471"/>
      <c r="NVP204" s="471"/>
      <c r="NVQ204" s="471"/>
      <c r="NVR204" s="471"/>
      <c r="NVS204" s="471"/>
      <c r="NVT204" s="471"/>
      <c r="NVU204" s="471"/>
      <c r="NVV204" s="471"/>
      <c r="NVW204" s="471"/>
      <c r="NVX204" s="471"/>
      <c r="NVY204" s="471"/>
      <c r="NVZ204" s="471"/>
      <c r="NWA204" s="471"/>
      <c r="NWB204" s="471"/>
      <c r="NWC204" s="471"/>
      <c r="NWD204" s="471"/>
      <c r="NWE204" s="471"/>
      <c r="NWF204" s="471"/>
      <c r="NWG204" s="471"/>
      <c r="NWH204" s="471"/>
      <c r="NWI204" s="471"/>
      <c r="NWJ204" s="471"/>
      <c r="NWK204" s="471"/>
      <c r="NWL204" s="471"/>
      <c r="NWM204" s="471"/>
      <c r="NWN204" s="471"/>
      <c r="NWO204" s="471"/>
      <c r="NWP204" s="471"/>
      <c r="NWQ204" s="471"/>
      <c r="NWR204" s="471"/>
      <c r="NWS204" s="471"/>
      <c r="NWT204" s="471"/>
      <c r="NWU204" s="471"/>
      <c r="NWV204" s="471"/>
      <c r="NWW204" s="471"/>
      <c r="NWX204" s="471"/>
      <c r="NWY204" s="471"/>
      <c r="NWZ204" s="471"/>
      <c r="NXA204" s="471"/>
      <c r="NXB204" s="471"/>
      <c r="NXC204" s="471"/>
      <c r="NXD204" s="471"/>
      <c r="NXE204" s="471"/>
      <c r="NXF204" s="471"/>
      <c r="NXG204" s="471"/>
      <c r="NXH204" s="471"/>
      <c r="NXI204" s="471"/>
      <c r="NXJ204" s="471"/>
      <c r="NXK204" s="471"/>
      <c r="NXL204" s="471"/>
      <c r="NXM204" s="471"/>
      <c r="NXN204" s="471"/>
      <c r="NXO204" s="471"/>
      <c r="NXP204" s="471"/>
      <c r="NXQ204" s="471"/>
      <c r="NXR204" s="471"/>
      <c r="NXS204" s="471"/>
      <c r="NXT204" s="471"/>
      <c r="NXU204" s="471"/>
      <c r="NXV204" s="471"/>
      <c r="NXW204" s="471"/>
      <c r="NXX204" s="471"/>
      <c r="NXY204" s="471"/>
      <c r="NXZ204" s="471"/>
      <c r="NYA204" s="471"/>
      <c r="NYB204" s="471"/>
      <c r="NYC204" s="471"/>
      <c r="NYD204" s="471"/>
      <c r="NYE204" s="471"/>
      <c r="NYF204" s="471"/>
      <c r="NYG204" s="471"/>
      <c r="NYH204" s="471"/>
      <c r="NYI204" s="471"/>
      <c r="NYJ204" s="471"/>
      <c r="NYK204" s="471"/>
      <c r="NYL204" s="471"/>
      <c r="NYM204" s="471"/>
      <c r="NYN204" s="471"/>
      <c r="NYO204" s="471"/>
      <c r="NYP204" s="471"/>
      <c r="NYQ204" s="471"/>
      <c r="NYR204" s="471"/>
      <c r="NYS204" s="471"/>
      <c r="NYT204" s="471"/>
      <c r="NYU204" s="471"/>
      <c r="NYV204" s="471"/>
      <c r="NYW204" s="471"/>
      <c r="NYX204" s="471"/>
      <c r="NYY204" s="471"/>
      <c r="NYZ204" s="471"/>
      <c r="NZA204" s="471"/>
      <c r="NZB204" s="471"/>
      <c r="NZC204" s="471"/>
      <c r="NZD204" s="471"/>
      <c r="NZE204" s="471"/>
      <c r="NZF204" s="471"/>
      <c r="NZG204" s="471"/>
      <c r="NZH204" s="471"/>
      <c r="NZI204" s="471"/>
      <c r="NZJ204" s="471"/>
      <c r="NZK204" s="471"/>
      <c r="NZL204" s="471"/>
      <c r="NZM204" s="471"/>
      <c r="NZN204" s="471"/>
      <c r="NZO204" s="471"/>
      <c r="NZP204" s="471"/>
      <c r="NZQ204" s="471"/>
      <c r="NZR204" s="471"/>
      <c r="NZS204" s="471"/>
      <c r="NZT204" s="471"/>
      <c r="NZU204" s="471"/>
      <c r="NZV204" s="471"/>
      <c r="NZW204" s="471"/>
      <c r="NZX204" s="471"/>
      <c r="NZY204" s="471"/>
      <c r="NZZ204" s="471"/>
      <c r="OAA204" s="471"/>
      <c r="OAB204" s="471"/>
      <c r="OAC204" s="471"/>
      <c r="OAD204" s="471"/>
      <c r="OAE204" s="471"/>
      <c r="OAF204" s="471"/>
      <c r="OAG204" s="471"/>
      <c r="OAH204" s="471"/>
      <c r="OAI204" s="471"/>
      <c r="OAJ204" s="471"/>
      <c r="OAK204" s="471"/>
      <c r="OAL204" s="471"/>
      <c r="OAM204" s="471"/>
      <c r="OAN204" s="471"/>
      <c r="OAO204" s="471"/>
      <c r="OAP204" s="471"/>
      <c r="OAQ204" s="471"/>
      <c r="OAR204" s="471"/>
      <c r="OAS204" s="471"/>
      <c r="OAT204" s="471"/>
      <c r="OAU204" s="471"/>
      <c r="OAV204" s="471"/>
      <c r="OAW204" s="471"/>
      <c r="OAX204" s="471"/>
      <c r="OAY204" s="471"/>
      <c r="OAZ204" s="471"/>
      <c r="OBA204" s="471"/>
      <c r="OBB204" s="471"/>
      <c r="OBC204" s="471"/>
      <c r="OBD204" s="471"/>
      <c r="OBE204" s="471"/>
      <c r="OBF204" s="471"/>
      <c r="OBG204" s="471"/>
      <c r="OBH204" s="471"/>
      <c r="OBI204" s="471"/>
      <c r="OBJ204" s="471"/>
      <c r="OBK204" s="471"/>
      <c r="OBL204" s="471"/>
      <c r="OBM204" s="471"/>
      <c r="OBN204" s="471"/>
      <c r="OBO204" s="471"/>
      <c r="OBP204" s="471"/>
      <c r="OBQ204" s="471"/>
      <c r="OBR204" s="471"/>
      <c r="OBS204" s="471"/>
      <c r="OBT204" s="471"/>
      <c r="OBU204" s="471"/>
      <c r="OBV204" s="471"/>
      <c r="OBW204" s="471"/>
      <c r="OBX204" s="471"/>
      <c r="OBY204" s="471"/>
      <c r="OBZ204" s="471"/>
      <c r="OCA204" s="471"/>
      <c r="OCB204" s="471"/>
      <c r="OCC204" s="471"/>
      <c r="OCD204" s="471"/>
      <c r="OCE204" s="471"/>
      <c r="OCF204" s="471"/>
      <c r="OCG204" s="471"/>
      <c r="OCH204" s="471"/>
      <c r="OCI204" s="471"/>
      <c r="OCJ204" s="471"/>
      <c r="OCK204" s="471"/>
      <c r="OCL204" s="471"/>
      <c r="OCM204" s="471"/>
      <c r="OCN204" s="471"/>
      <c r="OCO204" s="471"/>
      <c r="OCP204" s="471"/>
      <c r="OCQ204" s="471"/>
      <c r="OCR204" s="471"/>
      <c r="OCS204" s="471"/>
      <c r="OCT204" s="471"/>
      <c r="OCU204" s="471"/>
      <c r="OCV204" s="471"/>
      <c r="OCW204" s="471"/>
      <c r="OCX204" s="471"/>
      <c r="OCY204" s="471"/>
      <c r="OCZ204" s="471"/>
      <c r="ODA204" s="471"/>
      <c r="ODB204" s="471"/>
      <c r="ODC204" s="471"/>
      <c r="ODD204" s="471"/>
      <c r="ODE204" s="471"/>
      <c r="ODF204" s="471"/>
      <c r="ODG204" s="471"/>
      <c r="ODH204" s="471"/>
      <c r="ODI204" s="471"/>
      <c r="ODJ204" s="471"/>
      <c r="ODK204" s="471"/>
      <c r="ODL204" s="471"/>
      <c r="ODM204" s="471"/>
      <c r="ODN204" s="471"/>
      <c r="ODO204" s="471"/>
      <c r="ODP204" s="471"/>
      <c r="ODQ204" s="471"/>
      <c r="ODR204" s="471"/>
      <c r="ODS204" s="471"/>
      <c r="ODT204" s="471"/>
      <c r="ODU204" s="471"/>
      <c r="ODV204" s="471"/>
      <c r="ODW204" s="471"/>
      <c r="ODX204" s="471"/>
      <c r="ODY204" s="471"/>
      <c r="ODZ204" s="471"/>
      <c r="OEA204" s="471"/>
      <c r="OEB204" s="471"/>
      <c r="OEC204" s="471"/>
      <c r="OED204" s="471"/>
      <c r="OEE204" s="471"/>
      <c r="OEF204" s="471"/>
      <c r="OEG204" s="471"/>
      <c r="OEH204" s="471"/>
      <c r="OEI204" s="471"/>
      <c r="OEJ204" s="471"/>
      <c r="OEK204" s="471"/>
      <c r="OEL204" s="471"/>
      <c r="OEM204" s="471"/>
      <c r="OEN204" s="471"/>
      <c r="OEO204" s="471"/>
      <c r="OEP204" s="471"/>
      <c r="OEQ204" s="471"/>
      <c r="OER204" s="471"/>
      <c r="OES204" s="471"/>
      <c r="OET204" s="471"/>
      <c r="OEU204" s="471"/>
      <c r="OEV204" s="471"/>
      <c r="OEW204" s="471"/>
      <c r="OEX204" s="471"/>
      <c r="OEY204" s="471"/>
      <c r="OEZ204" s="471"/>
      <c r="OFA204" s="471"/>
      <c r="OFB204" s="471"/>
      <c r="OFC204" s="471"/>
      <c r="OFD204" s="471"/>
      <c r="OFE204" s="471"/>
      <c r="OFF204" s="471"/>
      <c r="OFG204" s="471"/>
      <c r="OFH204" s="471"/>
      <c r="OFI204" s="471"/>
      <c r="OFJ204" s="471"/>
      <c r="OFK204" s="471"/>
      <c r="OFL204" s="471"/>
      <c r="OFM204" s="471"/>
      <c r="OFN204" s="471"/>
      <c r="OFO204" s="471"/>
      <c r="OFP204" s="471"/>
      <c r="OFQ204" s="471"/>
      <c r="OFR204" s="471"/>
      <c r="OFS204" s="471"/>
      <c r="OFT204" s="471"/>
      <c r="OFU204" s="471"/>
      <c r="OFV204" s="471"/>
      <c r="OFW204" s="471"/>
      <c r="OFX204" s="471"/>
      <c r="OFY204" s="471"/>
      <c r="OFZ204" s="471"/>
      <c r="OGA204" s="471"/>
      <c r="OGB204" s="471"/>
      <c r="OGC204" s="471"/>
      <c r="OGD204" s="471"/>
      <c r="OGE204" s="471"/>
      <c r="OGF204" s="471"/>
      <c r="OGG204" s="471"/>
      <c r="OGH204" s="471"/>
      <c r="OGI204" s="471"/>
      <c r="OGJ204" s="471"/>
      <c r="OGK204" s="471"/>
      <c r="OGL204" s="471"/>
      <c r="OGM204" s="471"/>
      <c r="OGN204" s="471"/>
      <c r="OGO204" s="471"/>
      <c r="OGP204" s="471"/>
      <c r="OGQ204" s="471"/>
      <c r="OGR204" s="471"/>
      <c r="OGS204" s="471"/>
      <c r="OGT204" s="471"/>
      <c r="OGU204" s="471"/>
      <c r="OGV204" s="471"/>
      <c r="OGW204" s="471"/>
      <c r="OGX204" s="471"/>
      <c r="OGY204" s="471"/>
      <c r="OGZ204" s="471"/>
      <c r="OHA204" s="471"/>
      <c r="OHB204" s="471"/>
      <c r="OHC204" s="471"/>
      <c r="OHD204" s="471"/>
      <c r="OHE204" s="471"/>
      <c r="OHF204" s="471"/>
      <c r="OHG204" s="471"/>
      <c r="OHH204" s="471"/>
      <c r="OHI204" s="471"/>
      <c r="OHJ204" s="471"/>
      <c r="OHK204" s="471"/>
      <c r="OHL204" s="471"/>
      <c r="OHM204" s="471"/>
      <c r="OHN204" s="471"/>
      <c r="OHO204" s="471"/>
      <c r="OHP204" s="471"/>
      <c r="OHQ204" s="471"/>
      <c r="OHR204" s="471"/>
      <c r="OHS204" s="471"/>
      <c r="OHT204" s="471"/>
      <c r="OHU204" s="471"/>
      <c r="OHV204" s="471"/>
      <c r="OHW204" s="471"/>
      <c r="OHX204" s="471"/>
      <c r="OHY204" s="471"/>
      <c r="OHZ204" s="471"/>
      <c r="OIA204" s="471"/>
      <c r="OIB204" s="471"/>
      <c r="OIC204" s="471"/>
      <c r="OID204" s="471"/>
      <c r="OIE204" s="471"/>
      <c r="OIF204" s="471"/>
      <c r="OIG204" s="471"/>
      <c r="OIH204" s="471"/>
      <c r="OII204" s="471"/>
      <c r="OIJ204" s="471"/>
      <c r="OIK204" s="471"/>
      <c r="OIL204" s="471"/>
      <c r="OIM204" s="471"/>
      <c r="OIN204" s="471"/>
      <c r="OIO204" s="471"/>
      <c r="OIP204" s="471"/>
      <c r="OIQ204" s="471"/>
      <c r="OIR204" s="471"/>
      <c r="OIS204" s="471"/>
      <c r="OIT204" s="471"/>
      <c r="OIU204" s="471"/>
      <c r="OIV204" s="471"/>
      <c r="OIW204" s="471"/>
      <c r="OIX204" s="471"/>
      <c r="OIY204" s="471"/>
      <c r="OIZ204" s="471"/>
      <c r="OJA204" s="471"/>
      <c r="OJB204" s="471"/>
      <c r="OJC204" s="471"/>
      <c r="OJD204" s="471"/>
      <c r="OJE204" s="471"/>
      <c r="OJF204" s="471"/>
      <c r="OJG204" s="471"/>
      <c r="OJH204" s="471"/>
      <c r="OJI204" s="471"/>
      <c r="OJJ204" s="471"/>
      <c r="OJK204" s="471"/>
      <c r="OJL204" s="471"/>
      <c r="OJM204" s="471"/>
      <c r="OJN204" s="471"/>
      <c r="OJO204" s="471"/>
      <c r="OJP204" s="471"/>
      <c r="OJQ204" s="471"/>
      <c r="OJR204" s="471"/>
      <c r="OJS204" s="471"/>
      <c r="OJT204" s="471"/>
      <c r="OJU204" s="471"/>
      <c r="OJV204" s="471"/>
      <c r="OJW204" s="471"/>
      <c r="OJX204" s="471"/>
      <c r="OJY204" s="471"/>
      <c r="OJZ204" s="471"/>
      <c r="OKA204" s="471"/>
      <c r="OKB204" s="471"/>
      <c r="OKC204" s="471"/>
      <c r="OKD204" s="471"/>
      <c r="OKE204" s="471"/>
      <c r="OKF204" s="471"/>
      <c r="OKG204" s="471"/>
      <c r="OKH204" s="471"/>
      <c r="OKI204" s="471"/>
      <c r="OKJ204" s="471"/>
      <c r="OKK204" s="471"/>
      <c r="OKL204" s="471"/>
      <c r="OKM204" s="471"/>
      <c r="OKN204" s="471"/>
      <c r="OKO204" s="471"/>
      <c r="OKP204" s="471"/>
      <c r="OKQ204" s="471"/>
      <c r="OKR204" s="471"/>
      <c r="OKS204" s="471"/>
      <c r="OKT204" s="471"/>
      <c r="OKU204" s="471"/>
      <c r="OKV204" s="471"/>
      <c r="OKW204" s="471"/>
      <c r="OKX204" s="471"/>
      <c r="OKY204" s="471"/>
      <c r="OKZ204" s="471"/>
      <c r="OLA204" s="471"/>
      <c r="OLB204" s="471"/>
      <c r="OLC204" s="471"/>
      <c r="OLD204" s="471"/>
      <c r="OLE204" s="471"/>
      <c r="OLF204" s="471"/>
      <c r="OLG204" s="471"/>
      <c r="OLH204" s="471"/>
      <c r="OLI204" s="471"/>
      <c r="OLJ204" s="471"/>
      <c r="OLK204" s="471"/>
      <c r="OLL204" s="471"/>
      <c r="OLM204" s="471"/>
      <c r="OLN204" s="471"/>
      <c r="OLO204" s="471"/>
      <c r="OLP204" s="471"/>
      <c r="OLQ204" s="471"/>
      <c r="OLR204" s="471"/>
      <c r="OLS204" s="471"/>
      <c r="OLT204" s="471"/>
      <c r="OLU204" s="471"/>
      <c r="OLV204" s="471"/>
      <c r="OLW204" s="471"/>
      <c r="OLX204" s="471"/>
      <c r="OLY204" s="471"/>
      <c r="OLZ204" s="471"/>
      <c r="OMA204" s="471"/>
      <c r="OMB204" s="471"/>
      <c r="OMC204" s="471"/>
      <c r="OMD204" s="471"/>
      <c r="OME204" s="471"/>
      <c r="OMF204" s="471"/>
      <c r="OMG204" s="471"/>
      <c r="OMH204" s="471"/>
      <c r="OMI204" s="471"/>
      <c r="OMJ204" s="471"/>
      <c r="OMK204" s="471"/>
      <c r="OML204" s="471"/>
      <c r="OMM204" s="471"/>
      <c r="OMN204" s="471"/>
      <c r="OMO204" s="471"/>
      <c r="OMP204" s="471"/>
      <c r="OMQ204" s="471"/>
      <c r="OMR204" s="471"/>
      <c r="OMS204" s="471"/>
      <c r="OMT204" s="471"/>
      <c r="OMU204" s="471"/>
      <c r="OMV204" s="471"/>
      <c r="OMW204" s="471"/>
      <c r="OMX204" s="471"/>
      <c r="OMY204" s="471"/>
      <c r="OMZ204" s="471"/>
      <c r="ONA204" s="471"/>
      <c r="ONB204" s="471"/>
      <c r="ONC204" s="471"/>
      <c r="OND204" s="471"/>
      <c r="ONE204" s="471"/>
      <c r="ONF204" s="471"/>
      <c r="ONG204" s="471"/>
      <c r="ONH204" s="471"/>
      <c r="ONI204" s="471"/>
      <c r="ONJ204" s="471"/>
      <c r="ONK204" s="471"/>
      <c r="ONL204" s="471"/>
      <c r="ONM204" s="471"/>
      <c r="ONN204" s="471"/>
      <c r="ONO204" s="471"/>
      <c r="ONP204" s="471"/>
      <c r="ONQ204" s="471"/>
      <c r="ONR204" s="471"/>
      <c r="ONS204" s="471"/>
      <c r="ONT204" s="471"/>
      <c r="ONU204" s="471"/>
      <c r="ONV204" s="471"/>
      <c r="ONW204" s="471"/>
      <c r="ONX204" s="471"/>
      <c r="ONY204" s="471"/>
      <c r="ONZ204" s="471"/>
      <c r="OOA204" s="471"/>
      <c r="OOB204" s="471"/>
      <c r="OOC204" s="471"/>
      <c r="OOD204" s="471"/>
      <c r="OOE204" s="471"/>
      <c r="OOF204" s="471"/>
      <c r="OOG204" s="471"/>
      <c r="OOH204" s="471"/>
      <c r="OOI204" s="471"/>
      <c r="OOJ204" s="471"/>
      <c r="OOK204" s="471"/>
      <c r="OOL204" s="471"/>
      <c r="OOM204" s="471"/>
      <c r="OON204" s="471"/>
      <c r="OOO204" s="471"/>
      <c r="OOP204" s="471"/>
      <c r="OOQ204" s="471"/>
      <c r="OOR204" s="471"/>
      <c r="OOS204" s="471"/>
      <c r="OOT204" s="471"/>
      <c r="OOU204" s="471"/>
      <c r="OOV204" s="471"/>
      <c r="OOW204" s="471"/>
      <c r="OOX204" s="471"/>
      <c r="OOY204" s="471"/>
      <c r="OOZ204" s="471"/>
      <c r="OPA204" s="471"/>
      <c r="OPB204" s="471"/>
      <c r="OPC204" s="471"/>
      <c r="OPD204" s="471"/>
      <c r="OPE204" s="471"/>
      <c r="OPF204" s="471"/>
      <c r="OPG204" s="471"/>
      <c r="OPH204" s="471"/>
      <c r="OPI204" s="471"/>
      <c r="OPJ204" s="471"/>
      <c r="OPK204" s="471"/>
      <c r="OPL204" s="471"/>
      <c r="OPM204" s="471"/>
      <c r="OPN204" s="471"/>
      <c r="OPO204" s="471"/>
      <c r="OPP204" s="471"/>
      <c r="OPQ204" s="471"/>
      <c r="OPR204" s="471"/>
      <c r="OPS204" s="471"/>
      <c r="OPT204" s="471"/>
      <c r="OPU204" s="471"/>
      <c r="OPV204" s="471"/>
      <c r="OPW204" s="471"/>
      <c r="OPX204" s="471"/>
      <c r="OPY204" s="471"/>
      <c r="OPZ204" s="471"/>
      <c r="OQA204" s="471"/>
      <c r="OQB204" s="471"/>
      <c r="OQC204" s="471"/>
      <c r="OQD204" s="471"/>
      <c r="OQE204" s="471"/>
      <c r="OQF204" s="471"/>
      <c r="OQG204" s="471"/>
      <c r="OQH204" s="471"/>
      <c r="OQI204" s="471"/>
      <c r="OQJ204" s="471"/>
      <c r="OQK204" s="471"/>
      <c r="OQL204" s="471"/>
      <c r="OQM204" s="471"/>
      <c r="OQN204" s="471"/>
      <c r="OQO204" s="471"/>
      <c r="OQP204" s="471"/>
      <c r="OQQ204" s="471"/>
      <c r="OQR204" s="471"/>
      <c r="OQS204" s="471"/>
      <c r="OQT204" s="471"/>
      <c r="OQU204" s="471"/>
      <c r="OQV204" s="471"/>
      <c r="OQW204" s="471"/>
      <c r="OQX204" s="471"/>
      <c r="OQY204" s="471"/>
      <c r="OQZ204" s="471"/>
      <c r="ORA204" s="471"/>
      <c r="ORB204" s="471"/>
      <c r="ORC204" s="471"/>
      <c r="ORD204" s="471"/>
      <c r="ORE204" s="471"/>
      <c r="ORF204" s="471"/>
      <c r="ORG204" s="471"/>
      <c r="ORH204" s="471"/>
      <c r="ORI204" s="471"/>
      <c r="ORJ204" s="471"/>
      <c r="ORK204" s="471"/>
      <c r="ORL204" s="471"/>
      <c r="ORM204" s="471"/>
      <c r="ORN204" s="471"/>
      <c r="ORO204" s="471"/>
      <c r="ORP204" s="471"/>
      <c r="ORQ204" s="471"/>
      <c r="ORR204" s="471"/>
      <c r="ORS204" s="471"/>
      <c r="ORT204" s="471"/>
      <c r="ORU204" s="471"/>
      <c r="ORV204" s="471"/>
      <c r="ORW204" s="471"/>
      <c r="ORX204" s="471"/>
      <c r="ORY204" s="471"/>
      <c r="ORZ204" s="471"/>
      <c r="OSA204" s="471"/>
      <c r="OSB204" s="471"/>
      <c r="OSC204" s="471"/>
      <c r="OSD204" s="471"/>
      <c r="OSE204" s="471"/>
      <c r="OSF204" s="471"/>
      <c r="OSG204" s="471"/>
      <c r="OSH204" s="471"/>
      <c r="OSI204" s="471"/>
      <c r="OSJ204" s="471"/>
      <c r="OSK204" s="471"/>
      <c r="OSL204" s="471"/>
      <c r="OSM204" s="471"/>
      <c r="OSN204" s="471"/>
      <c r="OSO204" s="471"/>
      <c r="OSP204" s="471"/>
      <c r="OSQ204" s="471"/>
      <c r="OSR204" s="471"/>
      <c r="OSS204" s="471"/>
      <c r="OST204" s="471"/>
      <c r="OSU204" s="471"/>
      <c r="OSV204" s="471"/>
      <c r="OSW204" s="471"/>
      <c r="OSX204" s="471"/>
      <c r="OSY204" s="471"/>
      <c r="OSZ204" s="471"/>
      <c r="OTA204" s="471"/>
      <c r="OTB204" s="471"/>
      <c r="OTC204" s="471"/>
      <c r="OTD204" s="471"/>
      <c r="OTE204" s="471"/>
      <c r="OTF204" s="471"/>
      <c r="OTG204" s="471"/>
      <c r="OTH204" s="471"/>
      <c r="OTI204" s="471"/>
      <c r="OTJ204" s="471"/>
      <c r="OTK204" s="471"/>
      <c r="OTL204" s="471"/>
      <c r="OTM204" s="471"/>
      <c r="OTN204" s="471"/>
      <c r="OTO204" s="471"/>
      <c r="OTP204" s="471"/>
      <c r="OTQ204" s="471"/>
      <c r="OTR204" s="471"/>
      <c r="OTS204" s="471"/>
      <c r="OTT204" s="471"/>
      <c r="OTU204" s="471"/>
      <c r="OTV204" s="471"/>
      <c r="OTW204" s="471"/>
      <c r="OTX204" s="471"/>
      <c r="OTY204" s="471"/>
      <c r="OTZ204" s="471"/>
      <c r="OUA204" s="471"/>
      <c r="OUB204" s="471"/>
      <c r="OUC204" s="471"/>
      <c r="OUD204" s="471"/>
      <c r="OUE204" s="471"/>
      <c r="OUF204" s="471"/>
      <c r="OUG204" s="471"/>
      <c r="OUH204" s="471"/>
      <c r="OUI204" s="471"/>
      <c r="OUJ204" s="471"/>
      <c r="OUK204" s="471"/>
      <c r="OUL204" s="471"/>
      <c r="OUM204" s="471"/>
      <c r="OUN204" s="471"/>
      <c r="OUO204" s="471"/>
      <c r="OUP204" s="471"/>
      <c r="OUQ204" s="471"/>
      <c r="OUR204" s="471"/>
      <c r="OUS204" s="471"/>
      <c r="OUT204" s="471"/>
      <c r="OUU204" s="471"/>
      <c r="OUV204" s="471"/>
      <c r="OUW204" s="471"/>
      <c r="OUX204" s="471"/>
      <c r="OUY204" s="471"/>
      <c r="OUZ204" s="471"/>
      <c r="OVA204" s="471"/>
      <c r="OVB204" s="471"/>
      <c r="OVC204" s="471"/>
      <c r="OVD204" s="471"/>
      <c r="OVE204" s="471"/>
      <c r="OVF204" s="471"/>
      <c r="OVG204" s="471"/>
      <c r="OVH204" s="471"/>
      <c r="OVI204" s="471"/>
      <c r="OVJ204" s="471"/>
      <c r="OVK204" s="471"/>
      <c r="OVL204" s="471"/>
      <c r="OVM204" s="471"/>
      <c r="OVN204" s="471"/>
      <c r="OVO204" s="471"/>
      <c r="OVP204" s="471"/>
      <c r="OVQ204" s="471"/>
      <c r="OVR204" s="471"/>
      <c r="OVS204" s="471"/>
      <c r="OVT204" s="471"/>
      <c r="OVU204" s="471"/>
      <c r="OVV204" s="471"/>
      <c r="OVW204" s="471"/>
      <c r="OVX204" s="471"/>
      <c r="OVY204" s="471"/>
      <c r="OVZ204" s="471"/>
      <c r="OWA204" s="471"/>
      <c r="OWB204" s="471"/>
      <c r="OWC204" s="471"/>
      <c r="OWD204" s="471"/>
      <c r="OWE204" s="471"/>
      <c r="OWF204" s="471"/>
      <c r="OWG204" s="471"/>
      <c r="OWH204" s="471"/>
      <c r="OWI204" s="471"/>
      <c r="OWJ204" s="471"/>
      <c r="OWK204" s="471"/>
      <c r="OWL204" s="471"/>
      <c r="OWM204" s="471"/>
      <c r="OWN204" s="471"/>
      <c r="OWO204" s="471"/>
      <c r="OWP204" s="471"/>
      <c r="OWQ204" s="471"/>
      <c r="OWR204" s="471"/>
      <c r="OWS204" s="471"/>
      <c r="OWT204" s="471"/>
      <c r="OWU204" s="471"/>
      <c r="OWV204" s="471"/>
      <c r="OWW204" s="471"/>
      <c r="OWX204" s="471"/>
      <c r="OWY204" s="471"/>
      <c r="OWZ204" s="471"/>
      <c r="OXA204" s="471"/>
      <c r="OXB204" s="471"/>
      <c r="OXC204" s="471"/>
      <c r="OXD204" s="471"/>
      <c r="OXE204" s="471"/>
      <c r="OXF204" s="471"/>
      <c r="OXG204" s="471"/>
      <c r="OXH204" s="471"/>
      <c r="OXI204" s="471"/>
      <c r="OXJ204" s="471"/>
      <c r="OXK204" s="471"/>
      <c r="OXL204" s="471"/>
      <c r="OXM204" s="471"/>
      <c r="OXN204" s="471"/>
      <c r="OXO204" s="471"/>
      <c r="OXP204" s="471"/>
      <c r="OXQ204" s="471"/>
      <c r="OXR204" s="471"/>
      <c r="OXS204" s="471"/>
      <c r="OXT204" s="471"/>
      <c r="OXU204" s="471"/>
      <c r="OXV204" s="471"/>
      <c r="OXW204" s="471"/>
      <c r="OXX204" s="471"/>
      <c r="OXY204" s="471"/>
      <c r="OXZ204" s="471"/>
      <c r="OYA204" s="471"/>
      <c r="OYB204" s="471"/>
      <c r="OYC204" s="471"/>
      <c r="OYD204" s="471"/>
      <c r="OYE204" s="471"/>
      <c r="OYF204" s="471"/>
      <c r="OYG204" s="471"/>
      <c r="OYH204" s="471"/>
      <c r="OYI204" s="471"/>
      <c r="OYJ204" s="471"/>
      <c r="OYK204" s="471"/>
      <c r="OYL204" s="471"/>
      <c r="OYM204" s="471"/>
      <c r="OYN204" s="471"/>
      <c r="OYO204" s="471"/>
      <c r="OYP204" s="471"/>
      <c r="OYQ204" s="471"/>
      <c r="OYR204" s="471"/>
      <c r="OYS204" s="471"/>
      <c r="OYT204" s="471"/>
      <c r="OYU204" s="471"/>
      <c r="OYV204" s="471"/>
      <c r="OYW204" s="471"/>
      <c r="OYX204" s="471"/>
      <c r="OYY204" s="471"/>
      <c r="OYZ204" s="471"/>
      <c r="OZA204" s="471"/>
      <c r="OZB204" s="471"/>
      <c r="OZC204" s="471"/>
      <c r="OZD204" s="471"/>
      <c r="OZE204" s="471"/>
      <c r="OZF204" s="471"/>
      <c r="OZG204" s="471"/>
      <c r="OZH204" s="471"/>
      <c r="OZI204" s="471"/>
      <c r="OZJ204" s="471"/>
      <c r="OZK204" s="471"/>
      <c r="OZL204" s="471"/>
      <c r="OZM204" s="471"/>
      <c r="OZN204" s="471"/>
      <c r="OZO204" s="471"/>
      <c r="OZP204" s="471"/>
      <c r="OZQ204" s="471"/>
      <c r="OZR204" s="471"/>
      <c r="OZS204" s="471"/>
      <c r="OZT204" s="471"/>
      <c r="OZU204" s="471"/>
      <c r="OZV204" s="471"/>
      <c r="OZW204" s="471"/>
      <c r="OZX204" s="471"/>
      <c r="OZY204" s="471"/>
      <c r="OZZ204" s="471"/>
      <c r="PAA204" s="471"/>
      <c r="PAB204" s="471"/>
      <c r="PAC204" s="471"/>
      <c r="PAD204" s="471"/>
      <c r="PAE204" s="471"/>
      <c r="PAF204" s="471"/>
      <c r="PAG204" s="471"/>
      <c r="PAH204" s="471"/>
      <c r="PAI204" s="471"/>
      <c r="PAJ204" s="471"/>
      <c r="PAK204" s="471"/>
      <c r="PAL204" s="471"/>
      <c r="PAM204" s="471"/>
      <c r="PAN204" s="471"/>
      <c r="PAO204" s="471"/>
      <c r="PAP204" s="471"/>
      <c r="PAQ204" s="471"/>
      <c r="PAR204" s="471"/>
      <c r="PAS204" s="471"/>
      <c r="PAT204" s="471"/>
      <c r="PAU204" s="471"/>
      <c r="PAV204" s="471"/>
      <c r="PAW204" s="471"/>
      <c r="PAX204" s="471"/>
      <c r="PAY204" s="471"/>
      <c r="PAZ204" s="471"/>
      <c r="PBA204" s="471"/>
      <c r="PBB204" s="471"/>
      <c r="PBC204" s="471"/>
      <c r="PBD204" s="471"/>
      <c r="PBE204" s="471"/>
      <c r="PBF204" s="471"/>
      <c r="PBG204" s="471"/>
      <c r="PBH204" s="471"/>
      <c r="PBI204" s="471"/>
      <c r="PBJ204" s="471"/>
      <c r="PBK204" s="471"/>
      <c r="PBL204" s="471"/>
      <c r="PBM204" s="471"/>
      <c r="PBN204" s="471"/>
      <c r="PBO204" s="471"/>
      <c r="PBP204" s="471"/>
      <c r="PBQ204" s="471"/>
      <c r="PBR204" s="471"/>
      <c r="PBS204" s="471"/>
      <c r="PBT204" s="471"/>
      <c r="PBU204" s="471"/>
      <c r="PBV204" s="471"/>
      <c r="PBW204" s="471"/>
      <c r="PBX204" s="471"/>
      <c r="PBY204" s="471"/>
      <c r="PBZ204" s="471"/>
      <c r="PCA204" s="471"/>
      <c r="PCB204" s="471"/>
      <c r="PCC204" s="471"/>
      <c r="PCD204" s="471"/>
      <c r="PCE204" s="471"/>
      <c r="PCF204" s="471"/>
      <c r="PCG204" s="471"/>
      <c r="PCH204" s="471"/>
      <c r="PCI204" s="471"/>
      <c r="PCJ204" s="471"/>
      <c r="PCK204" s="471"/>
      <c r="PCL204" s="471"/>
      <c r="PCM204" s="471"/>
      <c r="PCN204" s="471"/>
      <c r="PCO204" s="471"/>
      <c r="PCP204" s="471"/>
      <c r="PCQ204" s="471"/>
      <c r="PCR204" s="471"/>
      <c r="PCS204" s="471"/>
      <c r="PCT204" s="471"/>
      <c r="PCU204" s="471"/>
      <c r="PCV204" s="471"/>
      <c r="PCW204" s="471"/>
      <c r="PCX204" s="471"/>
      <c r="PCY204" s="471"/>
      <c r="PCZ204" s="471"/>
      <c r="PDA204" s="471"/>
      <c r="PDB204" s="471"/>
      <c r="PDC204" s="471"/>
      <c r="PDD204" s="471"/>
      <c r="PDE204" s="471"/>
      <c r="PDF204" s="471"/>
      <c r="PDG204" s="471"/>
      <c r="PDH204" s="471"/>
      <c r="PDI204" s="471"/>
      <c r="PDJ204" s="471"/>
      <c r="PDK204" s="471"/>
      <c r="PDL204" s="471"/>
      <c r="PDM204" s="471"/>
      <c r="PDN204" s="471"/>
      <c r="PDO204" s="471"/>
      <c r="PDP204" s="471"/>
      <c r="PDQ204" s="471"/>
      <c r="PDR204" s="471"/>
      <c r="PDS204" s="471"/>
      <c r="PDT204" s="471"/>
      <c r="PDU204" s="471"/>
      <c r="PDV204" s="471"/>
      <c r="PDW204" s="471"/>
      <c r="PDX204" s="471"/>
      <c r="PDY204" s="471"/>
      <c r="PDZ204" s="471"/>
      <c r="PEA204" s="471"/>
      <c r="PEB204" s="471"/>
      <c r="PEC204" s="471"/>
      <c r="PED204" s="471"/>
      <c r="PEE204" s="471"/>
      <c r="PEF204" s="471"/>
      <c r="PEG204" s="471"/>
      <c r="PEH204" s="471"/>
      <c r="PEI204" s="471"/>
      <c r="PEJ204" s="471"/>
      <c r="PEK204" s="471"/>
      <c r="PEL204" s="471"/>
      <c r="PEM204" s="471"/>
      <c r="PEN204" s="471"/>
      <c r="PEO204" s="471"/>
      <c r="PEP204" s="471"/>
      <c r="PEQ204" s="471"/>
      <c r="PER204" s="471"/>
      <c r="PES204" s="471"/>
      <c r="PET204" s="471"/>
      <c r="PEU204" s="471"/>
      <c r="PEV204" s="471"/>
      <c r="PEW204" s="471"/>
      <c r="PEX204" s="471"/>
      <c r="PEY204" s="471"/>
      <c r="PEZ204" s="471"/>
      <c r="PFA204" s="471"/>
      <c r="PFB204" s="471"/>
      <c r="PFC204" s="471"/>
      <c r="PFD204" s="471"/>
      <c r="PFE204" s="471"/>
      <c r="PFF204" s="471"/>
      <c r="PFG204" s="471"/>
      <c r="PFH204" s="471"/>
      <c r="PFI204" s="471"/>
      <c r="PFJ204" s="471"/>
      <c r="PFK204" s="471"/>
      <c r="PFL204" s="471"/>
      <c r="PFM204" s="471"/>
      <c r="PFN204" s="471"/>
      <c r="PFO204" s="471"/>
      <c r="PFP204" s="471"/>
      <c r="PFQ204" s="471"/>
      <c r="PFR204" s="471"/>
      <c r="PFS204" s="471"/>
      <c r="PFT204" s="471"/>
      <c r="PFU204" s="471"/>
      <c r="PFV204" s="471"/>
      <c r="PFW204" s="471"/>
      <c r="PFX204" s="471"/>
      <c r="PFY204" s="471"/>
      <c r="PFZ204" s="471"/>
      <c r="PGA204" s="471"/>
      <c r="PGB204" s="471"/>
      <c r="PGC204" s="471"/>
      <c r="PGD204" s="471"/>
      <c r="PGE204" s="471"/>
      <c r="PGF204" s="471"/>
      <c r="PGG204" s="471"/>
      <c r="PGH204" s="471"/>
      <c r="PGI204" s="471"/>
      <c r="PGJ204" s="471"/>
      <c r="PGK204" s="471"/>
      <c r="PGL204" s="471"/>
      <c r="PGM204" s="471"/>
      <c r="PGN204" s="471"/>
      <c r="PGO204" s="471"/>
      <c r="PGP204" s="471"/>
      <c r="PGQ204" s="471"/>
      <c r="PGR204" s="471"/>
      <c r="PGS204" s="471"/>
      <c r="PGT204" s="471"/>
      <c r="PGU204" s="471"/>
      <c r="PGV204" s="471"/>
      <c r="PGW204" s="471"/>
      <c r="PGX204" s="471"/>
      <c r="PGY204" s="471"/>
      <c r="PGZ204" s="471"/>
      <c r="PHA204" s="471"/>
      <c r="PHB204" s="471"/>
      <c r="PHC204" s="471"/>
      <c r="PHD204" s="471"/>
      <c r="PHE204" s="471"/>
      <c r="PHF204" s="471"/>
      <c r="PHG204" s="471"/>
      <c r="PHH204" s="471"/>
      <c r="PHI204" s="471"/>
      <c r="PHJ204" s="471"/>
      <c r="PHK204" s="471"/>
      <c r="PHL204" s="471"/>
      <c r="PHM204" s="471"/>
      <c r="PHN204" s="471"/>
      <c r="PHO204" s="471"/>
      <c r="PHP204" s="471"/>
      <c r="PHQ204" s="471"/>
      <c r="PHR204" s="471"/>
      <c r="PHS204" s="471"/>
      <c r="PHT204" s="471"/>
      <c r="PHU204" s="471"/>
      <c r="PHV204" s="471"/>
      <c r="PHW204" s="471"/>
      <c r="PHX204" s="471"/>
      <c r="PHY204" s="471"/>
      <c r="PHZ204" s="471"/>
      <c r="PIA204" s="471"/>
      <c r="PIB204" s="471"/>
      <c r="PIC204" s="471"/>
      <c r="PID204" s="471"/>
      <c r="PIE204" s="471"/>
      <c r="PIF204" s="471"/>
      <c r="PIG204" s="471"/>
      <c r="PIH204" s="471"/>
      <c r="PII204" s="471"/>
      <c r="PIJ204" s="471"/>
      <c r="PIK204" s="471"/>
      <c r="PIL204" s="471"/>
      <c r="PIM204" s="471"/>
      <c r="PIN204" s="471"/>
      <c r="PIO204" s="471"/>
      <c r="PIP204" s="471"/>
      <c r="PIQ204" s="471"/>
      <c r="PIR204" s="471"/>
      <c r="PIS204" s="471"/>
      <c r="PIT204" s="471"/>
      <c r="PIU204" s="471"/>
      <c r="PIV204" s="471"/>
      <c r="PIW204" s="471"/>
      <c r="PIX204" s="471"/>
      <c r="PIY204" s="471"/>
      <c r="PIZ204" s="471"/>
      <c r="PJA204" s="471"/>
      <c r="PJB204" s="471"/>
      <c r="PJC204" s="471"/>
      <c r="PJD204" s="471"/>
      <c r="PJE204" s="471"/>
      <c r="PJF204" s="471"/>
      <c r="PJG204" s="471"/>
      <c r="PJH204" s="471"/>
      <c r="PJI204" s="471"/>
      <c r="PJJ204" s="471"/>
      <c r="PJK204" s="471"/>
      <c r="PJL204" s="471"/>
      <c r="PJM204" s="471"/>
      <c r="PJN204" s="471"/>
      <c r="PJO204" s="471"/>
      <c r="PJP204" s="471"/>
      <c r="PJQ204" s="471"/>
      <c r="PJR204" s="471"/>
      <c r="PJS204" s="471"/>
      <c r="PJT204" s="471"/>
      <c r="PJU204" s="471"/>
      <c r="PJV204" s="471"/>
      <c r="PJW204" s="471"/>
      <c r="PJX204" s="471"/>
      <c r="PJY204" s="471"/>
      <c r="PJZ204" s="471"/>
      <c r="PKA204" s="471"/>
      <c r="PKB204" s="471"/>
      <c r="PKC204" s="471"/>
      <c r="PKD204" s="471"/>
      <c r="PKE204" s="471"/>
      <c r="PKF204" s="471"/>
      <c r="PKG204" s="471"/>
      <c r="PKH204" s="471"/>
      <c r="PKI204" s="471"/>
      <c r="PKJ204" s="471"/>
      <c r="PKK204" s="471"/>
      <c r="PKL204" s="471"/>
      <c r="PKM204" s="471"/>
      <c r="PKN204" s="471"/>
      <c r="PKO204" s="471"/>
      <c r="PKP204" s="471"/>
      <c r="PKQ204" s="471"/>
      <c r="PKR204" s="471"/>
      <c r="PKS204" s="471"/>
      <c r="PKT204" s="471"/>
      <c r="PKU204" s="471"/>
      <c r="PKV204" s="471"/>
      <c r="PKW204" s="471"/>
      <c r="PKX204" s="471"/>
      <c r="PKY204" s="471"/>
      <c r="PKZ204" s="471"/>
      <c r="PLA204" s="471"/>
      <c r="PLB204" s="471"/>
      <c r="PLC204" s="471"/>
      <c r="PLD204" s="471"/>
      <c r="PLE204" s="471"/>
      <c r="PLF204" s="471"/>
      <c r="PLG204" s="471"/>
      <c r="PLH204" s="471"/>
      <c r="PLI204" s="471"/>
      <c r="PLJ204" s="471"/>
      <c r="PLK204" s="471"/>
      <c r="PLL204" s="471"/>
      <c r="PLM204" s="471"/>
      <c r="PLN204" s="471"/>
      <c r="PLO204" s="471"/>
      <c r="PLP204" s="471"/>
      <c r="PLQ204" s="471"/>
      <c r="PLR204" s="471"/>
      <c r="PLS204" s="471"/>
      <c r="PLT204" s="471"/>
      <c r="PLU204" s="471"/>
      <c r="PLV204" s="471"/>
      <c r="PLW204" s="471"/>
      <c r="PLX204" s="471"/>
      <c r="PLY204" s="471"/>
      <c r="PLZ204" s="471"/>
      <c r="PMA204" s="471"/>
      <c r="PMB204" s="471"/>
      <c r="PMC204" s="471"/>
      <c r="PMD204" s="471"/>
      <c r="PME204" s="471"/>
      <c r="PMF204" s="471"/>
      <c r="PMG204" s="471"/>
      <c r="PMH204" s="471"/>
      <c r="PMI204" s="471"/>
      <c r="PMJ204" s="471"/>
      <c r="PMK204" s="471"/>
      <c r="PML204" s="471"/>
      <c r="PMM204" s="471"/>
      <c r="PMN204" s="471"/>
      <c r="PMO204" s="471"/>
      <c r="PMP204" s="471"/>
      <c r="PMQ204" s="471"/>
      <c r="PMR204" s="471"/>
      <c r="PMS204" s="471"/>
      <c r="PMT204" s="471"/>
      <c r="PMU204" s="471"/>
      <c r="PMV204" s="471"/>
      <c r="PMW204" s="471"/>
      <c r="PMX204" s="471"/>
      <c r="PMY204" s="471"/>
      <c r="PMZ204" s="471"/>
      <c r="PNA204" s="471"/>
      <c r="PNB204" s="471"/>
      <c r="PNC204" s="471"/>
      <c r="PND204" s="471"/>
      <c r="PNE204" s="471"/>
      <c r="PNF204" s="471"/>
      <c r="PNG204" s="471"/>
      <c r="PNH204" s="471"/>
      <c r="PNI204" s="471"/>
      <c r="PNJ204" s="471"/>
      <c r="PNK204" s="471"/>
      <c r="PNL204" s="471"/>
      <c r="PNM204" s="471"/>
      <c r="PNN204" s="471"/>
      <c r="PNO204" s="471"/>
      <c r="PNP204" s="471"/>
      <c r="PNQ204" s="471"/>
      <c r="PNR204" s="471"/>
      <c r="PNS204" s="471"/>
      <c r="PNT204" s="471"/>
      <c r="PNU204" s="471"/>
      <c r="PNV204" s="471"/>
      <c r="PNW204" s="471"/>
      <c r="PNX204" s="471"/>
      <c r="PNY204" s="471"/>
      <c r="PNZ204" s="471"/>
      <c r="POA204" s="471"/>
      <c r="POB204" s="471"/>
      <c r="POC204" s="471"/>
      <c r="POD204" s="471"/>
      <c r="POE204" s="471"/>
      <c r="POF204" s="471"/>
      <c r="POG204" s="471"/>
      <c r="POH204" s="471"/>
      <c r="POI204" s="471"/>
      <c r="POJ204" s="471"/>
      <c r="POK204" s="471"/>
      <c r="POL204" s="471"/>
      <c r="POM204" s="471"/>
      <c r="PON204" s="471"/>
      <c r="POO204" s="471"/>
      <c r="POP204" s="471"/>
      <c r="POQ204" s="471"/>
      <c r="POR204" s="471"/>
      <c r="POS204" s="471"/>
      <c r="POT204" s="471"/>
      <c r="POU204" s="471"/>
      <c r="POV204" s="471"/>
      <c r="POW204" s="471"/>
      <c r="POX204" s="471"/>
      <c r="POY204" s="471"/>
      <c r="POZ204" s="471"/>
      <c r="PPA204" s="471"/>
      <c r="PPB204" s="471"/>
      <c r="PPC204" s="471"/>
      <c r="PPD204" s="471"/>
      <c r="PPE204" s="471"/>
      <c r="PPF204" s="471"/>
      <c r="PPG204" s="471"/>
      <c r="PPH204" s="471"/>
      <c r="PPI204" s="471"/>
      <c r="PPJ204" s="471"/>
      <c r="PPK204" s="471"/>
      <c r="PPL204" s="471"/>
      <c r="PPM204" s="471"/>
      <c r="PPN204" s="471"/>
      <c r="PPO204" s="471"/>
      <c r="PPP204" s="471"/>
      <c r="PPQ204" s="471"/>
      <c r="PPR204" s="471"/>
      <c r="PPS204" s="471"/>
      <c r="PPT204" s="471"/>
      <c r="PPU204" s="471"/>
      <c r="PPV204" s="471"/>
      <c r="PPW204" s="471"/>
      <c r="PPX204" s="471"/>
      <c r="PPY204" s="471"/>
      <c r="PPZ204" s="471"/>
      <c r="PQA204" s="471"/>
      <c r="PQB204" s="471"/>
      <c r="PQC204" s="471"/>
      <c r="PQD204" s="471"/>
      <c r="PQE204" s="471"/>
      <c r="PQF204" s="471"/>
      <c r="PQG204" s="471"/>
      <c r="PQH204" s="471"/>
      <c r="PQI204" s="471"/>
      <c r="PQJ204" s="471"/>
      <c r="PQK204" s="471"/>
      <c r="PQL204" s="471"/>
      <c r="PQM204" s="471"/>
      <c r="PQN204" s="471"/>
      <c r="PQO204" s="471"/>
      <c r="PQP204" s="471"/>
      <c r="PQQ204" s="471"/>
      <c r="PQR204" s="471"/>
      <c r="PQS204" s="471"/>
      <c r="PQT204" s="471"/>
      <c r="PQU204" s="471"/>
      <c r="PQV204" s="471"/>
      <c r="PQW204" s="471"/>
      <c r="PQX204" s="471"/>
      <c r="PQY204" s="471"/>
      <c r="PQZ204" s="471"/>
      <c r="PRA204" s="471"/>
      <c r="PRB204" s="471"/>
      <c r="PRC204" s="471"/>
      <c r="PRD204" s="471"/>
      <c r="PRE204" s="471"/>
      <c r="PRF204" s="471"/>
      <c r="PRG204" s="471"/>
      <c r="PRH204" s="471"/>
      <c r="PRI204" s="471"/>
      <c r="PRJ204" s="471"/>
      <c r="PRK204" s="471"/>
      <c r="PRL204" s="471"/>
      <c r="PRM204" s="471"/>
      <c r="PRN204" s="471"/>
      <c r="PRO204" s="471"/>
      <c r="PRP204" s="471"/>
      <c r="PRQ204" s="471"/>
      <c r="PRR204" s="471"/>
      <c r="PRS204" s="471"/>
      <c r="PRT204" s="471"/>
      <c r="PRU204" s="471"/>
      <c r="PRV204" s="471"/>
      <c r="PRW204" s="471"/>
      <c r="PRX204" s="471"/>
      <c r="PRY204" s="471"/>
      <c r="PRZ204" s="471"/>
      <c r="PSA204" s="471"/>
      <c r="PSB204" s="471"/>
      <c r="PSC204" s="471"/>
      <c r="PSD204" s="471"/>
      <c r="PSE204" s="471"/>
      <c r="PSF204" s="471"/>
      <c r="PSG204" s="471"/>
      <c r="PSH204" s="471"/>
      <c r="PSI204" s="471"/>
      <c r="PSJ204" s="471"/>
      <c r="PSK204" s="471"/>
      <c r="PSL204" s="471"/>
      <c r="PSM204" s="471"/>
      <c r="PSN204" s="471"/>
      <c r="PSO204" s="471"/>
      <c r="PSP204" s="471"/>
      <c r="PSQ204" s="471"/>
      <c r="PSR204" s="471"/>
      <c r="PSS204" s="471"/>
      <c r="PST204" s="471"/>
      <c r="PSU204" s="471"/>
      <c r="PSV204" s="471"/>
      <c r="PSW204" s="471"/>
      <c r="PSX204" s="471"/>
      <c r="PSY204" s="471"/>
      <c r="PSZ204" s="471"/>
      <c r="PTA204" s="471"/>
      <c r="PTB204" s="471"/>
      <c r="PTC204" s="471"/>
      <c r="PTD204" s="471"/>
      <c r="PTE204" s="471"/>
      <c r="PTF204" s="471"/>
      <c r="PTG204" s="471"/>
      <c r="PTH204" s="471"/>
      <c r="PTI204" s="471"/>
      <c r="PTJ204" s="471"/>
      <c r="PTK204" s="471"/>
      <c r="PTL204" s="471"/>
      <c r="PTM204" s="471"/>
      <c r="PTN204" s="471"/>
      <c r="PTO204" s="471"/>
      <c r="PTP204" s="471"/>
      <c r="PTQ204" s="471"/>
      <c r="PTR204" s="471"/>
      <c r="PTS204" s="471"/>
      <c r="PTT204" s="471"/>
      <c r="PTU204" s="471"/>
      <c r="PTV204" s="471"/>
      <c r="PTW204" s="471"/>
      <c r="PTX204" s="471"/>
      <c r="PTY204" s="471"/>
      <c r="PTZ204" s="471"/>
      <c r="PUA204" s="471"/>
      <c r="PUB204" s="471"/>
      <c r="PUC204" s="471"/>
      <c r="PUD204" s="471"/>
      <c r="PUE204" s="471"/>
      <c r="PUF204" s="471"/>
      <c r="PUG204" s="471"/>
      <c r="PUH204" s="471"/>
      <c r="PUI204" s="471"/>
      <c r="PUJ204" s="471"/>
      <c r="PUK204" s="471"/>
      <c r="PUL204" s="471"/>
      <c r="PUM204" s="471"/>
      <c r="PUN204" s="471"/>
      <c r="PUO204" s="471"/>
      <c r="PUP204" s="471"/>
      <c r="PUQ204" s="471"/>
      <c r="PUR204" s="471"/>
      <c r="PUS204" s="471"/>
      <c r="PUT204" s="471"/>
      <c r="PUU204" s="471"/>
      <c r="PUV204" s="471"/>
      <c r="PUW204" s="471"/>
      <c r="PUX204" s="471"/>
      <c r="PUY204" s="471"/>
      <c r="PUZ204" s="471"/>
      <c r="PVA204" s="471"/>
      <c r="PVB204" s="471"/>
      <c r="PVC204" s="471"/>
      <c r="PVD204" s="471"/>
      <c r="PVE204" s="471"/>
      <c r="PVF204" s="471"/>
      <c r="PVG204" s="471"/>
      <c r="PVH204" s="471"/>
      <c r="PVI204" s="471"/>
      <c r="PVJ204" s="471"/>
      <c r="PVK204" s="471"/>
      <c r="PVL204" s="471"/>
      <c r="PVM204" s="471"/>
      <c r="PVN204" s="471"/>
      <c r="PVO204" s="471"/>
      <c r="PVP204" s="471"/>
      <c r="PVQ204" s="471"/>
      <c r="PVR204" s="471"/>
      <c r="PVS204" s="471"/>
      <c r="PVT204" s="471"/>
      <c r="PVU204" s="471"/>
      <c r="PVV204" s="471"/>
      <c r="PVW204" s="471"/>
      <c r="PVX204" s="471"/>
      <c r="PVY204" s="471"/>
      <c r="PVZ204" s="471"/>
      <c r="PWA204" s="471"/>
      <c r="PWB204" s="471"/>
      <c r="PWC204" s="471"/>
      <c r="PWD204" s="471"/>
      <c r="PWE204" s="471"/>
      <c r="PWF204" s="471"/>
      <c r="PWG204" s="471"/>
      <c r="PWH204" s="471"/>
      <c r="PWI204" s="471"/>
      <c r="PWJ204" s="471"/>
      <c r="PWK204" s="471"/>
      <c r="PWL204" s="471"/>
      <c r="PWM204" s="471"/>
      <c r="PWN204" s="471"/>
      <c r="PWO204" s="471"/>
      <c r="PWP204" s="471"/>
      <c r="PWQ204" s="471"/>
      <c r="PWR204" s="471"/>
      <c r="PWS204" s="471"/>
      <c r="PWT204" s="471"/>
      <c r="PWU204" s="471"/>
      <c r="PWV204" s="471"/>
      <c r="PWW204" s="471"/>
      <c r="PWX204" s="471"/>
      <c r="PWY204" s="471"/>
      <c r="PWZ204" s="471"/>
      <c r="PXA204" s="471"/>
      <c r="PXB204" s="471"/>
      <c r="PXC204" s="471"/>
      <c r="PXD204" s="471"/>
      <c r="PXE204" s="471"/>
      <c r="PXF204" s="471"/>
      <c r="PXG204" s="471"/>
      <c r="PXH204" s="471"/>
      <c r="PXI204" s="471"/>
      <c r="PXJ204" s="471"/>
      <c r="PXK204" s="471"/>
      <c r="PXL204" s="471"/>
      <c r="PXM204" s="471"/>
      <c r="PXN204" s="471"/>
      <c r="PXO204" s="471"/>
      <c r="PXP204" s="471"/>
      <c r="PXQ204" s="471"/>
      <c r="PXR204" s="471"/>
      <c r="PXS204" s="471"/>
      <c r="PXT204" s="471"/>
      <c r="PXU204" s="471"/>
      <c r="PXV204" s="471"/>
      <c r="PXW204" s="471"/>
      <c r="PXX204" s="471"/>
      <c r="PXY204" s="471"/>
      <c r="PXZ204" s="471"/>
      <c r="PYA204" s="471"/>
      <c r="PYB204" s="471"/>
      <c r="PYC204" s="471"/>
      <c r="PYD204" s="471"/>
      <c r="PYE204" s="471"/>
      <c r="PYF204" s="471"/>
      <c r="PYG204" s="471"/>
      <c r="PYH204" s="471"/>
      <c r="PYI204" s="471"/>
      <c r="PYJ204" s="471"/>
      <c r="PYK204" s="471"/>
      <c r="PYL204" s="471"/>
      <c r="PYM204" s="471"/>
      <c r="PYN204" s="471"/>
      <c r="PYO204" s="471"/>
      <c r="PYP204" s="471"/>
      <c r="PYQ204" s="471"/>
      <c r="PYR204" s="471"/>
      <c r="PYS204" s="471"/>
      <c r="PYT204" s="471"/>
      <c r="PYU204" s="471"/>
      <c r="PYV204" s="471"/>
      <c r="PYW204" s="471"/>
      <c r="PYX204" s="471"/>
      <c r="PYY204" s="471"/>
      <c r="PYZ204" s="471"/>
      <c r="PZA204" s="471"/>
      <c r="PZB204" s="471"/>
      <c r="PZC204" s="471"/>
      <c r="PZD204" s="471"/>
      <c r="PZE204" s="471"/>
      <c r="PZF204" s="471"/>
      <c r="PZG204" s="471"/>
      <c r="PZH204" s="471"/>
      <c r="PZI204" s="471"/>
      <c r="PZJ204" s="471"/>
      <c r="PZK204" s="471"/>
      <c r="PZL204" s="471"/>
      <c r="PZM204" s="471"/>
      <c r="PZN204" s="471"/>
      <c r="PZO204" s="471"/>
      <c r="PZP204" s="471"/>
      <c r="PZQ204" s="471"/>
      <c r="PZR204" s="471"/>
      <c r="PZS204" s="471"/>
      <c r="PZT204" s="471"/>
      <c r="PZU204" s="471"/>
      <c r="PZV204" s="471"/>
      <c r="PZW204" s="471"/>
      <c r="PZX204" s="471"/>
      <c r="PZY204" s="471"/>
      <c r="PZZ204" s="471"/>
      <c r="QAA204" s="471"/>
      <c r="QAB204" s="471"/>
      <c r="QAC204" s="471"/>
      <c r="QAD204" s="471"/>
      <c r="QAE204" s="471"/>
      <c r="QAF204" s="471"/>
      <c r="QAG204" s="471"/>
      <c r="QAH204" s="471"/>
      <c r="QAI204" s="471"/>
      <c r="QAJ204" s="471"/>
      <c r="QAK204" s="471"/>
      <c r="QAL204" s="471"/>
      <c r="QAM204" s="471"/>
      <c r="QAN204" s="471"/>
      <c r="QAO204" s="471"/>
      <c r="QAP204" s="471"/>
      <c r="QAQ204" s="471"/>
      <c r="QAR204" s="471"/>
      <c r="QAS204" s="471"/>
      <c r="QAT204" s="471"/>
      <c r="QAU204" s="471"/>
      <c r="QAV204" s="471"/>
      <c r="QAW204" s="471"/>
      <c r="QAX204" s="471"/>
      <c r="QAY204" s="471"/>
      <c r="QAZ204" s="471"/>
      <c r="QBA204" s="471"/>
      <c r="QBB204" s="471"/>
      <c r="QBC204" s="471"/>
      <c r="QBD204" s="471"/>
      <c r="QBE204" s="471"/>
      <c r="QBF204" s="471"/>
      <c r="QBG204" s="471"/>
      <c r="QBH204" s="471"/>
      <c r="QBI204" s="471"/>
      <c r="QBJ204" s="471"/>
      <c r="QBK204" s="471"/>
      <c r="QBL204" s="471"/>
      <c r="QBM204" s="471"/>
      <c r="QBN204" s="471"/>
      <c r="QBO204" s="471"/>
      <c r="QBP204" s="471"/>
      <c r="QBQ204" s="471"/>
      <c r="QBR204" s="471"/>
      <c r="QBS204" s="471"/>
      <c r="QBT204" s="471"/>
      <c r="QBU204" s="471"/>
      <c r="QBV204" s="471"/>
      <c r="QBW204" s="471"/>
      <c r="QBX204" s="471"/>
      <c r="QBY204" s="471"/>
      <c r="QBZ204" s="471"/>
      <c r="QCA204" s="471"/>
      <c r="QCB204" s="471"/>
      <c r="QCC204" s="471"/>
      <c r="QCD204" s="471"/>
      <c r="QCE204" s="471"/>
      <c r="QCF204" s="471"/>
      <c r="QCG204" s="471"/>
      <c r="QCH204" s="471"/>
      <c r="QCI204" s="471"/>
      <c r="QCJ204" s="471"/>
      <c r="QCK204" s="471"/>
      <c r="QCL204" s="471"/>
      <c r="QCM204" s="471"/>
      <c r="QCN204" s="471"/>
      <c r="QCO204" s="471"/>
      <c r="QCP204" s="471"/>
      <c r="QCQ204" s="471"/>
      <c r="QCR204" s="471"/>
      <c r="QCS204" s="471"/>
      <c r="QCT204" s="471"/>
      <c r="QCU204" s="471"/>
      <c r="QCV204" s="471"/>
      <c r="QCW204" s="471"/>
      <c r="QCX204" s="471"/>
      <c r="QCY204" s="471"/>
      <c r="QCZ204" s="471"/>
      <c r="QDA204" s="471"/>
      <c r="QDB204" s="471"/>
      <c r="QDC204" s="471"/>
      <c r="QDD204" s="471"/>
      <c r="QDE204" s="471"/>
      <c r="QDF204" s="471"/>
      <c r="QDG204" s="471"/>
      <c r="QDH204" s="471"/>
      <c r="QDI204" s="471"/>
      <c r="QDJ204" s="471"/>
      <c r="QDK204" s="471"/>
      <c r="QDL204" s="471"/>
      <c r="QDM204" s="471"/>
      <c r="QDN204" s="471"/>
      <c r="QDO204" s="471"/>
      <c r="QDP204" s="471"/>
      <c r="QDQ204" s="471"/>
      <c r="QDR204" s="471"/>
      <c r="QDS204" s="471"/>
      <c r="QDT204" s="471"/>
      <c r="QDU204" s="471"/>
      <c r="QDV204" s="471"/>
      <c r="QDW204" s="471"/>
      <c r="QDX204" s="471"/>
      <c r="QDY204" s="471"/>
      <c r="QDZ204" s="471"/>
      <c r="QEA204" s="471"/>
      <c r="QEB204" s="471"/>
      <c r="QEC204" s="471"/>
      <c r="QED204" s="471"/>
      <c r="QEE204" s="471"/>
      <c r="QEF204" s="471"/>
      <c r="QEG204" s="471"/>
      <c r="QEH204" s="471"/>
      <c r="QEI204" s="471"/>
      <c r="QEJ204" s="471"/>
      <c r="QEK204" s="471"/>
      <c r="QEL204" s="471"/>
      <c r="QEM204" s="471"/>
      <c r="QEN204" s="471"/>
      <c r="QEO204" s="471"/>
      <c r="QEP204" s="471"/>
      <c r="QEQ204" s="471"/>
      <c r="QER204" s="471"/>
      <c r="QES204" s="471"/>
      <c r="QET204" s="471"/>
      <c r="QEU204" s="471"/>
      <c r="QEV204" s="471"/>
      <c r="QEW204" s="471"/>
      <c r="QEX204" s="471"/>
      <c r="QEY204" s="471"/>
      <c r="QEZ204" s="471"/>
      <c r="QFA204" s="471"/>
      <c r="QFB204" s="471"/>
      <c r="QFC204" s="471"/>
      <c r="QFD204" s="471"/>
      <c r="QFE204" s="471"/>
      <c r="QFF204" s="471"/>
      <c r="QFG204" s="471"/>
      <c r="QFH204" s="471"/>
      <c r="QFI204" s="471"/>
      <c r="QFJ204" s="471"/>
      <c r="QFK204" s="471"/>
      <c r="QFL204" s="471"/>
      <c r="QFM204" s="471"/>
      <c r="QFN204" s="471"/>
      <c r="QFO204" s="471"/>
      <c r="QFP204" s="471"/>
      <c r="QFQ204" s="471"/>
      <c r="QFR204" s="471"/>
      <c r="QFS204" s="471"/>
      <c r="QFT204" s="471"/>
      <c r="QFU204" s="471"/>
      <c r="QFV204" s="471"/>
      <c r="QFW204" s="471"/>
      <c r="QFX204" s="471"/>
      <c r="QFY204" s="471"/>
      <c r="QFZ204" s="471"/>
      <c r="QGA204" s="471"/>
      <c r="QGB204" s="471"/>
      <c r="QGC204" s="471"/>
      <c r="QGD204" s="471"/>
      <c r="QGE204" s="471"/>
      <c r="QGF204" s="471"/>
      <c r="QGG204" s="471"/>
      <c r="QGH204" s="471"/>
      <c r="QGI204" s="471"/>
      <c r="QGJ204" s="471"/>
      <c r="QGK204" s="471"/>
      <c r="QGL204" s="471"/>
      <c r="QGM204" s="471"/>
      <c r="QGN204" s="471"/>
      <c r="QGO204" s="471"/>
      <c r="QGP204" s="471"/>
      <c r="QGQ204" s="471"/>
      <c r="QGR204" s="471"/>
      <c r="QGS204" s="471"/>
      <c r="QGT204" s="471"/>
      <c r="QGU204" s="471"/>
      <c r="QGV204" s="471"/>
      <c r="QGW204" s="471"/>
      <c r="QGX204" s="471"/>
      <c r="QGY204" s="471"/>
      <c r="QGZ204" s="471"/>
      <c r="QHA204" s="471"/>
      <c r="QHB204" s="471"/>
      <c r="QHC204" s="471"/>
      <c r="QHD204" s="471"/>
      <c r="QHE204" s="471"/>
      <c r="QHF204" s="471"/>
      <c r="QHG204" s="471"/>
      <c r="QHH204" s="471"/>
      <c r="QHI204" s="471"/>
      <c r="QHJ204" s="471"/>
      <c r="QHK204" s="471"/>
      <c r="QHL204" s="471"/>
      <c r="QHM204" s="471"/>
      <c r="QHN204" s="471"/>
      <c r="QHO204" s="471"/>
      <c r="QHP204" s="471"/>
      <c r="QHQ204" s="471"/>
      <c r="QHR204" s="471"/>
      <c r="QHS204" s="471"/>
      <c r="QHT204" s="471"/>
      <c r="QHU204" s="471"/>
      <c r="QHV204" s="471"/>
      <c r="QHW204" s="471"/>
      <c r="QHX204" s="471"/>
      <c r="QHY204" s="471"/>
      <c r="QHZ204" s="471"/>
      <c r="QIA204" s="471"/>
      <c r="QIB204" s="471"/>
      <c r="QIC204" s="471"/>
      <c r="QID204" s="471"/>
      <c r="QIE204" s="471"/>
      <c r="QIF204" s="471"/>
      <c r="QIG204" s="471"/>
      <c r="QIH204" s="471"/>
      <c r="QII204" s="471"/>
      <c r="QIJ204" s="471"/>
      <c r="QIK204" s="471"/>
      <c r="QIL204" s="471"/>
      <c r="QIM204" s="471"/>
      <c r="QIN204" s="471"/>
      <c r="QIO204" s="471"/>
      <c r="QIP204" s="471"/>
      <c r="QIQ204" s="471"/>
      <c r="QIR204" s="471"/>
      <c r="QIS204" s="471"/>
      <c r="QIT204" s="471"/>
      <c r="QIU204" s="471"/>
      <c r="QIV204" s="471"/>
      <c r="QIW204" s="471"/>
      <c r="QIX204" s="471"/>
      <c r="QIY204" s="471"/>
      <c r="QIZ204" s="471"/>
      <c r="QJA204" s="471"/>
      <c r="QJB204" s="471"/>
      <c r="QJC204" s="471"/>
      <c r="QJD204" s="471"/>
      <c r="QJE204" s="471"/>
      <c r="QJF204" s="471"/>
      <c r="QJG204" s="471"/>
      <c r="QJH204" s="471"/>
      <c r="QJI204" s="471"/>
      <c r="QJJ204" s="471"/>
      <c r="QJK204" s="471"/>
      <c r="QJL204" s="471"/>
      <c r="QJM204" s="471"/>
      <c r="QJN204" s="471"/>
      <c r="QJO204" s="471"/>
      <c r="QJP204" s="471"/>
      <c r="QJQ204" s="471"/>
      <c r="QJR204" s="471"/>
      <c r="QJS204" s="471"/>
      <c r="QJT204" s="471"/>
      <c r="QJU204" s="471"/>
      <c r="QJV204" s="471"/>
      <c r="QJW204" s="471"/>
      <c r="QJX204" s="471"/>
      <c r="QJY204" s="471"/>
      <c r="QJZ204" s="471"/>
      <c r="QKA204" s="471"/>
      <c r="QKB204" s="471"/>
      <c r="QKC204" s="471"/>
      <c r="QKD204" s="471"/>
      <c r="QKE204" s="471"/>
      <c r="QKF204" s="471"/>
      <c r="QKG204" s="471"/>
      <c r="QKH204" s="471"/>
      <c r="QKI204" s="471"/>
      <c r="QKJ204" s="471"/>
      <c r="QKK204" s="471"/>
      <c r="QKL204" s="471"/>
      <c r="QKM204" s="471"/>
      <c r="QKN204" s="471"/>
      <c r="QKO204" s="471"/>
      <c r="QKP204" s="471"/>
      <c r="QKQ204" s="471"/>
      <c r="QKR204" s="471"/>
      <c r="QKS204" s="471"/>
      <c r="QKT204" s="471"/>
      <c r="QKU204" s="471"/>
      <c r="QKV204" s="471"/>
      <c r="QKW204" s="471"/>
      <c r="QKX204" s="471"/>
      <c r="QKY204" s="471"/>
      <c r="QKZ204" s="471"/>
      <c r="QLA204" s="471"/>
      <c r="QLB204" s="471"/>
      <c r="QLC204" s="471"/>
      <c r="QLD204" s="471"/>
      <c r="QLE204" s="471"/>
      <c r="QLF204" s="471"/>
      <c r="QLG204" s="471"/>
      <c r="QLH204" s="471"/>
      <c r="QLI204" s="471"/>
      <c r="QLJ204" s="471"/>
      <c r="QLK204" s="471"/>
      <c r="QLL204" s="471"/>
      <c r="QLM204" s="471"/>
      <c r="QLN204" s="471"/>
      <c r="QLO204" s="471"/>
      <c r="QLP204" s="471"/>
      <c r="QLQ204" s="471"/>
      <c r="QLR204" s="471"/>
      <c r="QLS204" s="471"/>
      <c r="QLT204" s="471"/>
      <c r="QLU204" s="471"/>
      <c r="QLV204" s="471"/>
      <c r="QLW204" s="471"/>
      <c r="QLX204" s="471"/>
      <c r="QLY204" s="471"/>
      <c r="QLZ204" s="471"/>
      <c r="QMA204" s="471"/>
      <c r="QMB204" s="471"/>
      <c r="QMC204" s="471"/>
      <c r="QMD204" s="471"/>
      <c r="QME204" s="471"/>
      <c r="QMF204" s="471"/>
      <c r="QMG204" s="471"/>
      <c r="QMH204" s="471"/>
      <c r="QMI204" s="471"/>
      <c r="QMJ204" s="471"/>
      <c r="QMK204" s="471"/>
      <c r="QML204" s="471"/>
      <c r="QMM204" s="471"/>
      <c r="QMN204" s="471"/>
      <c r="QMO204" s="471"/>
      <c r="QMP204" s="471"/>
      <c r="QMQ204" s="471"/>
      <c r="QMR204" s="471"/>
      <c r="QMS204" s="471"/>
      <c r="QMT204" s="471"/>
      <c r="QMU204" s="471"/>
      <c r="QMV204" s="471"/>
      <c r="QMW204" s="471"/>
      <c r="QMX204" s="471"/>
      <c r="QMY204" s="471"/>
      <c r="QMZ204" s="471"/>
      <c r="QNA204" s="471"/>
      <c r="QNB204" s="471"/>
      <c r="QNC204" s="471"/>
      <c r="QND204" s="471"/>
      <c r="QNE204" s="471"/>
      <c r="QNF204" s="471"/>
      <c r="QNG204" s="471"/>
      <c r="QNH204" s="471"/>
      <c r="QNI204" s="471"/>
      <c r="QNJ204" s="471"/>
      <c r="QNK204" s="471"/>
      <c r="QNL204" s="471"/>
      <c r="QNM204" s="471"/>
      <c r="QNN204" s="471"/>
      <c r="QNO204" s="471"/>
      <c r="QNP204" s="471"/>
      <c r="QNQ204" s="471"/>
      <c r="QNR204" s="471"/>
      <c r="QNS204" s="471"/>
      <c r="QNT204" s="471"/>
      <c r="QNU204" s="471"/>
      <c r="QNV204" s="471"/>
      <c r="QNW204" s="471"/>
      <c r="QNX204" s="471"/>
      <c r="QNY204" s="471"/>
      <c r="QNZ204" s="471"/>
      <c r="QOA204" s="471"/>
      <c r="QOB204" s="471"/>
      <c r="QOC204" s="471"/>
      <c r="QOD204" s="471"/>
      <c r="QOE204" s="471"/>
      <c r="QOF204" s="471"/>
      <c r="QOG204" s="471"/>
      <c r="QOH204" s="471"/>
      <c r="QOI204" s="471"/>
      <c r="QOJ204" s="471"/>
      <c r="QOK204" s="471"/>
      <c r="QOL204" s="471"/>
      <c r="QOM204" s="471"/>
      <c r="QON204" s="471"/>
      <c r="QOO204" s="471"/>
      <c r="QOP204" s="471"/>
      <c r="QOQ204" s="471"/>
      <c r="QOR204" s="471"/>
      <c r="QOS204" s="471"/>
      <c r="QOT204" s="471"/>
      <c r="QOU204" s="471"/>
      <c r="QOV204" s="471"/>
      <c r="QOW204" s="471"/>
      <c r="QOX204" s="471"/>
      <c r="QOY204" s="471"/>
      <c r="QOZ204" s="471"/>
      <c r="QPA204" s="471"/>
      <c r="QPB204" s="471"/>
      <c r="QPC204" s="471"/>
      <c r="QPD204" s="471"/>
      <c r="QPE204" s="471"/>
      <c r="QPF204" s="471"/>
      <c r="QPG204" s="471"/>
      <c r="QPH204" s="471"/>
      <c r="QPI204" s="471"/>
      <c r="QPJ204" s="471"/>
      <c r="QPK204" s="471"/>
      <c r="QPL204" s="471"/>
      <c r="QPM204" s="471"/>
      <c r="QPN204" s="471"/>
      <c r="QPO204" s="471"/>
      <c r="QPP204" s="471"/>
      <c r="QPQ204" s="471"/>
      <c r="QPR204" s="471"/>
      <c r="QPS204" s="471"/>
      <c r="QPT204" s="471"/>
      <c r="QPU204" s="471"/>
      <c r="QPV204" s="471"/>
      <c r="QPW204" s="471"/>
      <c r="QPX204" s="471"/>
      <c r="QPY204" s="471"/>
      <c r="QPZ204" s="471"/>
      <c r="QQA204" s="471"/>
      <c r="QQB204" s="471"/>
      <c r="QQC204" s="471"/>
      <c r="QQD204" s="471"/>
      <c r="QQE204" s="471"/>
      <c r="QQF204" s="471"/>
      <c r="QQG204" s="471"/>
      <c r="QQH204" s="471"/>
      <c r="QQI204" s="471"/>
      <c r="QQJ204" s="471"/>
      <c r="QQK204" s="471"/>
      <c r="QQL204" s="471"/>
      <c r="QQM204" s="471"/>
      <c r="QQN204" s="471"/>
      <c r="QQO204" s="471"/>
      <c r="QQP204" s="471"/>
      <c r="QQQ204" s="471"/>
      <c r="QQR204" s="471"/>
      <c r="QQS204" s="471"/>
      <c r="QQT204" s="471"/>
      <c r="QQU204" s="471"/>
      <c r="QQV204" s="471"/>
      <c r="QQW204" s="471"/>
      <c r="QQX204" s="471"/>
      <c r="QQY204" s="471"/>
      <c r="QQZ204" s="471"/>
      <c r="QRA204" s="471"/>
      <c r="QRB204" s="471"/>
      <c r="QRC204" s="471"/>
      <c r="QRD204" s="471"/>
      <c r="QRE204" s="471"/>
      <c r="QRF204" s="471"/>
      <c r="QRG204" s="471"/>
      <c r="QRH204" s="471"/>
      <c r="QRI204" s="471"/>
      <c r="QRJ204" s="471"/>
      <c r="QRK204" s="471"/>
      <c r="QRL204" s="471"/>
      <c r="QRM204" s="471"/>
      <c r="QRN204" s="471"/>
      <c r="QRO204" s="471"/>
      <c r="QRP204" s="471"/>
      <c r="QRQ204" s="471"/>
      <c r="QRR204" s="471"/>
      <c r="QRS204" s="471"/>
      <c r="QRT204" s="471"/>
      <c r="QRU204" s="471"/>
      <c r="QRV204" s="471"/>
      <c r="QRW204" s="471"/>
      <c r="QRX204" s="471"/>
      <c r="QRY204" s="471"/>
      <c r="QRZ204" s="471"/>
      <c r="QSA204" s="471"/>
      <c r="QSB204" s="471"/>
      <c r="QSC204" s="471"/>
      <c r="QSD204" s="471"/>
      <c r="QSE204" s="471"/>
      <c r="QSF204" s="471"/>
      <c r="QSG204" s="471"/>
      <c r="QSH204" s="471"/>
      <c r="QSI204" s="471"/>
      <c r="QSJ204" s="471"/>
      <c r="QSK204" s="471"/>
      <c r="QSL204" s="471"/>
      <c r="QSM204" s="471"/>
      <c r="QSN204" s="471"/>
      <c r="QSO204" s="471"/>
      <c r="QSP204" s="471"/>
      <c r="QSQ204" s="471"/>
      <c r="QSR204" s="471"/>
      <c r="QSS204" s="471"/>
      <c r="QST204" s="471"/>
      <c r="QSU204" s="471"/>
      <c r="QSV204" s="471"/>
      <c r="QSW204" s="471"/>
      <c r="QSX204" s="471"/>
      <c r="QSY204" s="471"/>
      <c r="QSZ204" s="471"/>
      <c r="QTA204" s="471"/>
      <c r="QTB204" s="471"/>
      <c r="QTC204" s="471"/>
      <c r="QTD204" s="471"/>
      <c r="QTE204" s="471"/>
      <c r="QTF204" s="471"/>
      <c r="QTG204" s="471"/>
      <c r="QTH204" s="471"/>
      <c r="QTI204" s="471"/>
      <c r="QTJ204" s="471"/>
      <c r="QTK204" s="471"/>
      <c r="QTL204" s="471"/>
      <c r="QTM204" s="471"/>
      <c r="QTN204" s="471"/>
      <c r="QTO204" s="471"/>
      <c r="QTP204" s="471"/>
      <c r="QTQ204" s="471"/>
      <c r="QTR204" s="471"/>
      <c r="QTS204" s="471"/>
      <c r="QTT204" s="471"/>
      <c r="QTU204" s="471"/>
      <c r="QTV204" s="471"/>
      <c r="QTW204" s="471"/>
      <c r="QTX204" s="471"/>
      <c r="QTY204" s="471"/>
      <c r="QTZ204" s="471"/>
      <c r="QUA204" s="471"/>
      <c r="QUB204" s="471"/>
      <c r="QUC204" s="471"/>
      <c r="QUD204" s="471"/>
      <c r="QUE204" s="471"/>
      <c r="QUF204" s="471"/>
      <c r="QUG204" s="471"/>
      <c r="QUH204" s="471"/>
      <c r="QUI204" s="471"/>
      <c r="QUJ204" s="471"/>
      <c r="QUK204" s="471"/>
      <c r="QUL204" s="471"/>
      <c r="QUM204" s="471"/>
      <c r="QUN204" s="471"/>
      <c r="QUO204" s="471"/>
      <c r="QUP204" s="471"/>
      <c r="QUQ204" s="471"/>
      <c r="QUR204" s="471"/>
      <c r="QUS204" s="471"/>
      <c r="QUT204" s="471"/>
      <c r="QUU204" s="471"/>
      <c r="QUV204" s="471"/>
      <c r="QUW204" s="471"/>
      <c r="QUX204" s="471"/>
      <c r="QUY204" s="471"/>
      <c r="QUZ204" s="471"/>
      <c r="QVA204" s="471"/>
      <c r="QVB204" s="471"/>
      <c r="QVC204" s="471"/>
      <c r="QVD204" s="471"/>
      <c r="QVE204" s="471"/>
      <c r="QVF204" s="471"/>
      <c r="QVG204" s="471"/>
      <c r="QVH204" s="471"/>
      <c r="QVI204" s="471"/>
      <c r="QVJ204" s="471"/>
      <c r="QVK204" s="471"/>
      <c r="QVL204" s="471"/>
      <c r="QVM204" s="471"/>
      <c r="QVN204" s="471"/>
      <c r="QVO204" s="471"/>
      <c r="QVP204" s="471"/>
      <c r="QVQ204" s="471"/>
      <c r="QVR204" s="471"/>
      <c r="QVS204" s="471"/>
      <c r="QVT204" s="471"/>
      <c r="QVU204" s="471"/>
      <c r="QVV204" s="471"/>
      <c r="QVW204" s="471"/>
      <c r="QVX204" s="471"/>
      <c r="QVY204" s="471"/>
      <c r="QVZ204" s="471"/>
      <c r="QWA204" s="471"/>
      <c r="QWB204" s="471"/>
      <c r="QWC204" s="471"/>
      <c r="QWD204" s="471"/>
      <c r="QWE204" s="471"/>
      <c r="QWF204" s="471"/>
      <c r="QWG204" s="471"/>
      <c r="QWH204" s="471"/>
      <c r="QWI204" s="471"/>
      <c r="QWJ204" s="471"/>
      <c r="QWK204" s="471"/>
      <c r="QWL204" s="471"/>
      <c r="QWM204" s="471"/>
      <c r="QWN204" s="471"/>
      <c r="QWO204" s="471"/>
      <c r="QWP204" s="471"/>
      <c r="QWQ204" s="471"/>
      <c r="QWR204" s="471"/>
      <c r="QWS204" s="471"/>
      <c r="QWT204" s="471"/>
      <c r="QWU204" s="471"/>
      <c r="QWV204" s="471"/>
      <c r="QWW204" s="471"/>
      <c r="QWX204" s="471"/>
      <c r="QWY204" s="471"/>
      <c r="QWZ204" s="471"/>
      <c r="QXA204" s="471"/>
      <c r="QXB204" s="471"/>
      <c r="QXC204" s="471"/>
      <c r="QXD204" s="471"/>
      <c r="QXE204" s="471"/>
      <c r="QXF204" s="471"/>
      <c r="QXG204" s="471"/>
      <c r="QXH204" s="471"/>
      <c r="QXI204" s="471"/>
      <c r="QXJ204" s="471"/>
      <c r="QXK204" s="471"/>
      <c r="QXL204" s="471"/>
      <c r="QXM204" s="471"/>
      <c r="QXN204" s="471"/>
      <c r="QXO204" s="471"/>
      <c r="QXP204" s="471"/>
      <c r="QXQ204" s="471"/>
      <c r="QXR204" s="471"/>
      <c r="QXS204" s="471"/>
      <c r="QXT204" s="471"/>
      <c r="QXU204" s="471"/>
      <c r="QXV204" s="471"/>
      <c r="QXW204" s="471"/>
      <c r="QXX204" s="471"/>
      <c r="QXY204" s="471"/>
      <c r="QXZ204" s="471"/>
      <c r="QYA204" s="471"/>
      <c r="QYB204" s="471"/>
      <c r="QYC204" s="471"/>
      <c r="QYD204" s="471"/>
      <c r="QYE204" s="471"/>
      <c r="QYF204" s="471"/>
      <c r="QYG204" s="471"/>
      <c r="QYH204" s="471"/>
      <c r="QYI204" s="471"/>
      <c r="QYJ204" s="471"/>
      <c r="QYK204" s="471"/>
      <c r="QYL204" s="471"/>
      <c r="QYM204" s="471"/>
      <c r="QYN204" s="471"/>
      <c r="QYO204" s="471"/>
      <c r="QYP204" s="471"/>
      <c r="QYQ204" s="471"/>
      <c r="QYR204" s="471"/>
      <c r="QYS204" s="471"/>
      <c r="QYT204" s="471"/>
      <c r="QYU204" s="471"/>
      <c r="QYV204" s="471"/>
      <c r="QYW204" s="471"/>
      <c r="QYX204" s="471"/>
      <c r="QYY204" s="471"/>
      <c r="QYZ204" s="471"/>
      <c r="QZA204" s="471"/>
      <c r="QZB204" s="471"/>
      <c r="QZC204" s="471"/>
      <c r="QZD204" s="471"/>
      <c r="QZE204" s="471"/>
      <c r="QZF204" s="471"/>
      <c r="QZG204" s="471"/>
      <c r="QZH204" s="471"/>
      <c r="QZI204" s="471"/>
      <c r="QZJ204" s="471"/>
      <c r="QZK204" s="471"/>
      <c r="QZL204" s="471"/>
      <c r="QZM204" s="471"/>
      <c r="QZN204" s="471"/>
      <c r="QZO204" s="471"/>
      <c r="QZP204" s="471"/>
      <c r="QZQ204" s="471"/>
      <c r="QZR204" s="471"/>
      <c r="QZS204" s="471"/>
      <c r="QZT204" s="471"/>
      <c r="QZU204" s="471"/>
      <c r="QZV204" s="471"/>
      <c r="QZW204" s="471"/>
      <c r="QZX204" s="471"/>
      <c r="QZY204" s="471"/>
      <c r="QZZ204" s="471"/>
      <c r="RAA204" s="471"/>
      <c r="RAB204" s="471"/>
      <c r="RAC204" s="471"/>
      <c r="RAD204" s="471"/>
      <c r="RAE204" s="471"/>
      <c r="RAF204" s="471"/>
      <c r="RAG204" s="471"/>
      <c r="RAH204" s="471"/>
      <c r="RAI204" s="471"/>
      <c r="RAJ204" s="471"/>
      <c r="RAK204" s="471"/>
      <c r="RAL204" s="471"/>
      <c r="RAM204" s="471"/>
      <c r="RAN204" s="471"/>
      <c r="RAO204" s="471"/>
      <c r="RAP204" s="471"/>
      <c r="RAQ204" s="471"/>
      <c r="RAR204" s="471"/>
      <c r="RAS204" s="471"/>
      <c r="RAT204" s="471"/>
      <c r="RAU204" s="471"/>
      <c r="RAV204" s="471"/>
      <c r="RAW204" s="471"/>
      <c r="RAX204" s="471"/>
      <c r="RAY204" s="471"/>
      <c r="RAZ204" s="471"/>
      <c r="RBA204" s="471"/>
      <c r="RBB204" s="471"/>
      <c r="RBC204" s="471"/>
      <c r="RBD204" s="471"/>
      <c r="RBE204" s="471"/>
      <c r="RBF204" s="471"/>
      <c r="RBG204" s="471"/>
      <c r="RBH204" s="471"/>
      <c r="RBI204" s="471"/>
      <c r="RBJ204" s="471"/>
      <c r="RBK204" s="471"/>
      <c r="RBL204" s="471"/>
      <c r="RBM204" s="471"/>
      <c r="RBN204" s="471"/>
      <c r="RBO204" s="471"/>
      <c r="RBP204" s="471"/>
      <c r="RBQ204" s="471"/>
      <c r="RBR204" s="471"/>
      <c r="RBS204" s="471"/>
      <c r="RBT204" s="471"/>
      <c r="RBU204" s="471"/>
      <c r="RBV204" s="471"/>
      <c r="RBW204" s="471"/>
      <c r="RBX204" s="471"/>
      <c r="RBY204" s="471"/>
      <c r="RBZ204" s="471"/>
      <c r="RCA204" s="471"/>
      <c r="RCB204" s="471"/>
      <c r="RCC204" s="471"/>
      <c r="RCD204" s="471"/>
      <c r="RCE204" s="471"/>
      <c r="RCF204" s="471"/>
      <c r="RCG204" s="471"/>
      <c r="RCH204" s="471"/>
      <c r="RCI204" s="471"/>
      <c r="RCJ204" s="471"/>
      <c r="RCK204" s="471"/>
      <c r="RCL204" s="471"/>
      <c r="RCM204" s="471"/>
      <c r="RCN204" s="471"/>
      <c r="RCO204" s="471"/>
      <c r="RCP204" s="471"/>
      <c r="RCQ204" s="471"/>
      <c r="RCR204" s="471"/>
      <c r="RCS204" s="471"/>
      <c r="RCT204" s="471"/>
      <c r="RCU204" s="471"/>
      <c r="RCV204" s="471"/>
      <c r="RCW204" s="471"/>
      <c r="RCX204" s="471"/>
      <c r="RCY204" s="471"/>
      <c r="RCZ204" s="471"/>
      <c r="RDA204" s="471"/>
      <c r="RDB204" s="471"/>
      <c r="RDC204" s="471"/>
      <c r="RDD204" s="471"/>
      <c r="RDE204" s="471"/>
      <c r="RDF204" s="471"/>
      <c r="RDG204" s="471"/>
      <c r="RDH204" s="471"/>
      <c r="RDI204" s="471"/>
      <c r="RDJ204" s="471"/>
      <c r="RDK204" s="471"/>
      <c r="RDL204" s="471"/>
      <c r="RDM204" s="471"/>
      <c r="RDN204" s="471"/>
      <c r="RDO204" s="471"/>
      <c r="RDP204" s="471"/>
      <c r="RDQ204" s="471"/>
      <c r="RDR204" s="471"/>
      <c r="RDS204" s="471"/>
      <c r="RDT204" s="471"/>
      <c r="RDU204" s="471"/>
      <c r="RDV204" s="471"/>
      <c r="RDW204" s="471"/>
      <c r="RDX204" s="471"/>
      <c r="RDY204" s="471"/>
      <c r="RDZ204" s="471"/>
      <c r="REA204" s="471"/>
      <c r="REB204" s="471"/>
      <c r="REC204" s="471"/>
      <c r="RED204" s="471"/>
      <c r="REE204" s="471"/>
      <c r="REF204" s="471"/>
      <c r="REG204" s="471"/>
      <c r="REH204" s="471"/>
      <c r="REI204" s="471"/>
      <c r="REJ204" s="471"/>
      <c r="REK204" s="471"/>
      <c r="REL204" s="471"/>
      <c r="REM204" s="471"/>
      <c r="REN204" s="471"/>
      <c r="REO204" s="471"/>
      <c r="REP204" s="471"/>
      <c r="REQ204" s="471"/>
      <c r="RER204" s="471"/>
      <c r="RES204" s="471"/>
      <c r="RET204" s="471"/>
      <c r="REU204" s="471"/>
      <c r="REV204" s="471"/>
      <c r="REW204" s="471"/>
      <c r="REX204" s="471"/>
      <c r="REY204" s="471"/>
      <c r="REZ204" s="471"/>
      <c r="RFA204" s="471"/>
      <c r="RFB204" s="471"/>
      <c r="RFC204" s="471"/>
      <c r="RFD204" s="471"/>
      <c r="RFE204" s="471"/>
      <c r="RFF204" s="471"/>
      <c r="RFG204" s="471"/>
      <c r="RFH204" s="471"/>
      <c r="RFI204" s="471"/>
      <c r="RFJ204" s="471"/>
      <c r="RFK204" s="471"/>
      <c r="RFL204" s="471"/>
      <c r="RFM204" s="471"/>
      <c r="RFN204" s="471"/>
      <c r="RFO204" s="471"/>
      <c r="RFP204" s="471"/>
      <c r="RFQ204" s="471"/>
      <c r="RFR204" s="471"/>
      <c r="RFS204" s="471"/>
      <c r="RFT204" s="471"/>
      <c r="RFU204" s="471"/>
      <c r="RFV204" s="471"/>
      <c r="RFW204" s="471"/>
      <c r="RFX204" s="471"/>
      <c r="RFY204" s="471"/>
      <c r="RFZ204" s="471"/>
      <c r="RGA204" s="471"/>
      <c r="RGB204" s="471"/>
      <c r="RGC204" s="471"/>
      <c r="RGD204" s="471"/>
      <c r="RGE204" s="471"/>
      <c r="RGF204" s="471"/>
      <c r="RGG204" s="471"/>
      <c r="RGH204" s="471"/>
      <c r="RGI204" s="471"/>
      <c r="RGJ204" s="471"/>
      <c r="RGK204" s="471"/>
      <c r="RGL204" s="471"/>
      <c r="RGM204" s="471"/>
      <c r="RGN204" s="471"/>
      <c r="RGO204" s="471"/>
      <c r="RGP204" s="471"/>
      <c r="RGQ204" s="471"/>
      <c r="RGR204" s="471"/>
      <c r="RGS204" s="471"/>
      <c r="RGT204" s="471"/>
      <c r="RGU204" s="471"/>
      <c r="RGV204" s="471"/>
      <c r="RGW204" s="471"/>
      <c r="RGX204" s="471"/>
      <c r="RGY204" s="471"/>
      <c r="RGZ204" s="471"/>
      <c r="RHA204" s="471"/>
      <c r="RHB204" s="471"/>
      <c r="RHC204" s="471"/>
      <c r="RHD204" s="471"/>
      <c r="RHE204" s="471"/>
      <c r="RHF204" s="471"/>
      <c r="RHG204" s="471"/>
      <c r="RHH204" s="471"/>
      <c r="RHI204" s="471"/>
      <c r="RHJ204" s="471"/>
      <c r="RHK204" s="471"/>
      <c r="RHL204" s="471"/>
      <c r="RHM204" s="471"/>
      <c r="RHN204" s="471"/>
      <c r="RHO204" s="471"/>
      <c r="RHP204" s="471"/>
      <c r="RHQ204" s="471"/>
      <c r="RHR204" s="471"/>
      <c r="RHS204" s="471"/>
      <c r="RHT204" s="471"/>
      <c r="RHU204" s="471"/>
      <c r="RHV204" s="471"/>
      <c r="RHW204" s="471"/>
      <c r="RHX204" s="471"/>
      <c r="RHY204" s="471"/>
      <c r="RHZ204" s="471"/>
      <c r="RIA204" s="471"/>
      <c r="RIB204" s="471"/>
      <c r="RIC204" s="471"/>
      <c r="RID204" s="471"/>
      <c r="RIE204" s="471"/>
      <c r="RIF204" s="471"/>
      <c r="RIG204" s="471"/>
      <c r="RIH204" s="471"/>
      <c r="RII204" s="471"/>
      <c r="RIJ204" s="471"/>
      <c r="RIK204" s="471"/>
      <c r="RIL204" s="471"/>
      <c r="RIM204" s="471"/>
      <c r="RIN204" s="471"/>
      <c r="RIO204" s="471"/>
      <c r="RIP204" s="471"/>
      <c r="RIQ204" s="471"/>
      <c r="RIR204" s="471"/>
      <c r="RIS204" s="471"/>
      <c r="RIT204" s="471"/>
      <c r="RIU204" s="471"/>
      <c r="RIV204" s="471"/>
      <c r="RIW204" s="471"/>
      <c r="RIX204" s="471"/>
      <c r="RIY204" s="471"/>
      <c r="RIZ204" s="471"/>
      <c r="RJA204" s="471"/>
      <c r="RJB204" s="471"/>
      <c r="RJC204" s="471"/>
      <c r="RJD204" s="471"/>
      <c r="RJE204" s="471"/>
      <c r="RJF204" s="471"/>
      <c r="RJG204" s="471"/>
      <c r="RJH204" s="471"/>
      <c r="RJI204" s="471"/>
      <c r="RJJ204" s="471"/>
      <c r="RJK204" s="471"/>
      <c r="RJL204" s="471"/>
      <c r="RJM204" s="471"/>
      <c r="RJN204" s="471"/>
      <c r="RJO204" s="471"/>
      <c r="RJP204" s="471"/>
      <c r="RJQ204" s="471"/>
      <c r="RJR204" s="471"/>
      <c r="RJS204" s="471"/>
      <c r="RJT204" s="471"/>
      <c r="RJU204" s="471"/>
      <c r="RJV204" s="471"/>
      <c r="RJW204" s="471"/>
      <c r="RJX204" s="471"/>
      <c r="RJY204" s="471"/>
      <c r="RJZ204" s="471"/>
      <c r="RKA204" s="471"/>
      <c r="RKB204" s="471"/>
      <c r="RKC204" s="471"/>
      <c r="RKD204" s="471"/>
      <c r="RKE204" s="471"/>
      <c r="RKF204" s="471"/>
      <c r="RKG204" s="471"/>
      <c r="RKH204" s="471"/>
      <c r="RKI204" s="471"/>
      <c r="RKJ204" s="471"/>
      <c r="RKK204" s="471"/>
      <c r="RKL204" s="471"/>
      <c r="RKM204" s="471"/>
      <c r="RKN204" s="471"/>
      <c r="RKO204" s="471"/>
      <c r="RKP204" s="471"/>
      <c r="RKQ204" s="471"/>
      <c r="RKR204" s="471"/>
      <c r="RKS204" s="471"/>
      <c r="RKT204" s="471"/>
      <c r="RKU204" s="471"/>
      <c r="RKV204" s="471"/>
      <c r="RKW204" s="471"/>
      <c r="RKX204" s="471"/>
      <c r="RKY204" s="471"/>
      <c r="RKZ204" s="471"/>
      <c r="RLA204" s="471"/>
      <c r="RLB204" s="471"/>
      <c r="RLC204" s="471"/>
      <c r="RLD204" s="471"/>
      <c r="RLE204" s="471"/>
      <c r="RLF204" s="471"/>
      <c r="RLG204" s="471"/>
      <c r="RLH204" s="471"/>
      <c r="RLI204" s="471"/>
      <c r="RLJ204" s="471"/>
      <c r="RLK204" s="471"/>
      <c r="RLL204" s="471"/>
      <c r="RLM204" s="471"/>
      <c r="RLN204" s="471"/>
      <c r="RLO204" s="471"/>
      <c r="RLP204" s="471"/>
      <c r="RLQ204" s="471"/>
      <c r="RLR204" s="471"/>
      <c r="RLS204" s="471"/>
      <c r="RLT204" s="471"/>
      <c r="RLU204" s="471"/>
      <c r="RLV204" s="471"/>
      <c r="RLW204" s="471"/>
      <c r="RLX204" s="471"/>
      <c r="RLY204" s="471"/>
      <c r="RLZ204" s="471"/>
      <c r="RMA204" s="471"/>
      <c r="RMB204" s="471"/>
      <c r="RMC204" s="471"/>
      <c r="RMD204" s="471"/>
      <c r="RME204" s="471"/>
      <c r="RMF204" s="471"/>
      <c r="RMG204" s="471"/>
      <c r="RMH204" s="471"/>
      <c r="RMI204" s="471"/>
      <c r="RMJ204" s="471"/>
      <c r="RMK204" s="471"/>
      <c r="RML204" s="471"/>
      <c r="RMM204" s="471"/>
      <c r="RMN204" s="471"/>
      <c r="RMO204" s="471"/>
      <c r="RMP204" s="471"/>
      <c r="RMQ204" s="471"/>
      <c r="RMR204" s="471"/>
      <c r="RMS204" s="471"/>
      <c r="RMT204" s="471"/>
      <c r="RMU204" s="471"/>
      <c r="RMV204" s="471"/>
      <c r="RMW204" s="471"/>
      <c r="RMX204" s="471"/>
      <c r="RMY204" s="471"/>
      <c r="RMZ204" s="471"/>
      <c r="RNA204" s="471"/>
      <c r="RNB204" s="471"/>
      <c r="RNC204" s="471"/>
      <c r="RND204" s="471"/>
      <c r="RNE204" s="471"/>
      <c r="RNF204" s="471"/>
      <c r="RNG204" s="471"/>
      <c r="RNH204" s="471"/>
      <c r="RNI204" s="471"/>
      <c r="RNJ204" s="471"/>
      <c r="RNK204" s="471"/>
      <c r="RNL204" s="471"/>
      <c r="RNM204" s="471"/>
      <c r="RNN204" s="471"/>
      <c r="RNO204" s="471"/>
      <c r="RNP204" s="471"/>
      <c r="RNQ204" s="471"/>
      <c r="RNR204" s="471"/>
      <c r="RNS204" s="471"/>
      <c r="RNT204" s="471"/>
      <c r="RNU204" s="471"/>
      <c r="RNV204" s="471"/>
      <c r="RNW204" s="471"/>
      <c r="RNX204" s="471"/>
      <c r="RNY204" s="471"/>
      <c r="RNZ204" s="471"/>
      <c r="ROA204" s="471"/>
      <c r="ROB204" s="471"/>
      <c r="ROC204" s="471"/>
      <c r="ROD204" s="471"/>
      <c r="ROE204" s="471"/>
      <c r="ROF204" s="471"/>
      <c r="ROG204" s="471"/>
      <c r="ROH204" s="471"/>
      <c r="ROI204" s="471"/>
      <c r="ROJ204" s="471"/>
      <c r="ROK204" s="471"/>
      <c r="ROL204" s="471"/>
      <c r="ROM204" s="471"/>
      <c r="RON204" s="471"/>
      <c r="ROO204" s="471"/>
      <c r="ROP204" s="471"/>
      <c r="ROQ204" s="471"/>
      <c r="ROR204" s="471"/>
      <c r="ROS204" s="471"/>
      <c r="ROT204" s="471"/>
      <c r="ROU204" s="471"/>
      <c r="ROV204" s="471"/>
      <c r="ROW204" s="471"/>
      <c r="ROX204" s="471"/>
      <c r="ROY204" s="471"/>
      <c r="ROZ204" s="471"/>
      <c r="RPA204" s="471"/>
      <c r="RPB204" s="471"/>
      <c r="RPC204" s="471"/>
      <c r="RPD204" s="471"/>
      <c r="RPE204" s="471"/>
      <c r="RPF204" s="471"/>
      <c r="RPG204" s="471"/>
      <c r="RPH204" s="471"/>
      <c r="RPI204" s="471"/>
      <c r="RPJ204" s="471"/>
      <c r="RPK204" s="471"/>
      <c r="RPL204" s="471"/>
      <c r="RPM204" s="471"/>
      <c r="RPN204" s="471"/>
      <c r="RPO204" s="471"/>
      <c r="RPP204" s="471"/>
      <c r="RPQ204" s="471"/>
      <c r="RPR204" s="471"/>
      <c r="RPS204" s="471"/>
      <c r="RPT204" s="471"/>
      <c r="RPU204" s="471"/>
      <c r="RPV204" s="471"/>
      <c r="RPW204" s="471"/>
      <c r="RPX204" s="471"/>
      <c r="RPY204" s="471"/>
      <c r="RPZ204" s="471"/>
      <c r="RQA204" s="471"/>
      <c r="RQB204" s="471"/>
      <c r="RQC204" s="471"/>
      <c r="RQD204" s="471"/>
      <c r="RQE204" s="471"/>
      <c r="RQF204" s="471"/>
      <c r="RQG204" s="471"/>
      <c r="RQH204" s="471"/>
      <c r="RQI204" s="471"/>
      <c r="RQJ204" s="471"/>
      <c r="RQK204" s="471"/>
      <c r="RQL204" s="471"/>
      <c r="RQM204" s="471"/>
      <c r="RQN204" s="471"/>
      <c r="RQO204" s="471"/>
      <c r="RQP204" s="471"/>
      <c r="RQQ204" s="471"/>
      <c r="RQR204" s="471"/>
      <c r="RQS204" s="471"/>
      <c r="RQT204" s="471"/>
      <c r="RQU204" s="471"/>
      <c r="RQV204" s="471"/>
      <c r="RQW204" s="471"/>
      <c r="RQX204" s="471"/>
      <c r="RQY204" s="471"/>
      <c r="RQZ204" s="471"/>
      <c r="RRA204" s="471"/>
      <c r="RRB204" s="471"/>
      <c r="RRC204" s="471"/>
      <c r="RRD204" s="471"/>
      <c r="RRE204" s="471"/>
      <c r="RRF204" s="471"/>
      <c r="RRG204" s="471"/>
      <c r="RRH204" s="471"/>
      <c r="RRI204" s="471"/>
      <c r="RRJ204" s="471"/>
      <c r="RRK204" s="471"/>
      <c r="RRL204" s="471"/>
      <c r="RRM204" s="471"/>
      <c r="RRN204" s="471"/>
      <c r="RRO204" s="471"/>
      <c r="RRP204" s="471"/>
      <c r="RRQ204" s="471"/>
      <c r="RRR204" s="471"/>
      <c r="RRS204" s="471"/>
      <c r="RRT204" s="471"/>
      <c r="RRU204" s="471"/>
      <c r="RRV204" s="471"/>
      <c r="RRW204" s="471"/>
      <c r="RRX204" s="471"/>
      <c r="RRY204" s="471"/>
      <c r="RRZ204" s="471"/>
      <c r="RSA204" s="471"/>
      <c r="RSB204" s="471"/>
      <c r="RSC204" s="471"/>
      <c r="RSD204" s="471"/>
      <c r="RSE204" s="471"/>
      <c r="RSF204" s="471"/>
      <c r="RSG204" s="471"/>
      <c r="RSH204" s="471"/>
      <c r="RSI204" s="471"/>
      <c r="RSJ204" s="471"/>
      <c r="RSK204" s="471"/>
      <c r="RSL204" s="471"/>
      <c r="RSM204" s="471"/>
      <c r="RSN204" s="471"/>
      <c r="RSO204" s="471"/>
      <c r="RSP204" s="471"/>
      <c r="RSQ204" s="471"/>
      <c r="RSR204" s="471"/>
      <c r="RSS204" s="471"/>
      <c r="RST204" s="471"/>
      <c r="RSU204" s="471"/>
      <c r="RSV204" s="471"/>
      <c r="RSW204" s="471"/>
      <c r="RSX204" s="471"/>
      <c r="RSY204" s="471"/>
      <c r="RSZ204" s="471"/>
      <c r="RTA204" s="471"/>
      <c r="RTB204" s="471"/>
      <c r="RTC204" s="471"/>
      <c r="RTD204" s="471"/>
      <c r="RTE204" s="471"/>
      <c r="RTF204" s="471"/>
      <c r="RTG204" s="471"/>
      <c r="RTH204" s="471"/>
      <c r="RTI204" s="471"/>
      <c r="RTJ204" s="471"/>
      <c r="RTK204" s="471"/>
      <c r="RTL204" s="471"/>
      <c r="RTM204" s="471"/>
      <c r="RTN204" s="471"/>
      <c r="RTO204" s="471"/>
      <c r="RTP204" s="471"/>
      <c r="RTQ204" s="471"/>
      <c r="RTR204" s="471"/>
      <c r="RTS204" s="471"/>
      <c r="RTT204" s="471"/>
      <c r="RTU204" s="471"/>
      <c r="RTV204" s="471"/>
      <c r="RTW204" s="471"/>
      <c r="RTX204" s="471"/>
      <c r="RTY204" s="471"/>
      <c r="RTZ204" s="471"/>
      <c r="RUA204" s="471"/>
      <c r="RUB204" s="471"/>
      <c r="RUC204" s="471"/>
      <c r="RUD204" s="471"/>
      <c r="RUE204" s="471"/>
      <c r="RUF204" s="471"/>
      <c r="RUG204" s="471"/>
      <c r="RUH204" s="471"/>
      <c r="RUI204" s="471"/>
      <c r="RUJ204" s="471"/>
      <c r="RUK204" s="471"/>
      <c r="RUL204" s="471"/>
      <c r="RUM204" s="471"/>
      <c r="RUN204" s="471"/>
      <c r="RUO204" s="471"/>
      <c r="RUP204" s="471"/>
      <c r="RUQ204" s="471"/>
      <c r="RUR204" s="471"/>
      <c r="RUS204" s="471"/>
      <c r="RUT204" s="471"/>
      <c r="RUU204" s="471"/>
      <c r="RUV204" s="471"/>
      <c r="RUW204" s="471"/>
      <c r="RUX204" s="471"/>
      <c r="RUY204" s="471"/>
      <c r="RUZ204" s="471"/>
      <c r="RVA204" s="471"/>
      <c r="RVB204" s="471"/>
      <c r="RVC204" s="471"/>
      <c r="RVD204" s="471"/>
      <c r="RVE204" s="471"/>
      <c r="RVF204" s="471"/>
      <c r="RVG204" s="471"/>
      <c r="RVH204" s="471"/>
      <c r="RVI204" s="471"/>
      <c r="RVJ204" s="471"/>
      <c r="RVK204" s="471"/>
      <c r="RVL204" s="471"/>
      <c r="RVM204" s="471"/>
      <c r="RVN204" s="471"/>
      <c r="RVO204" s="471"/>
      <c r="RVP204" s="471"/>
      <c r="RVQ204" s="471"/>
      <c r="RVR204" s="471"/>
      <c r="RVS204" s="471"/>
      <c r="RVT204" s="471"/>
      <c r="RVU204" s="471"/>
      <c r="RVV204" s="471"/>
      <c r="RVW204" s="471"/>
      <c r="RVX204" s="471"/>
      <c r="RVY204" s="471"/>
      <c r="RVZ204" s="471"/>
      <c r="RWA204" s="471"/>
      <c r="RWB204" s="471"/>
      <c r="RWC204" s="471"/>
      <c r="RWD204" s="471"/>
      <c r="RWE204" s="471"/>
      <c r="RWF204" s="471"/>
      <c r="RWG204" s="471"/>
      <c r="RWH204" s="471"/>
      <c r="RWI204" s="471"/>
      <c r="RWJ204" s="471"/>
      <c r="RWK204" s="471"/>
      <c r="RWL204" s="471"/>
      <c r="RWM204" s="471"/>
      <c r="RWN204" s="471"/>
      <c r="RWO204" s="471"/>
      <c r="RWP204" s="471"/>
      <c r="RWQ204" s="471"/>
      <c r="RWR204" s="471"/>
      <c r="RWS204" s="471"/>
      <c r="RWT204" s="471"/>
      <c r="RWU204" s="471"/>
      <c r="RWV204" s="471"/>
      <c r="RWW204" s="471"/>
      <c r="RWX204" s="471"/>
      <c r="RWY204" s="471"/>
      <c r="RWZ204" s="471"/>
      <c r="RXA204" s="471"/>
      <c r="RXB204" s="471"/>
      <c r="RXC204" s="471"/>
      <c r="RXD204" s="471"/>
      <c r="RXE204" s="471"/>
      <c r="RXF204" s="471"/>
      <c r="RXG204" s="471"/>
      <c r="RXH204" s="471"/>
      <c r="RXI204" s="471"/>
      <c r="RXJ204" s="471"/>
      <c r="RXK204" s="471"/>
      <c r="RXL204" s="471"/>
      <c r="RXM204" s="471"/>
      <c r="RXN204" s="471"/>
      <c r="RXO204" s="471"/>
      <c r="RXP204" s="471"/>
      <c r="RXQ204" s="471"/>
      <c r="RXR204" s="471"/>
      <c r="RXS204" s="471"/>
      <c r="RXT204" s="471"/>
      <c r="RXU204" s="471"/>
      <c r="RXV204" s="471"/>
      <c r="RXW204" s="471"/>
      <c r="RXX204" s="471"/>
      <c r="RXY204" s="471"/>
      <c r="RXZ204" s="471"/>
      <c r="RYA204" s="471"/>
      <c r="RYB204" s="471"/>
      <c r="RYC204" s="471"/>
      <c r="RYD204" s="471"/>
      <c r="RYE204" s="471"/>
      <c r="RYF204" s="471"/>
      <c r="RYG204" s="471"/>
      <c r="RYH204" s="471"/>
      <c r="RYI204" s="471"/>
      <c r="RYJ204" s="471"/>
      <c r="RYK204" s="471"/>
      <c r="RYL204" s="471"/>
      <c r="RYM204" s="471"/>
      <c r="RYN204" s="471"/>
      <c r="RYO204" s="471"/>
      <c r="RYP204" s="471"/>
      <c r="RYQ204" s="471"/>
      <c r="RYR204" s="471"/>
      <c r="RYS204" s="471"/>
      <c r="RYT204" s="471"/>
      <c r="RYU204" s="471"/>
      <c r="RYV204" s="471"/>
      <c r="RYW204" s="471"/>
      <c r="RYX204" s="471"/>
      <c r="RYY204" s="471"/>
      <c r="RYZ204" s="471"/>
      <c r="RZA204" s="471"/>
      <c r="RZB204" s="471"/>
      <c r="RZC204" s="471"/>
      <c r="RZD204" s="471"/>
      <c r="RZE204" s="471"/>
      <c r="RZF204" s="471"/>
      <c r="RZG204" s="471"/>
      <c r="RZH204" s="471"/>
      <c r="RZI204" s="471"/>
      <c r="RZJ204" s="471"/>
      <c r="RZK204" s="471"/>
      <c r="RZL204" s="471"/>
      <c r="RZM204" s="471"/>
      <c r="RZN204" s="471"/>
      <c r="RZO204" s="471"/>
      <c r="RZP204" s="471"/>
      <c r="RZQ204" s="471"/>
      <c r="RZR204" s="471"/>
      <c r="RZS204" s="471"/>
      <c r="RZT204" s="471"/>
      <c r="RZU204" s="471"/>
      <c r="RZV204" s="471"/>
      <c r="RZW204" s="471"/>
      <c r="RZX204" s="471"/>
      <c r="RZY204" s="471"/>
      <c r="RZZ204" s="471"/>
      <c r="SAA204" s="471"/>
      <c r="SAB204" s="471"/>
      <c r="SAC204" s="471"/>
      <c r="SAD204" s="471"/>
      <c r="SAE204" s="471"/>
      <c r="SAF204" s="471"/>
      <c r="SAG204" s="471"/>
      <c r="SAH204" s="471"/>
      <c r="SAI204" s="471"/>
      <c r="SAJ204" s="471"/>
      <c r="SAK204" s="471"/>
      <c r="SAL204" s="471"/>
      <c r="SAM204" s="471"/>
      <c r="SAN204" s="471"/>
      <c r="SAO204" s="471"/>
      <c r="SAP204" s="471"/>
      <c r="SAQ204" s="471"/>
      <c r="SAR204" s="471"/>
      <c r="SAS204" s="471"/>
      <c r="SAT204" s="471"/>
      <c r="SAU204" s="471"/>
      <c r="SAV204" s="471"/>
      <c r="SAW204" s="471"/>
      <c r="SAX204" s="471"/>
      <c r="SAY204" s="471"/>
      <c r="SAZ204" s="471"/>
      <c r="SBA204" s="471"/>
      <c r="SBB204" s="471"/>
      <c r="SBC204" s="471"/>
      <c r="SBD204" s="471"/>
      <c r="SBE204" s="471"/>
      <c r="SBF204" s="471"/>
      <c r="SBG204" s="471"/>
      <c r="SBH204" s="471"/>
      <c r="SBI204" s="471"/>
      <c r="SBJ204" s="471"/>
      <c r="SBK204" s="471"/>
      <c r="SBL204" s="471"/>
      <c r="SBM204" s="471"/>
      <c r="SBN204" s="471"/>
      <c r="SBO204" s="471"/>
      <c r="SBP204" s="471"/>
      <c r="SBQ204" s="471"/>
      <c r="SBR204" s="471"/>
      <c r="SBS204" s="471"/>
      <c r="SBT204" s="471"/>
      <c r="SBU204" s="471"/>
      <c r="SBV204" s="471"/>
      <c r="SBW204" s="471"/>
      <c r="SBX204" s="471"/>
      <c r="SBY204" s="471"/>
      <c r="SBZ204" s="471"/>
      <c r="SCA204" s="471"/>
      <c r="SCB204" s="471"/>
      <c r="SCC204" s="471"/>
      <c r="SCD204" s="471"/>
      <c r="SCE204" s="471"/>
      <c r="SCF204" s="471"/>
      <c r="SCG204" s="471"/>
      <c r="SCH204" s="471"/>
      <c r="SCI204" s="471"/>
      <c r="SCJ204" s="471"/>
      <c r="SCK204" s="471"/>
      <c r="SCL204" s="471"/>
      <c r="SCM204" s="471"/>
      <c r="SCN204" s="471"/>
      <c r="SCO204" s="471"/>
      <c r="SCP204" s="471"/>
      <c r="SCQ204" s="471"/>
      <c r="SCR204" s="471"/>
      <c r="SCS204" s="471"/>
      <c r="SCT204" s="471"/>
      <c r="SCU204" s="471"/>
      <c r="SCV204" s="471"/>
      <c r="SCW204" s="471"/>
      <c r="SCX204" s="471"/>
      <c r="SCY204" s="471"/>
      <c r="SCZ204" s="471"/>
      <c r="SDA204" s="471"/>
      <c r="SDB204" s="471"/>
      <c r="SDC204" s="471"/>
      <c r="SDD204" s="471"/>
      <c r="SDE204" s="471"/>
      <c r="SDF204" s="471"/>
      <c r="SDG204" s="471"/>
      <c r="SDH204" s="471"/>
      <c r="SDI204" s="471"/>
      <c r="SDJ204" s="471"/>
      <c r="SDK204" s="471"/>
      <c r="SDL204" s="471"/>
      <c r="SDM204" s="471"/>
      <c r="SDN204" s="471"/>
      <c r="SDO204" s="471"/>
      <c r="SDP204" s="471"/>
      <c r="SDQ204" s="471"/>
      <c r="SDR204" s="471"/>
      <c r="SDS204" s="471"/>
      <c r="SDT204" s="471"/>
      <c r="SDU204" s="471"/>
      <c r="SDV204" s="471"/>
      <c r="SDW204" s="471"/>
      <c r="SDX204" s="471"/>
      <c r="SDY204" s="471"/>
      <c r="SDZ204" s="471"/>
      <c r="SEA204" s="471"/>
      <c r="SEB204" s="471"/>
      <c r="SEC204" s="471"/>
      <c r="SED204" s="471"/>
      <c r="SEE204" s="471"/>
      <c r="SEF204" s="471"/>
      <c r="SEG204" s="471"/>
      <c r="SEH204" s="471"/>
      <c r="SEI204" s="471"/>
      <c r="SEJ204" s="471"/>
      <c r="SEK204" s="471"/>
      <c r="SEL204" s="471"/>
      <c r="SEM204" s="471"/>
      <c r="SEN204" s="471"/>
      <c r="SEO204" s="471"/>
      <c r="SEP204" s="471"/>
      <c r="SEQ204" s="471"/>
      <c r="SER204" s="471"/>
      <c r="SES204" s="471"/>
      <c r="SET204" s="471"/>
      <c r="SEU204" s="471"/>
      <c r="SEV204" s="471"/>
      <c r="SEW204" s="471"/>
      <c r="SEX204" s="471"/>
      <c r="SEY204" s="471"/>
      <c r="SEZ204" s="471"/>
      <c r="SFA204" s="471"/>
      <c r="SFB204" s="471"/>
      <c r="SFC204" s="471"/>
      <c r="SFD204" s="471"/>
      <c r="SFE204" s="471"/>
      <c r="SFF204" s="471"/>
      <c r="SFG204" s="471"/>
      <c r="SFH204" s="471"/>
      <c r="SFI204" s="471"/>
      <c r="SFJ204" s="471"/>
      <c r="SFK204" s="471"/>
      <c r="SFL204" s="471"/>
      <c r="SFM204" s="471"/>
      <c r="SFN204" s="471"/>
      <c r="SFO204" s="471"/>
      <c r="SFP204" s="471"/>
      <c r="SFQ204" s="471"/>
      <c r="SFR204" s="471"/>
      <c r="SFS204" s="471"/>
      <c r="SFT204" s="471"/>
      <c r="SFU204" s="471"/>
      <c r="SFV204" s="471"/>
      <c r="SFW204" s="471"/>
      <c r="SFX204" s="471"/>
      <c r="SFY204" s="471"/>
      <c r="SFZ204" s="471"/>
      <c r="SGA204" s="471"/>
      <c r="SGB204" s="471"/>
      <c r="SGC204" s="471"/>
      <c r="SGD204" s="471"/>
      <c r="SGE204" s="471"/>
      <c r="SGF204" s="471"/>
      <c r="SGG204" s="471"/>
      <c r="SGH204" s="471"/>
      <c r="SGI204" s="471"/>
      <c r="SGJ204" s="471"/>
      <c r="SGK204" s="471"/>
      <c r="SGL204" s="471"/>
      <c r="SGM204" s="471"/>
      <c r="SGN204" s="471"/>
      <c r="SGO204" s="471"/>
      <c r="SGP204" s="471"/>
      <c r="SGQ204" s="471"/>
      <c r="SGR204" s="471"/>
      <c r="SGS204" s="471"/>
      <c r="SGT204" s="471"/>
      <c r="SGU204" s="471"/>
      <c r="SGV204" s="471"/>
      <c r="SGW204" s="471"/>
      <c r="SGX204" s="471"/>
      <c r="SGY204" s="471"/>
      <c r="SGZ204" s="471"/>
      <c r="SHA204" s="471"/>
      <c r="SHB204" s="471"/>
      <c r="SHC204" s="471"/>
      <c r="SHD204" s="471"/>
      <c r="SHE204" s="471"/>
      <c r="SHF204" s="471"/>
      <c r="SHG204" s="471"/>
      <c r="SHH204" s="471"/>
      <c r="SHI204" s="471"/>
      <c r="SHJ204" s="471"/>
      <c r="SHK204" s="471"/>
      <c r="SHL204" s="471"/>
      <c r="SHM204" s="471"/>
      <c r="SHN204" s="471"/>
      <c r="SHO204" s="471"/>
      <c r="SHP204" s="471"/>
      <c r="SHQ204" s="471"/>
      <c r="SHR204" s="471"/>
      <c r="SHS204" s="471"/>
      <c r="SHT204" s="471"/>
      <c r="SHU204" s="471"/>
      <c r="SHV204" s="471"/>
      <c r="SHW204" s="471"/>
      <c r="SHX204" s="471"/>
      <c r="SHY204" s="471"/>
      <c r="SHZ204" s="471"/>
      <c r="SIA204" s="471"/>
      <c r="SIB204" s="471"/>
      <c r="SIC204" s="471"/>
      <c r="SID204" s="471"/>
      <c r="SIE204" s="471"/>
      <c r="SIF204" s="471"/>
      <c r="SIG204" s="471"/>
      <c r="SIH204" s="471"/>
      <c r="SII204" s="471"/>
      <c r="SIJ204" s="471"/>
      <c r="SIK204" s="471"/>
      <c r="SIL204" s="471"/>
      <c r="SIM204" s="471"/>
      <c r="SIN204" s="471"/>
      <c r="SIO204" s="471"/>
      <c r="SIP204" s="471"/>
      <c r="SIQ204" s="471"/>
      <c r="SIR204" s="471"/>
      <c r="SIS204" s="471"/>
      <c r="SIT204" s="471"/>
      <c r="SIU204" s="471"/>
      <c r="SIV204" s="471"/>
      <c r="SIW204" s="471"/>
      <c r="SIX204" s="471"/>
      <c r="SIY204" s="471"/>
      <c r="SIZ204" s="471"/>
      <c r="SJA204" s="471"/>
      <c r="SJB204" s="471"/>
      <c r="SJC204" s="471"/>
      <c r="SJD204" s="471"/>
      <c r="SJE204" s="471"/>
      <c r="SJF204" s="471"/>
      <c r="SJG204" s="471"/>
      <c r="SJH204" s="471"/>
      <c r="SJI204" s="471"/>
      <c r="SJJ204" s="471"/>
      <c r="SJK204" s="471"/>
      <c r="SJL204" s="471"/>
      <c r="SJM204" s="471"/>
      <c r="SJN204" s="471"/>
      <c r="SJO204" s="471"/>
      <c r="SJP204" s="471"/>
      <c r="SJQ204" s="471"/>
      <c r="SJR204" s="471"/>
      <c r="SJS204" s="471"/>
      <c r="SJT204" s="471"/>
      <c r="SJU204" s="471"/>
      <c r="SJV204" s="471"/>
      <c r="SJW204" s="471"/>
      <c r="SJX204" s="471"/>
      <c r="SJY204" s="471"/>
      <c r="SJZ204" s="471"/>
      <c r="SKA204" s="471"/>
      <c r="SKB204" s="471"/>
      <c r="SKC204" s="471"/>
      <c r="SKD204" s="471"/>
      <c r="SKE204" s="471"/>
      <c r="SKF204" s="471"/>
      <c r="SKG204" s="471"/>
      <c r="SKH204" s="471"/>
      <c r="SKI204" s="471"/>
      <c r="SKJ204" s="471"/>
      <c r="SKK204" s="471"/>
      <c r="SKL204" s="471"/>
      <c r="SKM204" s="471"/>
      <c r="SKN204" s="471"/>
      <c r="SKO204" s="471"/>
      <c r="SKP204" s="471"/>
      <c r="SKQ204" s="471"/>
      <c r="SKR204" s="471"/>
      <c r="SKS204" s="471"/>
      <c r="SKT204" s="471"/>
      <c r="SKU204" s="471"/>
      <c r="SKV204" s="471"/>
      <c r="SKW204" s="471"/>
      <c r="SKX204" s="471"/>
      <c r="SKY204" s="471"/>
      <c r="SKZ204" s="471"/>
      <c r="SLA204" s="471"/>
      <c r="SLB204" s="471"/>
      <c r="SLC204" s="471"/>
      <c r="SLD204" s="471"/>
      <c r="SLE204" s="471"/>
      <c r="SLF204" s="471"/>
      <c r="SLG204" s="471"/>
      <c r="SLH204" s="471"/>
      <c r="SLI204" s="471"/>
      <c r="SLJ204" s="471"/>
      <c r="SLK204" s="471"/>
      <c r="SLL204" s="471"/>
      <c r="SLM204" s="471"/>
      <c r="SLN204" s="471"/>
      <c r="SLO204" s="471"/>
      <c r="SLP204" s="471"/>
      <c r="SLQ204" s="471"/>
      <c r="SLR204" s="471"/>
      <c r="SLS204" s="471"/>
      <c r="SLT204" s="471"/>
      <c r="SLU204" s="471"/>
      <c r="SLV204" s="471"/>
      <c r="SLW204" s="471"/>
      <c r="SLX204" s="471"/>
      <c r="SLY204" s="471"/>
      <c r="SLZ204" s="471"/>
      <c r="SMA204" s="471"/>
      <c r="SMB204" s="471"/>
      <c r="SMC204" s="471"/>
      <c r="SMD204" s="471"/>
      <c r="SME204" s="471"/>
      <c r="SMF204" s="471"/>
      <c r="SMG204" s="471"/>
      <c r="SMH204" s="471"/>
      <c r="SMI204" s="471"/>
      <c r="SMJ204" s="471"/>
      <c r="SMK204" s="471"/>
      <c r="SML204" s="471"/>
      <c r="SMM204" s="471"/>
      <c r="SMN204" s="471"/>
      <c r="SMO204" s="471"/>
      <c r="SMP204" s="471"/>
      <c r="SMQ204" s="471"/>
      <c r="SMR204" s="471"/>
      <c r="SMS204" s="471"/>
      <c r="SMT204" s="471"/>
      <c r="SMU204" s="471"/>
      <c r="SMV204" s="471"/>
      <c r="SMW204" s="471"/>
      <c r="SMX204" s="471"/>
      <c r="SMY204" s="471"/>
      <c r="SMZ204" s="471"/>
      <c r="SNA204" s="471"/>
      <c r="SNB204" s="471"/>
      <c r="SNC204" s="471"/>
      <c r="SND204" s="471"/>
      <c r="SNE204" s="471"/>
      <c r="SNF204" s="471"/>
      <c r="SNG204" s="471"/>
      <c r="SNH204" s="471"/>
      <c r="SNI204" s="471"/>
      <c r="SNJ204" s="471"/>
      <c r="SNK204" s="471"/>
      <c r="SNL204" s="471"/>
      <c r="SNM204" s="471"/>
      <c r="SNN204" s="471"/>
      <c r="SNO204" s="471"/>
      <c r="SNP204" s="471"/>
      <c r="SNQ204" s="471"/>
      <c r="SNR204" s="471"/>
      <c r="SNS204" s="471"/>
      <c r="SNT204" s="471"/>
      <c r="SNU204" s="471"/>
      <c r="SNV204" s="471"/>
      <c r="SNW204" s="471"/>
      <c r="SNX204" s="471"/>
      <c r="SNY204" s="471"/>
      <c r="SNZ204" s="471"/>
      <c r="SOA204" s="471"/>
      <c r="SOB204" s="471"/>
      <c r="SOC204" s="471"/>
      <c r="SOD204" s="471"/>
      <c r="SOE204" s="471"/>
      <c r="SOF204" s="471"/>
      <c r="SOG204" s="471"/>
      <c r="SOH204" s="471"/>
      <c r="SOI204" s="471"/>
      <c r="SOJ204" s="471"/>
      <c r="SOK204" s="471"/>
      <c r="SOL204" s="471"/>
      <c r="SOM204" s="471"/>
      <c r="SON204" s="471"/>
      <c r="SOO204" s="471"/>
      <c r="SOP204" s="471"/>
      <c r="SOQ204" s="471"/>
      <c r="SOR204" s="471"/>
      <c r="SOS204" s="471"/>
      <c r="SOT204" s="471"/>
      <c r="SOU204" s="471"/>
      <c r="SOV204" s="471"/>
      <c r="SOW204" s="471"/>
      <c r="SOX204" s="471"/>
      <c r="SOY204" s="471"/>
      <c r="SOZ204" s="471"/>
      <c r="SPA204" s="471"/>
      <c r="SPB204" s="471"/>
      <c r="SPC204" s="471"/>
      <c r="SPD204" s="471"/>
      <c r="SPE204" s="471"/>
      <c r="SPF204" s="471"/>
      <c r="SPG204" s="471"/>
      <c r="SPH204" s="471"/>
      <c r="SPI204" s="471"/>
      <c r="SPJ204" s="471"/>
      <c r="SPK204" s="471"/>
      <c r="SPL204" s="471"/>
      <c r="SPM204" s="471"/>
      <c r="SPN204" s="471"/>
      <c r="SPO204" s="471"/>
      <c r="SPP204" s="471"/>
      <c r="SPQ204" s="471"/>
      <c r="SPR204" s="471"/>
      <c r="SPS204" s="471"/>
      <c r="SPT204" s="471"/>
      <c r="SPU204" s="471"/>
      <c r="SPV204" s="471"/>
      <c r="SPW204" s="471"/>
      <c r="SPX204" s="471"/>
      <c r="SPY204" s="471"/>
      <c r="SPZ204" s="471"/>
      <c r="SQA204" s="471"/>
      <c r="SQB204" s="471"/>
      <c r="SQC204" s="471"/>
      <c r="SQD204" s="471"/>
      <c r="SQE204" s="471"/>
      <c r="SQF204" s="471"/>
      <c r="SQG204" s="471"/>
      <c r="SQH204" s="471"/>
      <c r="SQI204" s="471"/>
      <c r="SQJ204" s="471"/>
      <c r="SQK204" s="471"/>
      <c r="SQL204" s="471"/>
      <c r="SQM204" s="471"/>
      <c r="SQN204" s="471"/>
      <c r="SQO204" s="471"/>
      <c r="SQP204" s="471"/>
      <c r="SQQ204" s="471"/>
      <c r="SQR204" s="471"/>
      <c r="SQS204" s="471"/>
      <c r="SQT204" s="471"/>
      <c r="SQU204" s="471"/>
      <c r="SQV204" s="471"/>
      <c r="SQW204" s="471"/>
      <c r="SQX204" s="471"/>
      <c r="SQY204" s="471"/>
      <c r="SQZ204" s="471"/>
      <c r="SRA204" s="471"/>
      <c r="SRB204" s="471"/>
      <c r="SRC204" s="471"/>
      <c r="SRD204" s="471"/>
      <c r="SRE204" s="471"/>
      <c r="SRF204" s="471"/>
      <c r="SRG204" s="471"/>
      <c r="SRH204" s="471"/>
      <c r="SRI204" s="471"/>
      <c r="SRJ204" s="471"/>
      <c r="SRK204" s="471"/>
      <c r="SRL204" s="471"/>
      <c r="SRM204" s="471"/>
      <c r="SRN204" s="471"/>
      <c r="SRO204" s="471"/>
      <c r="SRP204" s="471"/>
      <c r="SRQ204" s="471"/>
      <c r="SRR204" s="471"/>
      <c r="SRS204" s="471"/>
      <c r="SRT204" s="471"/>
      <c r="SRU204" s="471"/>
      <c r="SRV204" s="471"/>
      <c r="SRW204" s="471"/>
      <c r="SRX204" s="471"/>
      <c r="SRY204" s="471"/>
      <c r="SRZ204" s="471"/>
      <c r="SSA204" s="471"/>
      <c r="SSB204" s="471"/>
      <c r="SSC204" s="471"/>
      <c r="SSD204" s="471"/>
      <c r="SSE204" s="471"/>
      <c r="SSF204" s="471"/>
      <c r="SSG204" s="471"/>
      <c r="SSH204" s="471"/>
      <c r="SSI204" s="471"/>
      <c r="SSJ204" s="471"/>
      <c r="SSK204" s="471"/>
      <c r="SSL204" s="471"/>
      <c r="SSM204" s="471"/>
      <c r="SSN204" s="471"/>
      <c r="SSO204" s="471"/>
      <c r="SSP204" s="471"/>
      <c r="SSQ204" s="471"/>
      <c r="SSR204" s="471"/>
      <c r="SSS204" s="471"/>
      <c r="SST204" s="471"/>
      <c r="SSU204" s="471"/>
      <c r="SSV204" s="471"/>
      <c r="SSW204" s="471"/>
      <c r="SSX204" s="471"/>
      <c r="SSY204" s="471"/>
      <c r="SSZ204" s="471"/>
      <c r="STA204" s="471"/>
      <c r="STB204" s="471"/>
      <c r="STC204" s="471"/>
      <c r="STD204" s="471"/>
      <c r="STE204" s="471"/>
      <c r="STF204" s="471"/>
      <c r="STG204" s="471"/>
      <c r="STH204" s="471"/>
      <c r="STI204" s="471"/>
      <c r="STJ204" s="471"/>
      <c r="STK204" s="471"/>
      <c r="STL204" s="471"/>
      <c r="STM204" s="471"/>
      <c r="STN204" s="471"/>
      <c r="STO204" s="471"/>
      <c r="STP204" s="471"/>
      <c r="STQ204" s="471"/>
      <c r="STR204" s="471"/>
      <c r="STS204" s="471"/>
      <c r="STT204" s="471"/>
      <c r="STU204" s="471"/>
      <c r="STV204" s="471"/>
      <c r="STW204" s="471"/>
      <c r="STX204" s="471"/>
      <c r="STY204" s="471"/>
      <c r="STZ204" s="471"/>
      <c r="SUA204" s="471"/>
      <c r="SUB204" s="471"/>
      <c r="SUC204" s="471"/>
      <c r="SUD204" s="471"/>
      <c r="SUE204" s="471"/>
      <c r="SUF204" s="471"/>
      <c r="SUG204" s="471"/>
      <c r="SUH204" s="471"/>
      <c r="SUI204" s="471"/>
      <c r="SUJ204" s="471"/>
      <c r="SUK204" s="471"/>
      <c r="SUL204" s="471"/>
      <c r="SUM204" s="471"/>
      <c r="SUN204" s="471"/>
      <c r="SUO204" s="471"/>
      <c r="SUP204" s="471"/>
      <c r="SUQ204" s="471"/>
      <c r="SUR204" s="471"/>
      <c r="SUS204" s="471"/>
      <c r="SUT204" s="471"/>
      <c r="SUU204" s="471"/>
      <c r="SUV204" s="471"/>
      <c r="SUW204" s="471"/>
      <c r="SUX204" s="471"/>
      <c r="SUY204" s="471"/>
      <c r="SUZ204" s="471"/>
      <c r="SVA204" s="471"/>
      <c r="SVB204" s="471"/>
      <c r="SVC204" s="471"/>
      <c r="SVD204" s="471"/>
      <c r="SVE204" s="471"/>
      <c r="SVF204" s="471"/>
      <c r="SVG204" s="471"/>
      <c r="SVH204" s="471"/>
      <c r="SVI204" s="471"/>
      <c r="SVJ204" s="471"/>
      <c r="SVK204" s="471"/>
      <c r="SVL204" s="471"/>
      <c r="SVM204" s="471"/>
      <c r="SVN204" s="471"/>
      <c r="SVO204" s="471"/>
      <c r="SVP204" s="471"/>
      <c r="SVQ204" s="471"/>
      <c r="SVR204" s="471"/>
      <c r="SVS204" s="471"/>
      <c r="SVT204" s="471"/>
      <c r="SVU204" s="471"/>
      <c r="SVV204" s="471"/>
      <c r="SVW204" s="471"/>
      <c r="SVX204" s="471"/>
      <c r="SVY204" s="471"/>
      <c r="SVZ204" s="471"/>
      <c r="SWA204" s="471"/>
      <c r="SWB204" s="471"/>
      <c r="SWC204" s="471"/>
      <c r="SWD204" s="471"/>
      <c r="SWE204" s="471"/>
      <c r="SWF204" s="471"/>
      <c r="SWG204" s="471"/>
      <c r="SWH204" s="471"/>
      <c r="SWI204" s="471"/>
      <c r="SWJ204" s="471"/>
      <c r="SWK204" s="471"/>
      <c r="SWL204" s="471"/>
      <c r="SWM204" s="471"/>
      <c r="SWN204" s="471"/>
      <c r="SWO204" s="471"/>
      <c r="SWP204" s="471"/>
      <c r="SWQ204" s="471"/>
      <c r="SWR204" s="471"/>
      <c r="SWS204" s="471"/>
      <c r="SWT204" s="471"/>
      <c r="SWU204" s="471"/>
      <c r="SWV204" s="471"/>
      <c r="SWW204" s="471"/>
      <c r="SWX204" s="471"/>
      <c r="SWY204" s="471"/>
      <c r="SWZ204" s="471"/>
      <c r="SXA204" s="471"/>
      <c r="SXB204" s="471"/>
      <c r="SXC204" s="471"/>
      <c r="SXD204" s="471"/>
      <c r="SXE204" s="471"/>
      <c r="SXF204" s="471"/>
      <c r="SXG204" s="471"/>
      <c r="SXH204" s="471"/>
      <c r="SXI204" s="471"/>
      <c r="SXJ204" s="471"/>
      <c r="SXK204" s="471"/>
      <c r="SXL204" s="471"/>
      <c r="SXM204" s="471"/>
      <c r="SXN204" s="471"/>
      <c r="SXO204" s="471"/>
      <c r="SXP204" s="471"/>
      <c r="SXQ204" s="471"/>
      <c r="SXR204" s="471"/>
      <c r="SXS204" s="471"/>
      <c r="SXT204" s="471"/>
      <c r="SXU204" s="471"/>
      <c r="SXV204" s="471"/>
      <c r="SXW204" s="471"/>
      <c r="SXX204" s="471"/>
      <c r="SXY204" s="471"/>
      <c r="SXZ204" s="471"/>
      <c r="SYA204" s="471"/>
      <c r="SYB204" s="471"/>
      <c r="SYC204" s="471"/>
      <c r="SYD204" s="471"/>
      <c r="SYE204" s="471"/>
      <c r="SYF204" s="471"/>
      <c r="SYG204" s="471"/>
      <c r="SYH204" s="471"/>
      <c r="SYI204" s="471"/>
      <c r="SYJ204" s="471"/>
      <c r="SYK204" s="471"/>
      <c r="SYL204" s="471"/>
      <c r="SYM204" s="471"/>
      <c r="SYN204" s="471"/>
      <c r="SYO204" s="471"/>
      <c r="SYP204" s="471"/>
      <c r="SYQ204" s="471"/>
      <c r="SYR204" s="471"/>
      <c r="SYS204" s="471"/>
      <c r="SYT204" s="471"/>
      <c r="SYU204" s="471"/>
      <c r="SYV204" s="471"/>
      <c r="SYW204" s="471"/>
      <c r="SYX204" s="471"/>
      <c r="SYY204" s="471"/>
      <c r="SYZ204" s="471"/>
      <c r="SZA204" s="471"/>
      <c r="SZB204" s="471"/>
      <c r="SZC204" s="471"/>
      <c r="SZD204" s="471"/>
      <c r="SZE204" s="471"/>
      <c r="SZF204" s="471"/>
      <c r="SZG204" s="471"/>
      <c r="SZH204" s="471"/>
      <c r="SZI204" s="471"/>
      <c r="SZJ204" s="471"/>
      <c r="SZK204" s="471"/>
      <c r="SZL204" s="471"/>
      <c r="SZM204" s="471"/>
      <c r="SZN204" s="471"/>
      <c r="SZO204" s="471"/>
      <c r="SZP204" s="471"/>
      <c r="SZQ204" s="471"/>
      <c r="SZR204" s="471"/>
      <c r="SZS204" s="471"/>
      <c r="SZT204" s="471"/>
      <c r="SZU204" s="471"/>
      <c r="SZV204" s="471"/>
      <c r="SZW204" s="471"/>
      <c r="SZX204" s="471"/>
      <c r="SZY204" s="471"/>
      <c r="SZZ204" s="471"/>
      <c r="TAA204" s="471"/>
      <c r="TAB204" s="471"/>
      <c r="TAC204" s="471"/>
      <c r="TAD204" s="471"/>
      <c r="TAE204" s="471"/>
      <c r="TAF204" s="471"/>
      <c r="TAG204" s="471"/>
      <c r="TAH204" s="471"/>
      <c r="TAI204" s="471"/>
      <c r="TAJ204" s="471"/>
      <c r="TAK204" s="471"/>
      <c r="TAL204" s="471"/>
      <c r="TAM204" s="471"/>
      <c r="TAN204" s="471"/>
      <c r="TAO204" s="471"/>
      <c r="TAP204" s="471"/>
      <c r="TAQ204" s="471"/>
      <c r="TAR204" s="471"/>
      <c r="TAS204" s="471"/>
      <c r="TAT204" s="471"/>
      <c r="TAU204" s="471"/>
      <c r="TAV204" s="471"/>
      <c r="TAW204" s="471"/>
      <c r="TAX204" s="471"/>
      <c r="TAY204" s="471"/>
      <c r="TAZ204" s="471"/>
      <c r="TBA204" s="471"/>
      <c r="TBB204" s="471"/>
      <c r="TBC204" s="471"/>
      <c r="TBD204" s="471"/>
      <c r="TBE204" s="471"/>
      <c r="TBF204" s="471"/>
      <c r="TBG204" s="471"/>
      <c r="TBH204" s="471"/>
      <c r="TBI204" s="471"/>
      <c r="TBJ204" s="471"/>
      <c r="TBK204" s="471"/>
      <c r="TBL204" s="471"/>
      <c r="TBM204" s="471"/>
      <c r="TBN204" s="471"/>
      <c r="TBO204" s="471"/>
      <c r="TBP204" s="471"/>
      <c r="TBQ204" s="471"/>
      <c r="TBR204" s="471"/>
      <c r="TBS204" s="471"/>
      <c r="TBT204" s="471"/>
      <c r="TBU204" s="471"/>
      <c r="TBV204" s="471"/>
      <c r="TBW204" s="471"/>
      <c r="TBX204" s="471"/>
      <c r="TBY204" s="471"/>
      <c r="TBZ204" s="471"/>
      <c r="TCA204" s="471"/>
      <c r="TCB204" s="471"/>
      <c r="TCC204" s="471"/>
      <c r="TCD204" s="471"/>
      <c r="TCE204" s="471"/>
      <c r="TCF204" s="471"/>
      <c r="TCG204" s="471"/>
      <c r="TCH204" s="471"/>
      <c r="TCI204" s="471"/>
      <c r="TCJ204" s="471"/>
      <c r="TCK204" s="471"/>
      <c r="TCL204" s="471"/>
      <c r="TCM204" s="471"/>
      <c r="TCN204" s="471"/>
      <c r="TCO204" s="471"/>
      <c r="TCP204" s="471"/>
      <c r="TCQ204" s="471"/>
      <c r="TCR204" s="471"/>
      <c r="TCS204" s="471"/>
      <c r="TCT204" s="471"/>
      <c r="TCU204" s="471"/>
      <c r="TCV204" s="471"/>
      <c r="TCW204" s="471"/>
      <c r="TCX204" s="471"/>
      <c r="TCY204" s="471"/>
      <c r="TCZ204" s="471"/>
      <c r="TDA204" s="471"/>
      <c r="TDB204" s="471"/>
      <c r="TDC204" s="471"/>
      <c r="TDD204" s="471"/>
      <c r="TDE204" s="471"/>
      <c r="TDF204" s="471"/>
      <c r="TDG204" s="471"/>
      <c r="TDH204" s="471"/>
      <c r="TDI204" s="471"/>
      <c r="TDJ204" s="471"/>
      <c r="TDK204" s="471"/>
      <c r="TDL204" s="471"/>
      <c r="TDM204" s="471"/>
      <c r="TDN204" s="471"/>
      <c r="TDO204" s="471"/>
      <c r="TDP204" s="471"/>
      <c r="TDQ204" s="471"/>
      <c r="TDR204" s="471"/>
      <c r="TDS204" s="471"/>
      <c r="TDT204" s="471"/>
      <c r="TDU204" s="471"/>
      <c r="TDV204" s="471"/>
      <c r="TDW204" s="471"/>
      <c r="TDX204" s="471"/>
      <c r="TDY204" s="471"/>
      <c r="TDZ204" s="471"/>
      <c r="TEA204" s="471"/>
      <c r="TEB204" s="471"/>
      <c r="TEC204" s="471"/>
      <c r="TED204" s="471"/>
      <c r="TEE204" s="471"/>
      <c r="TEF204" s="471"/>
      <c r="TEG204" s="471"/>
      <c r="TEH204" s="471"/>
      <c r="TEI204" s="471"/>
      <c r="TEJ204" s="471"/>
      <c r="TEK204" s="471"/>
      <c r="TEL204" s="471"/>
      <c r="TEM204" s="471"/>
      <c r="TEN204" s="471"/>
      <c r="TEO204" s="471"/>
      <c r="TEP204" s="471"/>
      <c r="TEQ204" s="471"/>
      <c r="TER204" s="471"/>
      <c r="TES204" s="471"/>
      <c r="TET204" s="471"/>
      <c r="TEU204" s="471"/>
      <c r="TEV204" s="471"/>
      <c r="TEW204" s="471"/>
      <c r="TEX204" s="471"/>
      <c r="TEY204" s="471"/>
      <c r="TEZ204" s="471"/>
      <c r="TFA204" s="471"/>
      <c r="TFB204" s="471"/>
      <c r="TFC204" s="471"/>
      <c r="TFD204" s="471"/>
      <c r="TFE204" s="471"/>
      <c r="TFF204" s="471"/>
      <c r="TFG204" s="471"/>
      <c r="TFH204" s="471"/>
      <c r="TFI204" s="471"/>
      <c r="TFJ204" s="471"/>
      <c r="TFK204" s="471"/>
      <c r="TFL204" s="471"/>
      <c r="TFM204" s="471"/>
      <c r="TFN204" s="471"/>
      <c r="TFO204" s="471"/>
      <c r="TFP204" s="471"/>
      <c r="TFQ204" s="471"/>
      <c r="TFR204" s="471"/>
      <c r="TFS204" s="471"/>
      <c r="TFT204" s="471"/>
      <c r="TFU204" s="471"/>
      <c r="TFV204" s="471"/>
      <c r="TFW204" s="471"/>
      <c r="TFX204" s="471"/>
      <c r="TFY204" s="471"/>
      <c r="TFZ204" s="471"/>
      <c r="TGA204" s="471"/>
      <c r="TGB204" s="471"/>
      <c r="TGC204" s="471"/>
      <c r="TGD204" s="471"/>
      <c r="TGE204" s="471"/>
      <c r="TGF204" s="471"/>
      <c r="TGG204" s="471"/>
      <c r="TGH204" s="471"/>
      <c r="TGI204" s="471"/>
      <c r="TGJ204" s="471"/>
      <c r="TGK204" s="471"/>
      <c r="TGL204" s="471"/>
      <c r="TGM204" s="471"/>
      <c r="TGN204" s="471"/>
      <c r="TGO204" s="471"/>
      <c r="TGP204" s="471"/>
      <c r="TGQ204" s="471"/>
      <c r="TGR204" s="471"/>
      <c r="TGS204" s="471"/>
      <c r="TGT204" s="471"/>
      <c r="TGU204" s="471"/>
      <c r="TGV204" s="471"/>
      <c r="TGW204" s="471"/>
      <c r="TGX204" s="471"/>
      <c r="TGY204" s="471"/>
      <c r="TGZ204" s="471"/>
      <c r="THA204" s="471"/>
      <c r="THB204" s="471"/>
      <c r="THC204" s="471"/>
      <c r="THD204" s="471"/>
      <c r="THE204" s="471"/>
      <c r="THF204" s="471"/>
      <c r="THG204" s="471"/>
      <c r="THH204" s="471"/>
      <c r="THI204" s="471"/>
      <c r="THJ204" s="471"/>
      <c r="THK204" s="471"/>
      <c r="THL204" s="471"/>
      <c r="THM204" s="471"/>
      <c r="THN204" s="471"/>
      <c r="THO204" s="471"/>
      <c r="THP204" s="471"/>
      <c r="THQ204" s="471"/>
      <c r="THR204" s="471"/>
      <c r="THS204" s="471"/>
      <c r="THT204" s="471"/>
      <c r="THU204" s="471"/>
      <c r="THV204" s="471"/>
      <c r="THW204" s="471"/>
      <c r="THX204" s="471"/>
      <c r="THY204" s="471"/>
      <c r="THZ204" s="471"/>
      <c r="TIA204" s="471"/>
      <c r="TIB204" s="471"/>
      <c r="TIC204" s="471"/>
      <c r="TID204" s="471"/>
      <c r="TIE204" s="471"/>
      <c r="TIF204" s="471"/>
      <c r="TIG204" s="471"/>
      <c r="TIH204" s="471"/>
      <c r="TII204" s="471"/>
      <c r="TIJ204" s="471"/>
      <c r="TIK204" s="471"/>
      <c r="TIL204" s="471"/>
      <c r="TIM204" s="471"/>
      <c r="TIN204" s="471"/>
      <c r="TIO204" s="471"/>
      <c r="TIP204" s="471"/>
      <c r="TIQ204" s="471"/>
      <c r="TIR204" s="471"/>
      <c r="TIS204" s="471"/>
      <c r="TIT204" s="471"/>
      <c r="TIU204" s="471"/>
      <c r="TIV204" s="471"/>
      <c r="TIW204" s="471"/>
      <c r="TIX204" s="471"/>
      <c r="TIY204" s="471"/>
      <c r="TIZ204" s="471"/>
      <c r="TJA204" s="471"/>
      <c r="TJB204" s="471"/>
      <c r="TJC204" s="471"/>
      <c r="TJD204" s="471"/>
      <c r="TJE204" s="471"/>
      <c r="TJF204" s="471"/>
      <c r="TJG204" s="471"/>
      <c r="TJH204" s="471"/>
      <c r="TJI204" s="471"/>
      <c r="TJJ204" s="471"/>
      <c r="TJK204" s="471"/>
      <c r="TJL204" s="471"/>
      <c r="TJM204" s="471"/>
      <c r="TJN204" s="471"/>
      <c r="TJO204" s="471"/>
      <c r="TJP204" s="471"/>
      <c r="TJQ204" s="471"/>
      <c r="TJR204" s="471"/>
      <c r="TJS204" s="471"/>
      <c r="TJT204" s="471"/>
      <c r="TJU204" s="471"/>
      <c r="TJV204" s="471"/>
      <c r="TJW204" s="471"/>
      <c r="TJX204" s="471"/>
      <c r="TJY204" s="471"/>
      <c r="TJZ204" s="471"/>
      <c r="TKA204" s="471"/>
      <c r="TKB204" s="471"/>
      <c r="TKC204" s="471"/>
      <c r="TKD204" s="471"/>
      <c r="TKE204" s="471"/>
      <c r="TKF204" s="471"/>
      <c r="TKG204" s="471"/>
      <c r="TKH204" s="471"/>
      <c r="TKI204" s="471"/>
      <c r="TKJ204" s="471"/>
      <c r="TKK204" s="471"/>
      <c r="TKL204" s="471"/>
      <c r="TKM204" s="471"/>
      <c r="TKN204" s="471"/>
      <c r="TKO204" s="471"/>
      <c r="TKP204" s="471"/>
      <c r="TKQ204" s="471"/>
      <c r="TKR204" s="471"/>
      <c r="TKS204" s="471"/>
      <c r="TKT204" s="471"/>
      <c r="TKU204" s="471"/>
      <c r="TKV204" s="471"/>
      <c r="TKW204" s="471"/>
      <c r="TKX204" s="471"/>
      <c r="TKY204" s="471"/>
      <c r="TKZ204" s="471"/>
      <c r="TLA204" s="471"/>
      <c r="TLB204" s="471"/>
      <c r="TLC204" s="471"/>
      <c r="TLD204" s="471"/>
      <c r="TLE204" s="471"/>
      <c r="TLF204" s="471"/>
      <c r="TLG204" s="471"/>
      <c r="TLH204" s="471"/>
      <c r="TLI204" s="471"/>
      <c r="TLJ204" s="471"/>
      <c r="TLK204" s="471"/>
      <c r="TLL204" s="471"/>
      <c r="TLM204" s="471"/>
      <c r="TLN204" s="471"/>
      <c r="TLO204" s="471"/>
      <c r="TLP204" s="471"/>
      <c r="TLQ204" s="471"/>
      <c r="TLR204" s="471"/>
      <c r="TLS204" s="471"/>
      <c r="TLT204" s="471"/>
      <c r="TLU204" s="471"/>
      <c r="TLV204" s="471"/>
      <c r="TLW204" s="471"/>
      <c r="TLX204" s="471"/>
      <c r="TLY204" s="471"/>
      <c r="TLZ204" s="471"/>
      <c r="TMA204" s="471"/>
      <c r="TMB204" s="471"/>
      <c r="TMC204" s="471"/>
      <c r="TMD204" s="471"/>
      <c r="TME204" s="471"/>
      <c r="TMF204" s="471"/>
      <c r="TMG204" s="471"/>
      <c r="TMH204" s="471"/>
      <c r="TMI204" s="471"/>
      <c r="TMJ204" s="471"/>
      <c r="TMK204" s="471"/>
      <c r="TML204" s="471"/>
      <c r="TMM204" s="471"/>
      <c r="TMN204" s="471"/>
      <c r="TMO204" s="471"/>
      <c r="TMP204" s="471"/>
      <c r="TMQ204" s="471"/>
      <c r="TMR204" s="471"/>
      <c r="TMS204" s="471"/>
      <c r="TMT204" s="471"/>
      <c r="TMU204" s="471"/>
      <c r="TMV204" s="471"/>
      <c r="TMW204" s="471"/>
      <c r="TMX204" s="471"/>
      <c r="TMY204" s="471"/>
      <c r="TMZ204" s="471"/>
      <c r="TNA204" s="471"/>
      <c r="TNB204" s="471"/>
      <c r="TNC204" s="471"/>
      <c r="TND204" s="471"/>
      <c r="TNE204" s="471"/>
      <c r="TNF204" s="471"/>
      <c r="TNG204" s="471"/>
      <c r="TNH204" s="471"/>
      <c r="TNI204" s="471"/>
      <c r="TNJ204" s="471"/>
      <c r="TNK204" s="471"/>
      <c r="TNL204" s="471"/>
      <c r="TNM204" s="471"/>
      <c r="TNN204" s="471"/>
      <c r="TNO204" s="471"/>
      <c r="TNP204" s="471"/>
      <c r="TNQ204" s="471"/>
      <c r="TNR204" s="471"/>
      <c r="TNS204" s="471"/>
      <c r="TNT204" s="471"/>
      <c r="TNU204" s="471"/>
      <c r="TNV204" s="471"/>
      <c r="TNW204" s="471"/>
      <c r="TNX204" s="471"/>
      <c r="TNY204" s="471"/>
      <c r="TNZ204" s="471"/>
      <c r="TOA204" s="471"/>
      <c r="TOB204" s="471"/>
      <c r="TOC204" s="471"/>
      <c r="TOD204" s="471"/>
      <c r="TOE204" s="471"/>
      <c r="TOF204" s="471"/>
      <c r="TOG204" s="471"/>
      <c r="TOH204" s="471"/>
      <c r="TOI204" s="471"/>
      <c r="TOJ204" s="471"/>
      <c r="TOK204" s="471"/>
      <c r="TOL204" s="471"/>
      <c r="TOM204" s="471"/>
      <c r="TON204" s="471"/>
      <c r="TOO204" s="471"/>
      <c r="TOP204" s="471"/>
      <c r="TOQ204" s="471"/>
      <c r="TOR204" s="471"/>
      <c r="TOS204" s="471"/>
      <c r="TOT204" s="471"/>
      <c r="TOU204" s="471"/>
      <c r="TOV204" s="471"/>
      <c r="TOW204" s="471"/>
      <c r="TOX204" s="471"/>
      <c r="TOY204" s="471"/>
      <c r="TOZ204" s="471"/>
      <c r="TPA204" s="471"/>
      <c r="TPB204" s="471"/>
      <c r="TPC204" s="471"/>
      <c r="TPD204" s="471"/>
      <c r="TPE204" s="471"/>
      <c r="TPF204" s="471"/>
      <c r="TPG204" s="471"/>
      <c r="TPH204" s="471"/>
      <c r="TPI204" s="471"/>
      <c r="TPJ204" s="471"/>
      <c r="TPK204" s="471"/>
      <c r="TPL204" s="471"/>
      <c r="TPM204" s="471"/>
      <c r="TPN204" s="471"/>
      <c r="TPO204" s="471"/>
      <c r="TPP204" s="471"/>
      <c r="TPQ204" s="471"/>
      <c r="TPR204" s="471"/>
      <c r="TPS204" s="471"/>
      <c r="TPT204" s="471"/>
      <c r="TPU204" s="471"/>
      <c r="TPV204" s="471"/>
      <c r="TPW204" s="471"/>
      <c r="TPX204" s="471"/>
      <c r="TPY204" s="471"/>
      <c r="TPZ204" s="471"/>
      <c r="TQA204" s="471"/>
      <c r="TQB204" s="471"/>
      <c r="TQC204" s="471"/>
      <c r="TQD204" s="471"/>
      <c r="TQE204" s="471"/>
      <c r="TQF204" s="471"/>
      <c r="TQG204" s="471"/>
      <c r="TQH204" s="471"/>
      <c r="TQI204" s="471"/>
      <c r="TQJ204" s="471"/>
      <c r="TQK204" s="471"/>
      <c r="TQL204" s="471"/>
      <c r="TQM204" s="471"/>
      <c r="TQN204" s="471"/>
      <c r="TQO204" s="471"/>
      <c r="TQP204" s="471"/>
      <c r="TQQ204" s="471"/>
      <c r="TQR204" s="471"/>
      <c r="TQS204" s="471"/>
      <c r="TQT204" s="471"/>
      <c r="TQU204" s="471"/>
      <c r="TQV204" s="471"/>
      <c r="TQW204" s="471"/>
      <c r="TQX204" s="471"/>
      <c r="TQY204" s="471"/>
      <c r="TQZ204" s="471"/>
      <c r="TRA204" s="471"/>
      <c r="TRB204" s="471"/>
      <c r="TRC204" s="471"/>
      <c r="TRD204" s="471"/>
      <c r="TRE204" s="471"/>
      <c r="TRF204" s="471"/>
      <c r="TRG204" s="471"/>
      <c r="TRH204" s="471"/>
      <c r="TRI204" s="471"/>
      <c r="TRJ204" s="471"/>
      <c r="TRK204" s="471"/>
      <c r="TRL204" s="471"/>
      <c r="TRM204" s="471"/>
      <c r="TRN204" s="471"/>
      <c r="TRO204" s="471"/>
      <c r="TRP204" s="471"/>
      <c r="TRQ204" s="471"/>
      <c r="TRR204" s="471"/>
      <c r="TRS204" s="471"/>
      <c r="TRT204" s="471"/>
      <c r="TRU204" s="471"/>
      <c r="TRV204" s="471"/>
      <c r="TRW204" s="471"/>
      <c r="TRX204" s="471"/>
      <c r="TRY204" s="471"/>
      <c r="TRZ204" s="471"/>
      <c r="TSA204" s="471"/>
      <c r="TSB204" s="471"/>
      <c r="TSC204" s="471"/>
      <c r="TSD204" s="471"/>
      <c r="TSE204" s="471"/>
      <c r="TSF204" s="471"/>
      <c r="TSG204" s="471"/>
      <c r="TSH204" s="471"/>
      <c r="TSI204" s="471"/>
      <c r="TSJ204" s="471"/>
      <c r="TSK204" s="471"/>
      <c r="TSL204" s="471"/>
      <c r="TSM204" s="471"/>
      <c r="TSN204" s="471"/>
      <c r="TSO204" s="471"/>
      <c r="TSP204" s="471"/>
      <c r="TSQ204" s="471"/>
      <c r="TSR204" s="471"/>
      <c r="TSS204" s="471"/>
      <c r="TST204" s="471"/>
      <c r="TSU204" s="471"/>
      <c r="TSV204" s="471"/>
      <c r="TSW204" s="471"/>
      <c r="TSX204" s="471"/>
      <c r="TSY204" s="471"/>
      <c r="TSZ204" s="471"/>
      <c r="TTA204" s="471"/>
      <c r="TTB204" s="471"/>
      <c r="TTC204" s="471"/>
      <c r="TTD204" s="471"/>
      <c r="TTE204" s="471"/>
      <c r="TTF204" s="471"/>
      <c r="TTG204" s="471"/>
      <c r="TTH204" s="471"/>
      <c r="TTI204" s="471"/>
      <c r="TTJ204" s="471"/>
      <c r="TTK204" s="471"/>
      <c r="TTL204" s="471"/>
      <c r="TTM204" s="471"/>
      <c r="TTN204" s="471"/>
      <c r="TTO204" s="471"/>
      <c r="TTP204" s="471"/>
      <c r="TTQ204" s="471"/>
      <c r="TTR204" s="471"/>
      <c r="TTS204" s="471"/>
      <c r="TTT204" s="471"/>
      <c r="TTU204" s="471"/>
      <c r="TTV204" s="471"/>
      <c r="TTW204" s="471"/>
      <c r="TTX204" s="471"/>
      <c r="TTY204" s="471"/>
      <c r="TTZ204" s="471"/>
      <c r="TUA204" s="471"/>
      <c r="TUB204" s="471"/>
      <c r="TUC204" s="471"/>
      <c r="TUD204" s="471"/>
      <c r="TUE204" s="471"/>
      <c r="TUF204" s="471"/>
      <c r="TUG204" s="471"/>
      <c r="TUH204" s="471"/>
      <c r="TUI204" s="471"/>
      <c r="TUJ204" s="471"/>
      <c r="TUK204" s="471"/>
      <c r="TUL204" s="471"/>
      <c r="TUM204" s="471"/>
      <c r="TUN204" s="471"/>
      <c r="TUO204" s="471"/>
      <c r="TUP204" s="471"/>
      <c r="TUQ204" s="471"/>
      <c r="TUR204" s="471"/>
      <c r="TUS204" s="471"/>
      <c r="TUT204" s="471"/>
      <c r="TUU204" s="471"/>
      <c r="TUV204" s="471"/>
      <c r="TUW204" s="471"/>
      <c r="TUX204" s="471"/>
      <c r="TUY204" s="471"/>
      <c r="TUZ204" s="471"/>
      <c r="TVA204" s="471"/>
      <c r="TVB204" s="471"/>
      <c r="TVC204" s="471"/>
      <c r="TVD204" s="471"/>
      <c r="TVE204" s="471"/>
      <c r="TVF204" s="471"/>
      <c r="TVG204" s="471"/>
      <c r="TVH204" s="471"/>
      <c r="TVI204" s="471"/>
      <c r="TVJ204" s="471"/>
      <c r="TVK204" s="471"/>
      <c r="TVL204" s="471"/>
      <c r="TVM204" s="471"/>
      <c r="TVN204" s="471"/>
      <c r="TVO204" s="471"/>
      <c r="TVP204" s="471"/>
      <c r="TVQ204" s="471"/>
      <c r="TVR204" s="471"/>
      <c r="TVS204" s="471"/>
      <c r="TVT204" s="471"/>
      <c r="TVU204" s="471"/>
      <c r="TVV204" s="471"/>
      <c r="TVW204" s="471"/>
      <c r="TVX204" s="471"/>
      <c r="TVY204" s="471"/>
      <c r="TVZ204" s="471"/>
      <c r="TWA204" s="471"/>
      <c r="TWB204" s="471"/>
      <c r="TWC204" s="471"/>
      <c r="TWD204" s="471"/>
      <c r="TWE204" s="471"/>
      <c r="TWF204" s="471"/>
      <c r="TWG204" s="471"/>
      <c r="TWH204" s="471"/>
      <c r="TWI204" s="471"/>
      <c r="TWJ204" s="471"/>
      <c r="TWK204" s="471"/>
      <c r="TWL204" s="471"/>
      <c r="TWM204" s="471"/>
      <c r="TWN204" s="471"/>
      <c r="TWO204" s="471"/>
      <c r="TWP204" s="471"/>
      <c r="TWQ204" s="471"/>
      <c r="TWR204" s="471"/>
      <c r="TWS204" s="471"/>
      <c r="TWT204" s="471"/>
      <c r="TWU204" s="471"/>
      <c r="TWV204" s="471"/>
      <c r="TWW204" s="471"/>
      <c r="TWX204" s="471"/>
      <c r="TWY204" s="471"/>
      <c r="TWZ204" s="471"/>
      <c r="TXA204" s="471"/>
      <c r="TXB204" s="471"/>
      <c r="TXC204" s="471"/>
      <c r="TXD204" s="471"/>
      <c r="TXE204" s="471"/>
      <c r="TXF204" s="471"/>
      <c r="TXG204" s="471"/>
      <c r="TXH204" s="471"/>
      <c r="TXI204" s="471"/>
      <c r="TXJ204" s="471"/>
      <c r="TXK204" s="471"/>
      <c r="TXL204" s="471"/>
      <c r="TXM204" s="471"/>
      <c r="TXN204" s="471"/>
      <c r="TXO204" s="471"/>
      <c r="TXP204" s="471"/>
      <c r="TXQ204" s="471"/>
      <c r="TXR204" s="471"/>
      <c r="TXS204" s="471"/>
      <c r="TXT204" s="471"/>
      <c r="TXU204" s="471"/>
      <c r="TXV204" s="471"/>
      <c r="TXW204" s="471"/>
      <c r="TXX204" s="471"/>
      <c r="TXY204" s="471"/>
      <c r="TXZ204" s="471"/>
      <c r="TYA204" s="471"/>
      <c r="TYB204" s="471"/>
      <c r="TYC204" s="471"/>
      <c r="TYD204" s="471"/>
      <c r="TYE204" s="471"/>
      <c r="TYF204" s="471"/>
      <c r="TYG204" s="471"/>
      <c r="TYH204" s="471"/>
      <c r="TYI204" s="471"/>
      <c r="TYJ204" s="471"/>
      <c r="TYK204" s="471"/>
      <c r="TYL204" s="471"/>
      <c r="TYM204" s="471"/>
      <c r="TYN204" s="471"/>
      <c r="TYO204" s="471"/>
      <c r="TYP204" s="471"/>
      <c r="TYQ204" s="471"/>
      <c r="TYR204" s="471"/>
      <c r="TYS204" s="471"/>
      <c r="TYT204" s="471"/>
      <c r="TYU204" s="471"/>
      <c r="TYV204" s="471"/>
      <c r="TYW204" s="471"/>
      <c r="TYX204" s="471"/>
      <c r="TYY204" s="471"/>
      <c r="TYZ204" s="471"/>
      <c r="TZA204" s="471"/>
      <c r="TZB204" s="471"/>
      <c r="TZC204" s="471"/>
      <c r="TZD204" s="471"/>
      <c r="TZE204" s="471"/>
      <c r="TZF204" s="471"/>
      <c r="TZG204" s="471"/>
      <c r="TZH204" s="471"/>
      <c r="TZI204" s="471"/>
      <c r="TZJ204" s="471"/>
      <c r="TZK204" s="471"/>
      <c r="TZL204" s="471"/>
      <c r="TZM204" s="471"/>
      <c r="TZN204" s="471"/>
      <c r="TZO204" s="471"/>
      <c r="TZP204" s="471"/>
      <c r="TZQ204" s="471"/>
      <c r="TZR204" s="471"/>
      <c r="TZS204" s="471"/>
      <c r="TZT204" s="471"/>
      <c r="TZU204" s="471"/>
      <c r="TZV204" s="471"/>
      <c r="TZW204" s="471"/>
      <c r="TZX204" s="471"/>
      <c r="TZY204" s="471"/>
      <c r="TZZ204" s="471"/>
      <c r="UAA204" s="471"/>
      <c r="UAB204" s="471"/>
      <c r="UAC204" s="471"/>
      <c r="UAD204" s="471"/>
      <c r="UAE204" s="471"/>
      <c r="UAF204" s="471"/>
      <c r="UAG204" s="471"/>
      <c r="UAH204" s="471"/>
      <c r="UAI204" s="471"/>
      <c r="UAJ204" s="471"/>
      <c r="UAK204" s="471"/>
      <c r="UAL204" s="471"/>
      <c r="UAM204" s="471"/>
      <c r="UAN204" s="471"/>
      <c r="UAO204" s="471"/>
      <c r="UAP204" s="471"/>
      <c r="UAQ204" s="471"/>
      <c r="UAR204" s="471"/>
      <c r="UAS204" s="471"/>
      <c r="UAT204" s="471"/>
      <c r="UAU204" s="471"/>
      <c r="UAV204" s="471"/>
      <c r="UAW204" s="471"/>
      <c r="UAX204" s="471"/>
      <c r="UAY204" s="471"/>
      <c r="UAZ204" s="471"/>
      <c r="UBA204" s="471"/>
      <c r="UBB204" s="471"/>
      <c r="UBC204" s="471"/>
      <c r="UBD204" s="471"/>
      <c r="UBE204" s="471"/>
      <c r="UBF204" s="471"/>
      <c r="UBG204" s="471"/>
      <c r="UBH204" s="471"/>
      <c r="UBI204" s="471"/>
      <c r="UBJ204" s="471"/>
      <c r="UBK204" s="471"/>
      <c r="UBL204" s="471"/>
      <c r="UBM204" s="471"/>
      <c r="UBN204" s="471"/>
      <c r="UBO204" s="471"/>
      <c r="UBP204" s="471"/>
      <c r="UBQ204" s="471"/>
      <c r="UBR204" s="471"/>
      <c r="UBS204" s="471"/>
      <c r="UBT204" s="471"/>
      <c r="UBU204" s="471"/>
      <c r="UBV204" s="471"/>
      <c r="UBW204" s="471"/>
      <c r="UBX204" s="471"/>
      <c r="UBY204" s="471"/>
      <c r="UBZ204" s="471"/>
      <c r="UCA204" s="471"/>
      <c r="UCB204" s="471"/>
      <c r="UCC204" s="471"/>
      <c r="UCD204" s="471"/>
      <c r="UCE204" s="471"/>
      <c r="UCF204" s="471"/>
      <c r="UCG204" s="471"/>
      <c r="UCH204" s="471"/>
      <c r="UCI204" s="471"/>
      <c r="UCJ204" s="471"/>
      <c r="UCK204" s="471"/>
      <c r="UCL204" s="471"/>
      <c r="UCM204" s="471"/>
      <c r="UCN204" s="471"/>
      <c r="UCO204" s="471"/>
      <c r="UCP204" s="471"/>
      <c r="UCQ204" s="471"/>
      <c r="UCR204" s="471"/>
      <c r="UCS204" s="471"/>
      <c r="UCT204" s="471"/>
      <c r="UCU204" s="471"/>
      <c r="UCV204" s="471"/>
      <c r="UCW204" s="471"/>
      <c r="UCX204" s="471"/>
      <c r="UCY204" s="471"/>
      <c r="UCZ204" s="471"/>
      <c r="UDA204" s="471"/>
      <c r="UDB204" s="471"/>
      <c r="UDC204" s="471"/>
      <c r="UDD204" s="471"/>
      <c r="UDE204" s="471"/>
      <c r="UDF204" s="471"/>
      <c r="UDG204" s="471"/>
      <c r="UDH204" s="471"/>
      <c r="UDI204" s="471"/>
      <c r="UDJ204" s="471"/>
      <c r="UDK204" s="471"/>
      <c r="UDL204" s="471"/>
      <c r="UDM204" s="471"/>
      <c r="UDN204" s="471"/>
      <c r="UDO204" s="471"/>
      <c r="UDP204" s="471"/>
      <c r="UDQ204" s="471"/>
      <c r="UDR204" s="471"/>
      <c r="UDS204" s="471"/>
      <c r="UDT204" s="471"/>
      <c r="UDU204" s="471"/>
      <c r="UDV204" s="471"/>
      <c r="UDW204" s="471"/>
      <c r="UDX204" s="471"/>
      <c r="UDY204" s="471"/>
      <c r="UDZ204" s="471"/>
      <c r="UEA204" s="471"/>
      <c r="UEB204" s="471"/>
      <c r="UEC204" s="471"/>
      <c r="UED204" s="471"/>
      <c r="UEE204" s="471"/>
      <c r="UEF204" s="471"/>
      <c r="UEG204" s="471"/>
      <c r="UEH204" s="471"/>
      <c r="UEI204" s="471"/>
      <c r="UEJ204" s="471"/>
      <c r="UEK204" s="471"/>
      <c r="UEL204" s="471"/>
      <c r="UEM204" s="471"/>
      <c r="UEN204" s="471"/>
      <c r="UEO204" s="471"/>
      <c r="UEP204" s="471"/>
      <c r="UEQ204" s="471"/>
      <c r="UER204" s="471"/>
      <c r="UES204" s="471"/>
      <c r="UET204" s="471"/>
      <c r="UEU204" s="471"/>
      <c r="UEV204" s="471"/>
      <c r="UEW204" s="471"/>
      <c r="UEX204" s="471"/>
      <c r="UEY204" s="471"/>
      <c r="UEZ204" s="471"/>
      <c r="UFA204" s="471"/>
      <c r="UFB204" s="471"/>
      <c r="UFC204" s="471"/>
      <c r="UFD204" s="471"/>
      <c r="UFE204" s="471"/>
      <c r="UFF204" s="471"/>
      <c r="UFG204" s="471"/>
      <c r="UFH204" s="471"/>
      <c r="UFI204" s="471"/>
      <c r="UFJ204" s="471"/>
      <c r="UFK204" s="471"/>
      <c r="UFL204" s="471"/>
      <c r="UFM204" s="471"/>
      <c r="UFN204" s="471"/>
      <c r="UFO204" s="471"/>
      <c r="UFP204" s="471"/>
      <c r="UFQ204" s="471"/>
      <c r="UFR204" s="471"/>
      <c r="UFS204" s="471"/>
      <c r="UFT204" s="471"/>
      <c r="UFU204" s="471"/>
      <c r="UFV204" s="471"/>
      <c r="UFW204" s="471"/>
      <c r="UFX204" s="471"/>
      <c r="UFY204" s="471"/>
      <c r="UFZ204" s="471"/>
      <c r="UGA204" s="471"/>
      <c r="UGB204" s="471"/>
      <c r="UGC204" s="471"/>
      <c r="UGD204" s="471"/>
      <c r="UGE204" s="471"/>
      <c r="UGF204" s="471"/>
      <c r="UGG204" s="471"/>
      <c r="UGH204" s="471"/>
      <c r="UGI204" s="471"/>
      <c r="UGJ204" s="471"/>
      <c r="UGK204" s="471"/>
      <c r="UGL204" s="471"/>
      <c r="UGM204" s="471"/>
      <c r="UGN204" s="471"/>
      <c r="UGO204" s="471"/>
      <c r="UGP204" s="471"/>
      <c r="UGQ204" s="471"/>
      <c r="UGR204" s="471"/>
      <c r="UGS204" s="471"/>
      <c r="UGT204" s="471"/>
      <c r="UGU204" s="471"/>
      <c r="UGV204" s="471"/>
      <c r="UGW204" s="471"/>
      <c r="UGX204" s="471"/>
      <c r="UGY204" s="471"/>
      <c r="UGZ204" s="471"/>
      <c r="UHA204" s="471"/>
      <c r="UHB204" s="471"/>
      <c r="UHC204" s="471"/>
      <c r="UHD204" s="471"/>
      <c r="UHE204" s="471"/>
      <c r="UHF204" s="471"/>
      <c r="UHG204" s="471"/>
      <c r="UHH204" s="471"/>
      <c r="UHI204" s="471"/>
      <c r="UHJ204" s="471"/>
      <c r="UHK204" s="471"/>
      <c r="UHL204" s="471"/>
      <c r="UHM204" s="471"/>
      <c r="UHN204" s="471"/>
      <c r="UHO204" s="471"/>
      <c r="UHP204" s="471"/>
      <c r="UHQ204" s="471"/>
      <c r="UHR204" s="471"/>
      <c r="UHS204" s="471"/>
      <c r="UHT204" s="471"/>
      <c r="UHU204" s="471"/>
      <c r="UHV204" s="471"/>
      <c r="UHW204" s="471"/>
      <c r="UHX204" s="471"/>
      <c r="UHY204" s="471"/>
      <c r="UHZ204" s="471"/>
      <c r="UIA204" s="471"/>
      <c r="UIB204" s="471"/>
      <c r="UIC204" s="471"/>
      <c r="UID204" s="471"/>
      <c r="UIE204" s="471"/>
      <c r="UIF204" s="471"/>
      <c r="UIG204" s="471"/>
      <c r="UIH204" s="471"/>
      <c r="UII204" s="471"/>
      <c r="UIJ204" s="471"/>
      <c r="UIK204" s="471"/>
      <c r="UIL204" s="471"/>
      <c r="UIM204" s="471"/>
      <c r="UIN204" s="471"/>
      <c r="UIO204" s="471"/>
      <c r="UIP204" s="471"/>
      <c r="UIQ204" s="471"/>
      <c r="UIR204" s="471"/>
      <c r="UIS204" s="471"/>
      <c r="UIT204" s="471"/>
      <c r="UIU204" s="471"/>
      <c r="UIV204" s="471"/>
      <c r="UIW204" s="471"/>
      <c r="UIX204" s="471"/>
      <c r="UIY204" s="471"/>
      <c r="UIZ204" s="471"/>
      <c r="UJA204" s="471"/>
      <c r="UJB204" s="471"/>
      <c r="UJC204" s="471"/>
      <c r="UJD204" s="471"/>
      <c r="UJE204" s="471"/>
      <c r="UJF204" s="471"/>
      <c r="UJG204" s="471"/>
      <c r="UJH204" s="471"/>
      <c r="UJI204" s="471"/>
      <c r="UJJ204" s="471"/>
      <c r="UJK204" s="471"/>
      <c r="UJL204" s="471"/>
      <c r="UJM204" s="471"/>
      <c r="UJN204" s="471"/>
      <c r="UJO204" s="471"/>
      <c r="UJP204" s="471"/>
      <c r="UJQ204" s="471"/>
      <c r="UJR204" s="471"/>
      <c r="UJS204" s="471"/>
      <c r="UJT204" s="471"/>
      <c r="UJU204" s="471"/>
      <c r="UJV204" s="471"/>
      <c r="UJW204" s="471"/>
      <c r="UJX204" s="471"/>
      <c r="UJY204" s="471"/>
      <c r="UJZ204" s="471"/>
      <c r="UKA204" s="471"/>
      <c r="UKB204" s="471"/>
      <c r="UKC204" s="471"/>
      <c r="UKD204" s="471"/>
      <c r="UKE204" s="471"/>
      <c r="UKF204" s="471"/>
      <c r="UKG204" s="471"/>
      <c r="UKH204" s="471"/>
      <c r="UKI204" s="471"/>
      <c r="UKJ204" s="471"/>
      <c r="UKK204" s="471"/>
      <c r="UKL204" s="471"/>
      <c r="UKM204" s="471"/>
      <c r="UKN204" s="471"/>
      <c r="UKO204" s="471"/>
      <c r="UKP204" s="471"/>
      <c r="UKQ204" s="471"/>
      <c r="UKR204" s="471"/>
      <c r="UKS204" s="471"/>
      <c r="UKT204" s="471"/>
      <c r="UKU204" s="471"/>
      <c r="UKV204" s="471"/>
      <c r="UKW204" s="471"/>
      <c r="UKX204" s="471"/>
      <c r="UKY204" s="471"/>
      <c r="UKZ204" s="471"/>
      <c r="ULA204" s="471"/>
      <c r="ULB204" s="471"/>
      <c r="ULC204" s="471"/>
      <c r="ULD204" s="471"/>
      <c r="ULE204" s="471"/>
      <c r="ULF204" s="471"/>
      <c r="ULG204" s="471"/>
      <c r="ULH204" s="471"/>
      <c r="ULI204" s="471"/>
      <c r="ULJ204" s="471"/>
      <c r="ULK204" s="471"/>
      <c r="ULL204" s="471"/>
      <c r="ULM204" s="471"/>
      <c r="ULN204" s="471"/>
      <c r="ULO204" s="471"/>
      <c r="ULP204" s="471"/>
      <c r="ULQ204" s="471"/>
      <c r="ULR204" s="471"/>
      <c r="ULS204" s="471"/>
      <c r="ULT204" s="471"/>
      <c r="ULU204" s="471"/>
      <c r="ULV204" s="471"/>
      <c r="ULW204" s="471"/>
      <c r="ULX204" s="471"/>
      <c r="ULY204" s="471"/>
      <c r="ULZ204" s="471"/>
      <c r="UMA204" s="471"/>
      <c r="UMB204" s="471"/>
      <c r="UMC204" s="471"/>
      <c r="UMD204" s="471"/>
      <c r="UME204" s="471"/>
      <c r="UMF204" s="471"/>
      <c r="UMG204" s="471"/>
      <c r="UMH204" s="471"/>
      <c r="UMI204" s="471"/>
      <c r="UMJ204" s="471"/>
      <c r="UMK204" s="471"/>
      <c r="UML204" s="471"/>
      <c r="UMM204" s="471"/>
      <c r="UMN204" s="471"/>
      <c r="UMO204" s="471"/>
      <c r="UMP204" s="471"/>
      <c r="UMQ204" s="471"/>
      <c r="UMR204" s="471"/>
      <c r="UMS204" s="471"/>
      <c r="UMT204" s="471"/>
      <c r="UMU204" s="471"/>
      <c r="UMV204" s="471"/>
      <c r="UMW204" s="471"/>
      <c r="UMX204" s="471"/>
      <c r="UMY204" s="471"/>
      <c r="UMZ204" s="471"/>
      <c r="UNA204" s="471"/>
      <c r="UNB204" s="471"/>
      <c r="UNC204" s="471"/>
      <c r="UND204" s="471"/>
      <c r="UNE204" s="471"/>
      <c r="UNF204" s="471"/>
      <c r="UNG204" s="471"/>
      <c r="UNH204" s="471"/>
      <c r="UNI204" s="471"/>
      <c r="UNJ204" s="471"/>
      <c r="UNK204" s="471"/>
      <c r="UNL204" s="471"/>
      <c r="UNM204" s="471"/>
      <c r="UNN204" s="471"/>
      <c r="UNO204" s="471"/>
      <c r="UNP204" s="471"/>
      <c r="UNQ204" s="471"/>
      <c r="UNR204" s="471"/>
      <c r="UNS204" s="471"/>
      <c r="UNT204" s="471"/>
      <c r="UNU204" s="471"/>
      <c r="UNV204" s="471"/>
      <c r="UNW204" s="471"/>
      <c r="UNX204" s="471"/>
      <c r="UNY204" s="471"/>
      <c r="UNZ204" s="471"/>
      <c r="UOA204" s="471"/>
      <c r="UOB204" s="471"/>
      <c r="UOC204" s="471"/>
      <c r="UOD204" s="471"/>
      <c r="UOE204" s="471"/>
      <c r="UOF204" s="471"/>
      <c r="UOG204" s="471"/>
      <c r="UOH204" s="471"/>
      <c r="UOI204" s="471"/>
      <c r="UOJ204" s="471"/>
      <c r="UOK204" s="471"/>
      <c r="UOL204" s="471"/>
      <c r="UOM204" s="471"/>
      <c r="UON204" s="471"/>
      <c r="UOO204" s="471"/>
      <c r="UOP204" s="471"/>
      <c r="UOQ204" s="471"/>
      <c r="UOR204" s="471"/>
      <c r="UOS204" s="471"/>
      <c r="UOT204" s="471"/>
      <c r="UOU204" s="471"/>
      <c r="UOV204" s="471"/>
      <c r="UOW204" s="471"/>
      <c r="UOX204" s="471"/>
      <c r="UOY204" s="471"/>
      <c r="UOZ204" s="471"/>
      <c r="UPA204" s="471"/>
      <c r="UPB204" s="471"/>
      <c r="UPC204" s="471"/>
      <c r="UPD204" s="471"/>
      <c r="UPE204" s="471"/>
      <c r="UPF204" s="471"/>
      <c r="UPG204" s="471"/>
      <c r="UPH204" s="471"/>
      <c r="UPI204" s="471"/>
      <c r="UPJ204" s="471"/>
      <c r="UPK204" s="471"/>
      <c r="UPL204" s="471"/>
      <c r="UPM204" s="471"/>
      <c r="UPN204" s="471"/>
      <c r="UPO204" s="471"/>
      <c r="UPP204" s="471"/>
      <c r="UPQ204" s="471"/>
      <c r="UPR204" s="471"/>
      <c r="UPS204" s="471"/>
      <c r="UPT204" s="471"/>
      <c r="UPU204" s="471"/>
      <c r="UPV204" s="471"/>
      <c r="UPW204" s="471"/>
      <c r="UPX204" s="471"/>
      <c r="UPY204" s="471"/>
      <c r="UPZ204" s="471"/>
      <c r="UQA204" s="471"/>
      <c r="UQB204" s="471"/>
      <c r="UQC204" s="471"/>
      <c r="UQD204" s="471"/>
      <c r="UQE204" s="471"/>
      <c r="UQF204" s="471"/>
      <c r="UQG204" s="471"/>
      <c r="UQH204" s="471"/>
      <c r="UQI204" s="471"/>
      <c r="UQJ204" s="471"/>
      <c r="UQK204" s="471"/>
      <c r="UQL204" s="471"/>
      <c r="UQM204" s="471"/>
      <c r="UQN204" s="471"/>
      <c r="UQO204" s="471"/>
      <c r="UQP204" s="471"/>
      <c r="UQQ204" s="471"/>
      <c r="UQR204" s="471"/>
      <c r="UQS204" s="471"/>
      <c r="UQT204" s="471"/>
      <c r="UQU204" s="471"/>
      <c r="UQV204" s="471"/>
      <c r="UQW204" s="471"/>
      <c r="UQX204" s="471"/>
      <c r="UQY204" s="471"/>
      <c r="UQZ204" s="471"/>
      <c r="URA204" s="471"/>
      <c r="URB204" s="471"/>
      <c r="URC204" s="471"/>
      <c r="URD204" s="471"/>
      <c r="URE204" s="471"/>
      <c r="URF204" s="471"/>
      <c r="URG204" s="471"/>
      <c r="URH204" s="471"/>
      <c r="URI204" s="471"/>
      <c r="URJ204" s="471"/>
      <c r="URK204" s="471"/>
      <c r="URL204" s="471"/>
      <c r="URM204" s="471"/>
      <c r="URN204" s="471"/>
      <c r="URO204" s="471"/>
      <c r="URP204" s="471"/>
      <c r="URQ204" s="471"/>
      <c r="URR204" s="471"/>
      <c r="URS204" s="471"/>
      <c r="URT204" s="471"/>
      <c r="URU204" s="471"/>
      <c r="URV204" s="471"/>
      <c r="URW204" s="471"/>
      <c r="URX204" s="471"/>
      <c r="URY204" s="471"/>
      <c r="URZ204" s="471"/>
      <c r="USA204" s="471"/>
      <c r="USB204" s="471"/>
      <c r="USC204" s="471"/>
      <c r="USD204" s="471"/>
      <c r="USE204" s="471"/>
      <c r="USF204" s="471"/>
      <c r="USG204" s="471"/>
      <c r="USH204" s="471"/>
      <c r="USI204" s="471"/>
      <c r="USJ204" s="471"/>
      <c r="USK204" s="471"/>
      <c r="USL204" s="471"/>
      <c r="USM204" s="471"/>
      <c r="USN204" s="471"/>
      <c r="USO204" s="471"/>
      <c r="USP204" s="471"/>
      <c r="USQ204" s="471"/>
      <c r="USR204" s="471"/>
      <c r="USS204" s="471"/>
      <c r="UST204" s="471"/>
      <c r="USU204" s="471"/>
      <c r="USV204" s="471"/>
      <c r="USW204" s="471"/>
      <c r="USX204" s="471"/>
      <c r="USY204" s="471"/>
      <c r="USZ204" s="471"/>
      <c r="UTA204" s="471"/>
      <c r="UTB204" s="471"/>
      <c r="UTC204" s="471"/>
      <c r="UTD204" s="471"/>
      <c r="UTE204" s="471"/>
      <c r="UTF204" s="471"/>
      <c r="UTG204" s="471"/>
      <c r="UTH204" s="471"/>
      <c r="UTI204" s="471"/>
      <c r="UTJ204" s="471"/>
      <c r="UTK204" s="471"/>
      <c r="UTL204" s="471"/>
      <c r="UTM204" s="471"/>
      <c r="UTN204" s="471"/>
      <c r="UTO204" s="471"/>
      <c r="UTP204" s="471"/>
      <c r="UTQ204" s="471"/>
      <c r="UTR204" s="471"/>
      <c r="UTS204" s="471"/>
      <c r="UTT204" s="471"/>
      <c r="UTU204" s="471"/>
      <c r="UTV204" s="471"/>
      <c r="UTW204" s="471"/>
      <c r="UTX204" s="471"/>
      <c r="UTY204" s="471"/>
      <c r="UTZ204" s="471"/>
      <c r="UUA204" s="471"/>
      <c r="UUB204" s="471"/>
      <c r="UUC204" s="471"/>
      <c r="UUD204" s="471"/>
      <c r="UUE204" s="471"/>
      <c r="UUF204" s="471"/>
      <c r="UUG204" s="471"/>
      <c r="UUH204" s="471"/>
      <c r="UUI204" s="471"/>
      <c r="UUJ204" s="471"/>
      <c r="UUK204" s="471"/>
      <c r="UUL204" s="471"/>
      <c r="UUM204" s="471"/>
      <c r="UUN204" s="471"/>
      <c r="UUO204" s="471"/>
      <c r="UUP204" s="471"/>
      <c r="UUQ204" s="471"/>
      <c r="UUR204" s="471"/>
      <c r="UUS204" s="471"/>
      <c r="UUT204" s="471"/>
      <c r="UUU204" s="471"/>
      <c r="UUV204" s="471"/>
      <c r="UUW204" s="471"/>
      <c r="UUX204" s="471"/>
      <c r="UUY204" s="471"/>
      <c r="UUZ204" s="471"/>
      <c r="UVA204" s="471"/>
      <c r="UVB204" s="471"/>
      <c r="UVC204" s="471"/>
      <c r="UVD204" s="471"/>
      <c r="UVE204" s="471"/>
      <c r="UVF204" s="471"/>
      <c r="UVG204" s="471"/>
      <c r="UVH204" s="471"/>
      <c r="UVI204" s="471"/>
      <c r="UVJ204" s="471"/>
      <c r="UVK204" s="471"/>
      <c r="UVL204" s="471"/>
      <c r="UVM204" s="471"/>
      <c r="UVN204" s="471"/>
      <c r="UVO204" s="471"/>
      <c r="UVP204" s="471"/>
      <c r="UVQ204" s="471"/>
      <c r="UVR204" s="471"/>
      <c r="UVS204" s="471"/>
      <c r="UVT204" s="471"/>
      <c r="UVU204" s="471"/>
      <c r="UVV204" s="471"/>
      <c r="UVW204" s="471"/>
      <c r="UVX204" s="471"/>
      <c r="UVY204" s="471"/>
      <c r="UVZ204" s="471"/>
      <c r="UWA204" s="471"/>
      <c r="UWB204" s="471"/>
      <c r="UWC204" s="471"/>
      <c r="UWD204" s="471"/>
      <c r="UWE204" s="471"/>
      <c r="UWF204" s="471"/>
      <c r="UWG204" s="471"/>
      <c r="UWH204" s="471"/>
      <c r="UWI204" s="471"/>
      <c r="UWJ204" s="471"/>
      <c r="UWK204" s="471"/>
      <c r="UWL204" s="471"/>
      <c r="UWM204" s="471"/>
      <c r="UWN204" s="471"/>
      <c r="UWO204" s="471"/>
      <c r="UWP204" s="471"/>
      <c r="UWQ204" s="471"/>
      <c r="UWR204" s="471"/>
      <c r="UWS204" s="471"/>
      <c r="UWT204" s="471"/>
      <c r="UWU204" s="471"/>
      <c r="UWV204" s="471"/>
      <c r="UWW204" s="471"/>
      <c r="UWX204" s="471"/>
      <c r="UWY204" s="471"/>
      <c r="UWZ204" s="471"/>
      <c r="UXA204" s="471"/>
      <c r="UXB204" s="471"/>
      <c r="UXC204" s="471"/>
      <c r="UXD204" s="471"/>
      <c r="UXE204" s="471"/>
      <c r="UXF204" s="471"/>
      <c r="UXG204" s="471"/>
      <c r="UXH204" s="471"/>
      <c r="UXI204" s="471"/>
      <c r="UXJ204" s="471"/>
      <c r="UXK204" s="471"/>
      <c r="UXL204" s="471"/>
      <c r="UXM204" s="471"/>
      <c r="UXN204" s="471"/>
      <c r="UXO204" s="471"/>
      <c r="UXP204" s="471"/>
      <c r="UXQ204" s="471"/>
      <c r="UXR204" s="471"/>
      <c r="UXS204" s="471"/>
      <c r="UXT204" s="471"/>
      <c r="UXU204" s="471"/>
      <c r="UXV204" s="471"/>
      <c r="UXW204" s="471"/>
      <c r="UXX204" s="471"/>
      <c r="UXY204" s="471"/>
      <c r="UXZ204" s="471"/>
      <c r="UYA204" s="471"/>
      <c r="UYB204" s="471"/>
      <c r="UYC204" s="471"/>
      <c r="UYD204" s="471"/>
      <c r="UYE204" s="471"/>
      <c r="UYF204" s="471"/>
      <c r="UYG204" s="471"/>
      <c r="UYH204" s="471"/>
      <c r="UYI204" s="471"/>
      <c r="UYJ204" s="471"/>
      <c r="UYK204" s="471"/>
      <c r="UYL204" s="471"/>
      <c r="UYM204" s="471"/>
      <c r="UYN204" s="471"/>
      <c r="UYO204" s="471"/>
      <c r="UYP204" s="471"/>
      <c r="UYQ204" s="471"/>
      <c r="UYR204" s="471"/>
      <c r="UYS204" s="471"/>
      <c r="UYT204" s="471"/>
      <c r="UYU204" s="471"/>
      <c r="UYV204" s="471"/>
      <c r="UYW204" s="471"/>
      <c r="UYX204" s="471"/>
      <c r="UYY204" s="471"/>
      <c r="UYZ204" s="471"/>
      <c r="UZA204" s="471"/>
      <c r="UZB204" s="471"/>
      <c r="UZC204" s="471"/>
      <c r="UZD204" s="471"/>
      <c r="UZE204" s="471"/>
      <c r="UZF204" s="471"/>
      <c r="UZG204" s="471"/>
      <c r="UZH204" s="471"/>
      <c r="UZI204" s="471"/>
      <c r="UZJ204" s="471"/>
      <c r="UZK204" s="471"/>
      <c r="UZL204" s="471"/>
      <c r="UZM204" s="471"/>
      <c r="UZN204" s="471"/>
      <c r="UZO204" s="471"/>
      <c r="UZP204" s="471"/>
      <c r="UZQ204" s="471"/>
      <c r="UZR204" s="471"/>
      <c r="UZS204" s="471"/>
      <c r="UZT204" s="471"/>
      <c r="UZU204" s="471"/>
      <c r="UZV204" s="471"/>
      <c r="UZW204" s="471"/>
      <c r="UZX204" s="471"/>
      <c r="UZY204" s="471"/>
      <c r="UZZ204" s="471"/>
      <c r="VAA204" s="471"/>
      <c r="VAB204" s="471"/>
      <c r="VAC204" s="471"/>
      <c r="VAD204" s="471"/>
      <c r="VAE204" s="471"/>
      <c r="VAF204" s="471"/>
      <c r="VAG204" s="471"/>
      <c r="VAH204" s="471"/>
      <c r="VAI204" s="471"/>
      <c r="VAJ204" s="471"/>
      <c r="VAK204" s="471"/>
      <c r="VAL204" s="471"/>
      <c r="VAM204" s="471"/>
      <c r="VAN204" s="471"/>
      <c r="VAO204" s="471"/>
      <c r="VAP204" s="471"/>
      <c r="VAQ204" s="471"/>
      <c r="VAR204" s="471"/>
      <c r="VAS204" s="471"/>
      <c r="VAT204" s="471"/>
      <c r="VAU204" s="471"/>
      <c r="VAV204" s="471"/>
      <c r="VAW204" s="471"/>
      <c r="VAX204" s="471"/>
      <c r="VAY204" s="471"/>
      <c r="VAZ204" s="471"/>
      <c r="VBA204" s="471"/>
      <c r="VBB204" s="471"/>
      <c r="VBC204" s="471"/>
      <c r="VBD204" s="471"/>
      <c r="VBE204" s="471"/>
      <c r="VBF204" s="471"/>
      <c r="VBG204" s="471"/>
      <c r="VBH204" s="471"/>
      <c r="VBI204" s="471"/>
      <c r="VBJ204" s="471"/>
      <c r="VBK204" s="471"/>
      <c r="VBL204" s="471"/>
      <c r="VBM204" s="471"/>
      <c r="VBN204" s="471"/>
      <c r="VBO204" s="471"/>
      <c r="VBP204" s="471"/>
      <c r="VBQ204" s="471"/>
      <c r="VBR204" s="471"/>
      <c r="VBS204" s="471"/>
      <c r="VBT204" s="471"/>
      <c r="VBU204" s="471"/>
      <c r="VBV204" s="471"/>
      <c r="VBW204" s="471"/>
      <c r="VBX204" s="471"/>
      <c r="VBY204" s="471"/>
      <c r="VBZ204" s="471"/>
      <c r="VCA204" s="471"/>
      <c r="VCB204" s="471"/>
      <c r="VCC204" s="471"/>
      <c r="VCD204" s="471"/>
      <c r="VCE204" s="471"/>
      <c r="VCF204" s="471"/>
      <c r="VCG204" s="471"/>
      <c r="VCH204" s="471"/>
      <c r="VCI204" s="471"/>
      <c r="VCJ204" s="471"/>
      <c r="VCK204" s="471"/>
      <c r="VCL204" s="471"/>
      <c r="VCM204" s="471"/>
      <c r="VCN204" s="471"/>
      <c r="VCO204" s="471"/>
      <c r="VCP204" s="471"/>
      <c r="VCQ204" s="471"/>
      <c r="VCR204" s="471"/>
      <c r="VCS204" s="471"/>
      <c r="VCT204" s="471"/>
      <c r="VCU204" s="471"/>
      <c r="VCV204" s="471"/>
      <c r="VCW204" s="471"/>
      <c r="VCX204" s="471"/>
      <c r="VCY204" s="471"/>
      <c r="VCZ204" s="471"/>
      <c r="VDA204" s="471"/>
      <c r="VDB204" s="471"/>
      <c r="VDC204" s="471"/>
      <c r="VDD204" s="471"/>
      <c r="VDE204" s="471"/>
      <c r="VDF204" s="471"/>
      <c r="VDG204" s="471"/>
      <c r="VDH204" s="471"/>
      <c r="VDI204" s="471"/>
      <c r="VDJ204" s="471"/>
      <c r="VDK204" s="471"/>
      <c r="VDL204" s="471"/>
      <c r="VDM204" s="471"/>
      <c r="VDN204" s="471"/>
      <c r="VDO204" s="471"/>
      <c r="VDP204" s="471"/>
      <c r="VDQ204" s="471"/>
      <c r="VDR204" s="471"/>
      <c r="VDS204" s="471"/>
      <c r="VDT204" s="471"/>
      <c r="VDU204" s="471"/>
      <c r="VDV204" s="471"/>
      <c r="VDW204" s="471"/>
      <c r="VDX204" s="471"/>
      <c r="VDY204" s="471"/>
      <c r="VDZ204" s="471"/>
      <c r="VEA204" s="471"/>
      <c r="VEB204" s="471"/>
      <c r="VEC204" s="471"/>
      <c r="VED204" s="471"/>
      <c r="VEE204" s="471"/>
      <c r="VEF204" s="471"/>
      <c r="VEG204" s="471"/>
      <c r="VEH204" s="471"/>
      <c r="VEI204" s="471"/>
      <c r="VEJ204" s="471"/>
      <c r="VEK204" s="471"/>
      <c r="VEL204" s="471"/>
      <c r="VEM204" s="471"/>
      <c r="VEN204" s="471"/>
      <c r="VEO204" s="471"/>
      <c r="VEP204" s="471"/>
      <c r="VEQ204" s="471"/>
      <c r="VER204" s="471"/>
      <c r="VES204" s="471"/>
      <c r="VET204" s="471"/>
      <c r="VEU204" s="471"/>
      <c r="VEV204" s="471"/>
      <c r="VEW204" s="471"/>
      <c r="VEX204" s="471"/>
      <c r="VEY204" s="471"/>
      <c r="VEZ204" s="471"/>
      <c r="VFA204" s="471"/>
      <c r="VFB204" s="471"/>
      <c r="VFC204" s="471"/>
      <c r="VFD204" s="471"/>
      <c r="VFE204" s="471"/>
      <c r="VFF204" s="471"/>
      <c r="VFG204" s="471"/>
      <c r="VFH204" s="471"/>
      <c r="VFI204" s="471"/>
      <c r="VFJ204" s="471"/>
      <c r="VFK204" s="471"/>
      <c r="VFL204" s="471"/>
      <c r="VFM204" s="471"/>
      <c r="VFN204" s="471"/>
      <c r="VFO204" s="471"/>
      <c r="VFP204" s="471"/>
      <c r="VFQ204" s="471"/>
      <c r="VFR204" s="471"/>
      <c r="VFS204" s="471"/>
      <c r="VFT204" s="471"/>
      <c r="VFU204" s="471"/>
      <c r="VFV204" s="471"/>
      <c r="VFW204" s="471"/>
      <c r="VFX204" s="471"/>
      <c r="VFY204" s="471"/>
      <c r="VFZ204" s="471"/>
      <c r="VGA204" s="471"/>
      <c r="VGB204" s="471"/>
      <c r="VGC204" s="471"/>
      <c r="VGD204" s="471"/>
      <c r="VGE204" s="471"/>
      <c r="VGF204" s="471"/>
      <c r="VGG204" s="471"/>
      <c r="VGH204" s="471"/>
      <c r="VGI204" s="471"/>
      <c r="VGJ204" s="471"/>
      <c r="VGK204" s="471"/>
      <c r="VGL204" s="471"/>
      <c r="VGM204" s="471"/>
      <c r="VGN204" s="471"/>
      <c r="VGO204" s="471"/>
      <c r="VGP204" s="471"/>
      <c r="VGQ204" s="471"/>
      <c r="VGR204" s="471"/>
      <c r="VGS204" s="471"/>
      <c r="VGT204" s="471"/>
      <c r="VGU204" s="471"/>
      <c r="VGV204" s="471"/>
      <c r="VGW204" s="471"/>
      <c r="VGX204" s="471"/>
      <c r="VGY204" s="471"/>
      <c r="VGZ204" s="471"/>
      <c r="VHA204" s="471"/>
      <c r="VHB204" s="471"/>
      <c r="VHC204" s="471"/>
      <c r="VHD204" s="471"/>
      <c r="VHE204" s="471"/>
      <c r="VHF204" s="471"/>
      <c r="VHG204" s="471"/>
      <c r="VHH204" s="471"/>
      <c r="VHI204" s="471"/>
      <c r="VHJ204" s="471"/>
      <c r="VHK204" s="471"/>
      <c r="VHL204" s="471"/>
      <c r="VHM204" s="471"/>
      <c r="VHN204" s="471"/>
      <c r="VHO204" s="471"/>
      <c r="VHP204" s="471"/>
      <c r="VHQ204" s="471"/>
      <c r="VHR204" s="471"/>
      <c r="VHS204" s="471"/>
      <c r="VHT204" s="471"/>
      <c r="VHU204" s="471"/>
      <c r="VHV204" s="471"/>
      <c r="VHW204" s="471"/>
      <c r="VHX204" s="471"/>
      <c r="VHY204" s="471"/>
      <c r="VHZ204" s="471"/>
      <c r="VIA204" s="471"/>
      <c r="VIB204" s="471"/>
      <c r="VIC204" s="471"/>
      <c r="VID204" s="471"/>
      <c r="VIE204" s="471"/>
      <c r="VIF204" s="471"/>
      <c r="VIG204" s="471"/>
      <c r="VIH204" s="471"/>
      <c r="VII204" s="471"/>
      <c r="VIJ204" s="471"/>
      <c r="VIK204" s="471"/>
      <c r="VIL204" s="471"/>
      <c r="VIM204" s="471"/>
      <c r="VIN204" s="471"/>
      <c r="VIO204" s="471"/>
      <c r="VIP204" s="471"/>
      <c r="VIQ204" s="471"/>
      <c r="VIR204" s="471"/>
      <c r="VIS204" s="471"/>
      <c r="VIT204" s="471"/>
      <c r="VIU204" s="471"/>
      <c r="VIV204" s="471"/>
      <c r="VIW204" s="471"/>
      <c r="VIX204" s="471"/>
      <c r="VIY204" s="471"/>
      <c r="VIZ204" s="471"/>
      <c r="VJA204" s="471"/>
      <c r="VJB204" s="471"/>
      <c r="VJC204" s="471"/>
      <c r="VJD204" s="471"/>
      <c r="VJE204" s="471"/>
      <c r="VJF204" s="471"/>
      <c r="VJG204" s="471"/>
      <c r="VJH204" s="471"/>
      <c r="VJI204" s="471"/>
      <c r="VJJ204" s="471"/>
      <c r="VJK204" s="471"/>
      <c r="VJL204" s="471"/>
      <c r="VJM204" s="471"/>
      <c r="VJN204" s="471"/>
      <c r="VJO204" s="471"/>
      <c r="VJP204" s="471"/>
      <c r="VJQ204" s="471"/>
      <c r="VJR204" s="471"/>
      <c r="VJS204" s="471"/>
      <c r="VJT204" s="471"/>
      <c r="VJU204" s="471"/>
      <c r="VJV204" s="471"/>
      <c r="VJW204" s="471"/>
      <c r="VJX204" s="471"/>
      <c r="VJY204" s="471"/>
      <c r="VJZ204" s="471"/>
      <c r="VKA204" s="471"/>
      <c r="VKB204" s="471"/>
      <c r="VKC204" s="471"/>
      <c r="VKD204" s="471"/>
      <c r="VKE204" s="471"/>
      <c r="VKF204" s="471"/>
      <c r="VKG204" s="471"/>
      <c r="VKH204" s="471"/>
      <c r="VKI204" s="471"/>
      <c r="VKJ204" s="471"/>
      <c r="VKK204" s="471"/>
      <c r="VKL204" s="471"/>
      <c r="VKM204" s="471"/>
      <c r="VKN204" s="471"/>
      <c r="VKO204" s="471"/>
      <c r="VKP204" s="471"/>
      <c r="VKQ204" s="471"/>
      <c r="VKR204" s="471"/>
      <c r="VKS204" s="471"/>
      <c r="VKT204" s="471"/>
      <c r="VKU204" s="471"/>
      <c r="VKV204" s="471"/>
      <c r="VKW204" s="471"/>
      <c r="VKX204" s="471"/>
      <c r="VKY204" s="471"/>
      <c r="VKZ204" s="471"/>
      <c r="VLA204" s="471"/>
      <c r="VLB204" s="471"/>
      <c r="VLC204" s="471"/>
      <c r="VLD204" s="471"/>
      <c r="VLE204" s="471"/>
      <c r="VLF204" s="471"/>
      <c r="VLG204" s="471"/>
      <c r="VLH204" s="471"/>
      <c r="VLI204" s="471"/>
      <c r="VLJ204" s="471"/>
      <c r="VLK204" s="471"/>
      <c r="VLL204" s="471"/>
      <c r="VLM204" s="471"/>
      <c r="VLN204" s="471"/>
      <c r="VLO204" s="471"/>
      <c r="VLP204" s="471"/>
      <c r="VLQ204" s="471"/>
      <c r="VLR204" s="471"/>
      <c r="VLS204" s="471"/>
      <c r="VLT204" s="471"/>
      <c r="VLU204" s="471"/>
      <c r="VLV204" s="471"/>
      <c r="VLW204" s="471"/>
      <c r="VLX204" s="471"/>
      <c r="VLY204" s="471"/>
      <c r="VLZ204" s="471"/>
      <c r="VMA204" s="471"/>
      <c r="VMB204" s="471"/>
      <c r="VMC204" s="471"/>
      <c r="VMD204" s="471"/>
      <c r="VME204" s="471"/>
      <c r="VMF204" s="471"/>
      <c r="VMG204" s="471"/>
      <c r="VMH204" s="471"/>
      <c r="VMI204" s="471"/>
      <c r="VMJ204" s="471"/>
      <c r="VMK204" s="471"/>
      <c r="VML204" s="471"/>
      <c r="VMM204" s="471"/>
      <c r="VMN204" s="471"/>
      <c r="VMO204" s="471"/>
      <c r="VMP204" s="471"/>
      <c r="VMQ204" s="471"/>
      <c r="VMR204" s="471"/>
      <c r="VMS204" s="471"/>
      <c r="VMT204" s="471"/>
      <c r="VMU204" s="471"/>
      <c r="VMV204" s="471"/>
      <c r="VMW204" s="471"/>
      <c r="VMX204" s="471"/>
      <c r="VMY204" s="471"/>
      <c r="VMZ204" s="471"/>
      <c r="VNA204" s="471"/>
      <c r="VNB204" s="471"/>
      <c r="VNC204" s="471"/>
      <c r="VND204" s="471"/>
      <c r="VNE204" s="471"/>
      <c r="VNF204" s="471"/>
      <c r="VNG204" s="471"/>
      <c r="VNH204" s="471"/>
      <c r="VNI204" s="471"/>
      <c r="VNJ204" s="471"/>
      <c r="VNK204" s="471"/>
      <c r="VNL204" s="471"/>
      <c r="VNM204" s="471"/>
      <c r="VNN204" s="471"/>
      <c r="VNO204" s="471"/>
      <c r="VNP204" s="471"/>
      <c r="VNQ204" s="471"/>
      <c r="VNR204" s="471"/>
      <c r="VNS204" s="471"/>
      <c r="VNT204" s="471"/>
      <c r="VNU204" s="471"/>
      <c r="VNV204" s="471"/>
      <c r="VNW204" s="471"/>
      <c r="VNX204" s="471"/>
      <c r="VNY204" s="471"/>
      <c r="VNZ204" s="471"/>
      <c r="VOA204" s="471"/>
      <c r="VOB204" s="471"/>
      <c r="VOC204" s="471"/>
      <c r="VOD204" s="471"/>
      <c r="VOE204" s="471"/>
      <c r="VOF204" s="471"/>
      <c r="VOG204" s="471"/>
      <c r="VOH204" s="471"/>
      <c r="VOI204" s="471"/>
      <c r="VOJ204" s="471"/>
      <c r="VOK204" s="471"/>
      <c r="VOL204" s="471"/>
      <c r="VOM204" s="471"/>
      <c r="VON204" s="471"/>
      <c r="VOO204" s="471"/>
      <c r="VOP204" s="471"/>
      <c r="VOQ204" s="471"/>
      <c r="VOR204" s="471"/>
      <c r="VOS204" s="471"/>
      <c r="VOT204" s="471"/>
      <c r="VOU204" s="471"/>
      <c r="VOV204" s="471"/>
      <c r="VOW204" s="471"/>
      <c r="VOX204" s="471"/>
      <c r="VOY204" s="471"/>
      <c r="VOZ204" s="471"/>
      <c r="VPA204" s="471"/>
      <c r="VPB204" s="471"/>
      <c r="VPC204" s="471"/>
      <c r="VPD204" s="471"/>
      <c r="VPE204" s="471"/>
      <c r="VPF204" s="471"/>
      <c r="VPG204" s="471"/>
      <c r="VPH204" s="471"/>
      <c r="VPI204" s="471"/>
      <c r="VPJ204" s="471"/>
      <c r="VPK204" s="471"/>
      <c r="VPL204" s="471"/>
      <c r="VPM204" s="471"/>
      <c r="VPN204" s="471"/>
      <c r="VPO204" s="471"/>
      <c r="VPP204" s="471"/>
      <c r="VPQ204" s="471"/>
      <c r="VPR204" s="471"/>
      <c r="VPS204" s="471"/>
      <c r="VPT204" s="471"/>
      <c r="VPU204" s="471"/>
      <c r="VPV204" s="471"/>
      <c r="VPW204" s="471"/>
      <c r="VPX204" s="471"/>
      <c r="VPY204" s="471"/>
      <c r="VPZ204" s="471"/>
      <c r="VQA204" s="471"/>
      <c r="VQB204" s="471"/>
      <c r="VQC204" s="471"/>
      <c r="VQD204" s="471"/>
      <c r="VQE204" s="471"/>
      <c r="VQF204" s="471"/>
      <c r="VQG204" s="471"/>
      <c r="VQH204" s="471"/>
      <c r="VQI204" s="471"/>
      <c r="VQJ204" s="471"/>
      <c r="VQK204" s="471"/>
      <c r="VQL204" s="471"/>
      <c r="VQM204" s="471"/>
      <c r="VQN204" s="471"/>
      <c r="VQO204" s="471"/>
      <c r="VQP204" s="471"/>
      <c r="VQQ204" s="471"/>
      <c r="VQR204" s="471"/>
      <c r="VQS204" s="471"/>
      <c r="VQT204" s="471"/>
      <c r="VQU204" s="471"/>
      <c r="VQV204" s="471"/>
      <c r="VQW204" s="471"/>
      <c r="VQX204" s="471"/>
      <c r="VQY204" s="471"/>
      <c r="VQZ204" s="471"/>
      <c r="VRA204" s="471"/>
      <c r="VRB204" s="471"/>
      <c r="VRC204" s="471"/>
      <c r="VRD204" s="471"/>
      <c r="VRE204" s="471"/>
      <c r="VRF204" s="471"/>
      <c r="VRG204" s="471"/>
      <c r="VRH204" s="471"/>
      <c r="VRI204" s="471"/>
      <c r="VRJ204" s="471"/>
      <c r="VRK204" s="471"/>
      <c r="VRL204" s="471"/>
      <c r="VRM204" s="471"/>
      <c r="VRN204" s="471"/>
      <c r="VRO204" s="471"/>
      <c r="VRP204" s="471"/>
      <c r="VRQ204" s="471"/>
      <c r="VRR204" s="471"/>
      <c r="VRS204" s="471"/>
      <c r="VRT204" s="471"/>
      <c r="VRU204" s="471"/>
      <c r="VRV204" s="471"/>
      <c r="VRW204" s="471"/>
      <c r="VRX204" s="471"/>
      <c r="VRY204" s="471"/>
      <c r="VRZ204" s="471"/>
      <c r="VSA204" s="471"/>
      <c r="VSB204" s="471"/>
      <c r="VSC204" s="471"/>
      <c r="VSD204" s="471"/>
      <c r="VSE204" s="471"/>
      <c r="VSF204" s="471"/>
      <c r="VSG204" s="471"/>
      <c r="VSH204" s="471"/>
      <c r="VSI204" s="471"/>
      <c r="VSJ204" s="471"/>
      <c r="VSK204" s="471"/>
      <c r="VSL204" s="471"/>
      <c r="VSM204" s="471"/>
      <c r="VSN204" s="471"/>
      <c r="VSO204" s="471"/>
      <c r="VSP204" s="471"/>
      <c r="VSQ204" s="471"/>
      <c r="VSR204" s="471"/>
      <c r="VSS204" s="471"/>
      <c r="VST204" s="471"/>
      <c r="VSU204" s="471"/>
      <c r="VSV204" s="471"/>
      <c r="VSW204" s="471"/>
      <c r="VSX204" s="471"/>
      <c r="VSY204" s="471"/>
      <c r="VSZ204" s="471"/>
      <c r="VTA204" s="471"/>
      <c r="VTB204" s="471"/>
      <c r="VTC204" s="471"/>
      <c r="VTD204" s="471"/>
      <c r="VTE204" s="471"/>
      <c r="VTF204" s="471"/>
      <c r="VTG204" s="471"/>
      <c r="VTH204" s="471"/>
      <c r="VTI204" s="471"/>
      <c r="VTJ204" s="471"/>
      <c r="VTK204" s="471"/>
      <c r="VTL204" s="471"/>
      <c r="VTM204" s="471"/>
      <c r="VTN204" s="471"/>
      <c r="VTO204" s="471"/>
      <c r="VTP204" s="471"/>
      <c r="VTQ204" s="471"/>
      <c r="VTR204" s="471"/>
      <c r="VTS204" s="471"/>
      <c r="VTT204" s="471"/>
      <c r="VTU204" s="471"/>
      <c r="VTV204" s="471"/>
      <c r="VTW204" s="471"/>
      <c r="VTX204" s="471"/>
      <c r="VTY204" s="471"/>
      <c r="VTZ204" s="471"/>
      <c r="VUA204" s="471"/>
      <c r="VUB204" s="471"/>
      <c r="VUC204" s="471"/>
      <c r="VUD204" s="471"/>
      <c r="VUE204" s="471"/>
      <c r="VUF204" s="471"/>
      <c r="VUG204" s="471"/>
      <c r="VUH204" s="471"/>
      <c r="VUI204" s="471"/>
      <c r="VUJ204" s="471"/>
      <c r="VUK204" s="471"/>
      <c r="VUL204" s="471"/>
      <c r="VUM204" s="471"/>
      <c r="VUN204" s="471"/>
      <c r="VUO204" s="471"/>
      <c r="VUP204" s="471"/>
      <c r="VUQ204" s="471"/>
      <c r="VUR204" s="471"/>
      <c r="VUS204" s="471"/>
      <c r="VUT204" s="471"/>
      <c r="VUU204" s="471"/>
      <c r="VUV204" s="471"/>
      <c r="VUW204" s="471"/>
      <c r="VUX204" s="471"/>
      <c r="VUY204" s="471"/>
      <c r="VUZ204" s="471"/>
      <c r="VVA204" s="471"/>
      <c r="VVB204" s="471"/>
      <c r="VVC204" s="471"/>
      <c r="VVD204" s="471"/>
      <c r="VVE204" s="471"/>
      <c r="VVF204" s="471"/>
      <c r="VVG204" s="471"/>
      <c r="VVH204" s="471"/>
      <c r="VVI204" s="471"/>
      <c r="VVJ204" s="471"/>
      <c r="VVK204" s="471"/>
      <c r="VVL204" s="471"/>
      <c r="VVM204" s="471"/>
      <c r="VVN204" s="471"/>
      <c r="VVO204" s="471"/>
      <c r="VVP204" s="471"/>
      <c r="VVQ204" s="471"/>
      <c r="VVR204" s="471"/>
      <c r="VVS204" s="471"/>
      <c r="VVT204" s="471"/>
      <c r="VVU204" s="471"/>
      <c r="VVV204" s="471"/>
      <c r="VVW204" s="471"/>
      <c r="VVX204" s="471"/>
      <c r="VVY204" s="471"/>
      <c r="VVZ204" s="471"/>
      <c r="VWA204" s="471"/>
      <c r="VWB204" s="471"/>
      <c r="VWC204" s="471"/>
      <c r="VWD204" s="471"/>
      <c r="VWE204" s="471"/>
      <c r="VWF204" s="471"/>
      <c r="VWG204" s="471"/>
      <c r="VWH204" s="471"/>
      <c r="VWI204" s="471"/>
      <c r="VWJ204" s="471"/>
      <c r="VWK204" s="471"/>
      <c r="VWL204" s="471"/>
      <c r="VWM204" s="471"/>
      <c r="VWN204" s="471"/>
      <c r="VWO204" s="471"/>
      <c r="VWP204" s="471"/>
      <c r="VWQ204" s="471"/>
      <c r="VWR204" s="471"/>
      <c r="VWS204" s="471"/>
      <c r="VWT204" s="471"/>
      <c r="VWU204" s="471"/>
      <c r="VWV204" s="471"/>
      <c r="VWW204" s="471"/>
      <c r="VWX204" s="471"/>
      <c r="VWY204" s="471"/>
      <c r="VWZ204" s="471"/>
      <c r="VXA204" s="471"/>
      <c r="VXB204" s="471"/>
      <c r="VXC204" s="471"/>
      <c r="VXD204" s="471"/>
      <c r="VXE204" s="471"/>
      <c r="VXF204" s="471"/>
      <c r="VXG204" s="471"/>
      <c r="VXH204" s="471"/>
      <c r="VXI204" s="471"/>
      <c r="VXJ204" s="471"/>
      <c r="VXK204" s="471"/>
      <c r="VXL204" s="471"/>
      <c r="VXM204" s="471"/>
      <c r="VXN204" s="471"/>
      <c r="VXO204" s="471"/>
      <c r="VXP204" s="471"/>
      <c r="VXQ204" s="471"/>
      <c r="VXR204" s="471"/>
      <c r="VXS204" s="471"/>
      <c r="VXT204" s="471"/>
      <c r="VXU204" s="471"/>
      <c r="VXV204" s="471"/>
      <c r="VXW204" s="471"/>
      <c r="VXX204" s="471"/>
      <c r="VXY204" s="471"/>
      <c r="VXZ204" s="471"/>
      <c r="VYA204" s="471"/>
      <c r="VYB204" s="471"/>
      <c r="VYC204" s="471"/>
      <c r="VYD204" s="471"/>
      <c r="VYE204" s="471"/>
      <c r="VYF204" s="471"/>
      <c r="VYG204" s="471"/>
      <c r="VYH204" s="471"/>
      <c r="VYI204" s="471"/>
      <c r="VYJ204" s="471"/>
      <c r="VYK204" s="471"/>
      <c r="VYL204" s="471"/>
      <c r="VYM204" s="471"/>
      <c r="VYN204" s="471"/>
      <c r="VYO204" s="471"/>
      <c r="VYP204" s="471"/>
      <c r="VYQ204" s="471"/>
      <c r="VYR204" s="471"/>
      <c r="VYS204" s="471"/>
      <c r="VYT204" s="471"/>
      <c r="VYU204" s="471"/>
      <c r="VYV204" s="471"/>
      <c r="VYW204" s="471"/>
      <c r="VYX204" s="471"/>
      <c r="VYY204" s="471"/>
      <c r="VYZ204" s="471"/>
      <c r="VZA204" s="471"/>
      <c r="VZB204" s="471"/>
      <c r="VZC204" s="471"/>
      <c r="VZD204" s="471"/>
      <c r="VZE204" s="471"/>
      <c r="VZF204" s="471"/>
      <c r="VZG204" s="471"/>
      <c r="VZH204" s="471"/>
      <c r="VZI204" s="471"/>
      <c r="VZJ204" s="471"/>
      <c r="VZK204" s="471"/>
      <c r="VZL204" s="471"/>
      <c r="VZM204" s="471"/>
      <c r="VZN204" s="471"/>
      <c r="VZO204" s="471"/>
      <c r="VZP204" s="471"/>
      <c r="VZQ204" s="471"/>
      <c r="VZR204" s="471"/>
      <c r="VZS204" s="471"/>
      <c r="VZT204" s="471"/>
      <c r="VZU204" s="471"/>
      <c r="VZV204" s="471"/>
      <c r="VZW204" s="471"/>
      <c r="VZX204" s="471"/>
      <c r="VZY204" s="471"/>
      <c r="VZZ204" s="471"/>
      <c r="WAA204" s="471"/>
      <c r="WAB204" s="471"/>
      <c r="WAC204" s="471"/>
      <c r="WAD204" s="471"/>
      <c r="WAE204" s="471"/>
      <c r="WAF204" s="471"/>
      <c r="WAG204" s="471"/>
      <c r="WAH204" s="471"/>
      <c r="WAI204" s="471"/>
      <c r="WAJ204" s="471"/>
      <c r="WAK204" s="471"/>
      <c r="WAL204" s="471"/>
      <c r="WAM204" s="471"/>
      <c r="WAN204" s="471"/>
      <c r="WAO204" s="471"/>
      <c r="WAP204" s="471"/>
      <c r="WAQ204" s="471"/>
      <c r="WAR204" s="471"/>
      <c r="WAS204" s="471"/>
      <c r="WAT204" s="471"/>
      <c r="WAU204" s="471"/>
      <c r="WAV204" s="471"/>
      <c r="WAW204" s="471"/>
      <c r="WAX204" s="471"/>
      <c r="WAY204" s="471"/>
      <c r="WAZ204" s="471"/>
      <c r="WBA204" s="471"/>
      <c r="WBB204" s="471"/>
      <c r="WBC204" s="471"/>
      <c r="WBD204" s="471"/>
      <c r="WBE204" s="471"/>
      <c r="WBF204" s="471"/>
      <c r="WBG204" s="471"/>
      <c r="WBH204" s="471"/>
      <c r="WBI204" s="471"/>
      <c r="WBJ204" s="471"/>
      <c r="WBK204" s="471"/>
      <c r="WBL204" s="471"/>
      <c r="WBM204" s="471"/>
      <c r="WBN204" s="471"/>
      <c r="WBO204" s="471"/>
      <c r="WBP204" s="471"/>
      <c r="WBQ204" s="471"/>
      <c r="WBR204" s="471"/>
      <c r="WBS204" s="471"/>
      <c r="WBT204" s="471"/>
      <c r="WBU204" s="471"/>
      <c r="WBV204" s="471"/>
      <c r="WBW204" s="471"/>
      <c r="WBX204" s="471"/>
      <c r="WBY204" s="471"/>
      <c r="WBZ204" s="471"/>
      <c r="WCA204" s="471"/>
      <c r="WCB204" s="471"/>
      <c r="WCC204" s="471"/>
      <c r="WCD204" s="471"/>
      <c r="WCE204" s="471"/>
      <c r="WCF204" s="471"/>
      <c r="WCG204" s="471"/>
      <c r="WCH204" s="471"/>
      <c r="WCI204" s="471"/>
      <c r="WCJ204" s="471"/>
      <c r="WCK204" s="471"/>
      <c r="WCL204" s="471"/>
      <c r="WCM204" s="471"/>
      <c r="WCN204" s="471"/>
      <c r="WCO204" s="471"/>
      <c r="WCP204" s="471"/>
      <c r="WCQ204" s="471"/>
      <c r="WCR204" s="471"/>
      <c r="WCS204" s="471"/>
      <c r="WCT204" s="471"/>
      <c r="WCU204" s="471"/>
      <c r="WCV204" s="471"/>
      <c r="WCW204" s="471"/>
      <c r="WCX204" s="471"/>
      <c r="WCY204" s="471"/>
      <c r="WCZ204" s="471"/>
      <c r="WDA204" s="471"/>
      <c r="WDB204" s="471"/>
      <c r="WDC204" s="471"/>
      <c r="WDD204" s="471"/>
      <c r="WDE204" s="471"/>
      <c r="WDF204" s="471"/>
      <c r="WDG204" s="471"/>
      <c r="WDH204" s="471"/>
      <c r="WDI204" s="471"/>
      <c r="WDJ204" s="471"/>
      <c r="WDK204" s="471"/>
      <c r="WDL204" s="471"/>
      <c r="WDM204" s="471"/>
      <c r="WDN204" s="471"/>
      <c r="WDO204" s="471"/>
      <c r="WDP204" s="471"/>
      <c r="WDQ204" s="471"/>
      <c r="WDR204" s="471"/>
      <c r="WDS204" s="471"/>
      <c r="WDT204" s="471"/>
      <c r="WDU204" s="471"/>
      <c r="WDV204" s="471"/>
      <c r="WDW204" s="471"/>
      <c r="WDX204" s="471"/>
      <c r="WDY204" s="471"/>
      <c r="WDZ204" s="471"/>
      <c r="WEA204" s="471"/>
      <c r="WEB204" s="471"/>
      <c r="WEC204" s="471"/>
      <c r="WED204" s="471"/>
      <c r="WEE204" s="471"/>
      <c r="WEF204" s="471"/>
      <c r="WEG204" s="471"/>
      <c r="WEH204" s="471"/>
      <c r="WEI204" s="471"/>
      <c r="WEJ204" s="471"/>
      <c r="WEK204" s="471"/>
      <c r="WEL204" s="471"/>
      <c r="WEM204" s="471"/>
      <c r="WEN204" s="471"/>
      <c r="WEO204" s="471"/>
      <c r="WEP204" s="471"/>
      <c r="WEQ204" s="471"/>
      <c r="WER204" s="471"/>
      <c r="WES204" s="471"/>
      <c r="WET204" s="471"/>
      <c r="WEU204" s="471"/>
      <c r="WEV204" s="471"/>
      <c r="WEW204" s="471"/>
      <c r="WEX204" s="471"/>
      <c r="WEY204" s="471"/>
      <c r="WEZ204" s="471"/>
      <c r="WFA204" s="471"/>
      <c r="WFB204" s="471"/>
      <c r="WFC204" s="471"/>
      <c r="WFD204" s="471"/>
      <c r="WFE204" s="471"/>
      <c r="WFF204" s="471"/>
      <c r="WFG204" s="471"/>
      <c r="WFH204" s="471"/>
      <c r="WFI204" s="471"/>
      <c r="WFJ204" s="471"/>
      <c r="WFK204" s="471"/>
      <c r="WFL204" s="471"/>
      <c r="WFM204" s="471"/>
      <c r="WFN204" s="471"/>
      <c r="WFO204" s="471"/>
      <c r="WFP204" s="471"/>
      <c r="WFQ204" s="471"/>
      <c r="WFR204" s="471"/>
      <c r="WFS204" s="471"/>
      <c r="WFT204" s="471"/>
      <c r="WFU204" s="471"/>
      <c r="WFV204" s="471"/>
      <c r="WFW204" s="471"/>
      <c r="WFX204" s="471"/>
      <c r="WFY204" s="471"/>
      <c r="WFZ204" s="471"/>
      <c r="WGA204" s="471"/>
      <c r="WGB204" s="471"/>
      <c r="WGC204" s="471"/>
      <c r="WGD204" s="471"/>
      <c r="WGE204" s="471"/>
      <c r="WGF204" s="471"/>
      <c r="WGG204" s="471"/>
      <c r="WGH204" s="471"/>
      <c r="WGI204" s="471"/>
      <c r="WGJ204" s="471"/>
      <c r="WGK204" s="471"/>
      <c r="WGL204" s="471"/>
      <c r="WGM204" s="471"/>
      <c r="WGN204" s="471"/>
      <c r="WGO204" s="471"/>
      <c r="WGP204" s="471"/>
      <c r="WGQ204" s="471"/>
      <c r="WGR204" s="471"/>
      <c r="WGS204" s="471"/>
      <c r="WGT204" s="471"/>
      <c r="WGU204" s="471"/>
      <c r="WGV204" s="471"/>
      <c r="WGW204" s="471"/>
      <c r="WGX204" s="471"/>
      <c r="WGY204" s="471"/>
      <c r="WGZ204" s="471"/>
      <c r="WHA204" s="471"/>
      <c r="WHB204" s="471"/>
      <c r="WHC204" s="471"/>
      <c r="WHD204" s="471"/>
      <c r="WHE204" s="471"/>
      <c r="WHF204" s="471"/>
      <c r="WHG204" s="471"/>
      <c r="WHH204" s="471"/>
      <c r="WHI204" s="471"/>
      <c r="WHJ204" s="471"/>
      <c r="WHK204" s="471"/>
      <c r="WHL204" s="471"/>
      <c r="WHM204" s="471"/>
      <c r="WHN204" s="471"/>
      <c r="WHO204" s="471"/>
      <c r="WHP204" s="471"/>
      <c r="WHQ204" s="471"/>
      <c r="WHR204" s="471"/>
      <c r="WHS204" s="471"/>
      <c r="WHT204" s="471"/>
      <c r="WHU204" s="471"/>
      <c r="WHV204" s="471"/>
      <c r="WHW204" s="471"/>
      <c r="WHX204" s="471"/>
      <c r="WHY204" s="471"/>
      <c r="WHZ204" s="471"/>
      <c r="WIA204" s="471"/>
      <c r="WIB204" s="471"/>
      <c r="WIC204" s="471"/>
      <c r="WID204" s="471"/>
      <c r="WIE204" s="471"/>
      <c r="WIF204" s="471"/>
      <c r="WIG204" s="471"/>
      <c r="WIH204" s="471"/>
      <c r="WII204" s="471"/>
      <c r="WIJ204" s="471"/>
      <c r="WIK204" s="471"/>
      <c r="WIL204" s="471"/>
      <c r="WIM204" s="471"/>
      <c r="WIN204" s="471"/>
      <c r="WIO204" s="471"/>
      <c r="WIP204" s="471"/>
      <c r="WIQ204" s="471"/>
      <c r="WIR204" s="471"/>
      <c r="WIS204" s="471"/>
      <c r="WIT204" s="471"/>
      <c r="WIU204" s="471"/>
      <c r="WIV204" s="471"/>
      <c r="WIW204" s="471"/>
      <c r="WIX204" s="471"/>
      <c r="WIY204" s="471"/>
      <c r="WIZ204" s="471"/>
      <c r="WJA204" s="471"/>
      <c r="WJB204" s="471"/>
      <c r="WJC204" s="471"/>
      <c r="WJD204" s="471"/>
      <c r="WJE204" s="471"/>
      <c r="WJF204" s="471"/>
      <c r="WJG204" s="471"/>
      <c r="WJH204" s="471"/>
      <c r="WJI204" s="471"/>
      <c r="WJJ204" s="471"/>
      <c r="WJK204" s="471"/>
      <c r="WJL204" s="471"/>
      <c r="WJM204" s="471"/>
      <c r="WJN204" s="471"/>
      <c r="WJO204" s="471"/>
      <c r="WJP204" s="471"/>
      <c r="WJQ204" s="471"/>
      <c r="WJR204" s="471"/>
      <c r="WJS204" s="471"/>
      <c r="WJT204" s="471"/>
      <c r="WJU204" s="471"/>
      <c r="WJV204" s="471"/>
      <c r="WJW204" s="471"/>
      <c r="WJX204" s="471"/>
      <c r="WJY204" s="471"/>
      <c r="WJZ204" s="471"/>
      <c r="WKA204" s="471"/>
      <c r="WKB204" s="471"/>
      <c r="WKC204" s="471"/>
      <c r="WKD204" s="471"/>
      <c r="WKE204" s="471"/>
      <c r="WKF204" s="471"/>
      <c r="WKG204" s="471"/>
      <c r="WKH204" s="471"/>
      <c r="WKI204" s="471"/>
      <c r="WKJ204" s="471"/>
      <c r="WKK204" s="471"/>
      <c r="WKL204" s="471"/>
      <c r="WKM204" s="471"/>
      <c r="WKN204" s="471"/>
      <c r="WKO204" s="471"/>
      <c r="WKP204" s="471"/>
      <c r="WKQ204" s="471"/>
      <c r="WKR204" s="471"/>
      <c r="WKS204" s="471"/>
      <c r="WKT204" s="471"/>
      <c r="WKU204" s="471"/>
      <c r="WKV204" s="471"/>
      <c r="WKW204" s="471"/>
      <c r="WKX204" s="471"/>
      <c r="WKY204" s="471"/>
      <c r="WKZ204" s="471"/>
      <c r="WLA204" s="471"/>
      <c r="WLB204" s="471"/>
      <c r="WLC204" s="471"/>
      <c r="WLD204" s="471"/>
      <c r="WLE204" s="471"/>
      <c r="WLF204" s="471"/>
      <c r="WLG204" s="471"/>
      <c r="WLH204" s="471"/>
      <c r="WLI204" s="471"/>
      <c r="WLJ204" s="471"/>
      <c r="WLK204" s="471"/>
      <c r="WLL204" s="471"/>
      <c r="WLM204" s="471"/>
      <c r="WLN204" s="471"/>
      <c r="WLO204" s="471"/>
      <c r="WLP204" s="471"/>
      <c r="WLQ204" s="471"/>
      <c r="WLR204" s="471"/>
      <c r="WLS204" s="471"/>
      <c r="WLT204" s="471"/>
      <c r="WLU204" s="471"/>
      <c r="WLV204" s="471"/>
      <c r="WLW204" s="471"/>
      <c r="WLX204" s="471"/>
      <c r="WLY204" s="471"/>
      <c r="WLZ204" s="471"/>
      <c r="WMA204" s="471"/>
      <c r="WMB204" s="471"/>
      <c r="WMC204" s="471"/>
      <c r="WMD204" s="471"/>
      <c r="WME204" s="471"/>
      <c r="WMF204" s="471"/>
      <c r="WMG204" s="471"/>
      <c r="WMH204" s="471"/>
      <c r="WMI204" s="471"/>
      <c r="WMJ204" s="471"/>
      <c r="WMK204" s="471"/>
      <c r="WML204" s="471"/>
      <c r="WMM204" s="471"/>
      <c r="WMN204" s="471"/>
      <c r="WMO204" s="471"/>
      <c r="WMP204" s="471"/>
      <c r="WMQ204" s="471"/>
      <c r="WMR204" s="471"/>
      <c r="WMS204" s="471"/>
      <c r="WMT204" s="471"/>
      <c r="WMU204" s="471"/>
      <c r="WMV204" s="471"/>
      <c r="WMW204" s="471"/>
      <c r="WMX204" s="471"/>
      <c r="WMY204" s="471"/>
      <c r="WMZ204" s="471"/>
      <c r="WNA204" s="471"/>
      <c r="WNB204" s="471"/>
      <c r="WNC204" s="471"/>
      <c r="WND204" s="471"/>
      <c r="WNE204" s="471"/>
      <c r="WNF204" s="471"/>
      <c r="WNG204" s="471"/>
      <c r="WNH204" s="471"/>
      <c r="WNI204" s="471"/>
      <c r="WNJ204" s="471"/>
      <c r="WNK204" s="471"/>
      <c r="WNL204" s="471"/>
      <c r="WNM204" s="471"/>
      <c r="WNN204" s="471"/>
      <c r="WNO204" s="471"/>
      <c r="WNP204" s="471"/>
      <c r="WNQ204" s="471"/>
      <c r="WNR204" s="471"/>
      <c r="WNS204" s="471"/>
      <c r="WNT204" s="471"/>
      <c r="WNU204" s="471"/>
      <c r="WNV204" s="471"/>
      <c r="WNW204" s="471"/>
      <c r="WNX204" s="471"/>
      <c r="WNY204" s="471"/>
      <c r="WNZ204" s="471"/>
      <c r="WOA204" s="471"/>
      <c r="WOB204" s="471"/>
      <c r="WOC204" s="471"/>
      <c r="WOD204" s="471"/>
      <c r="WOE204" s="471"/>
      <c r="WOF204" s="471"/>
      <c r="WOG204" s="471"/>
      <c r="WOH204" s="471"/>
      <c r="WOI204" s="471"/>
      <c r="WOJ204" s="471"/>
      <c r="WOK204" s="471"/>
      <c r="WOL204" s="471"/>
      <c r="WOM204" s="471"/>
      <c r="WON204" s="471"/>
      <c r="WOO204" s="471"/>
      <c r="WOP204" s="471"/>
      <c r="WOQ204" s="471"/>
      <c r="WOR204" s="471"/>
      <c r="WOS204" s="471"/>
      <c r="WOT204" s="471"/>
      <c r="WOU204" s="471"/>
      <c r="WOV204" s="471"/>
      <c r="WOW204" s="471"/>
      <c r="WOX204" s="471"/>
      <c r="WOY204" s="471"/>
      <c r="WOZ204" s="471"/>
      <c r="WPA204" s="471"/>
      <c r="WPB204" s="471"/>
      <c r="WPC204" s="471"/>
      <c r="WPD204" s="471"/>
      <c r="WPE204" s="471"/>
      <c r="WPF204" s="471"/>
      <c r="WPG204" s="471"/>
      <c r="WPH204" s="471"/>
      <c r="WPI204" s="471"/>
      <c r="WPJ204" s="471"/>
      <c r="WPK204" s="471"/>
      <c r="WPL204" s="471"/>
      <c r="WPM204" s="471"/>
      <c r="WPN204" s="471"/>
      <c r="WPO204" s="471"/>
      <c r="WPP204" s="471"/>
      <c r="WPQ204" s="471"/>
      <c r="WPR204" s="471"/>
      <c r="WPS204" s="471"/>
      <c r="WPT204" s="471"/>
      <c r="WPU204" s="471"/>
      <c r="WPV204" s="471"/>
      <c r="WPW204" s="471"/>
      <c r="WPX204" s="471"/>
      <c r="WPY204" s="471"/>
      <c r="WPZ204" s="471"/>
      <c r="WQA204" s="471"/>
      <c r="WQB204" s="471"/>
      <c r="WQC204" s="471"/>
      <c r="WQD204" s="471"/>
      <c r="WQE204" s="471"/>
      <c r="WQF204" s="471"/>
      <c r="WQG204" s="471"/>
      <c r="WQH204" s="471"/>
      <c r="WQI204" s="471"/>
      <c r="WQJ204" s="471"/>
      <c r="WQK204" s="471"/>
      <c r="WQL204" s="471"/>
      <c r="WQM204" s="471"/>
      <c r="WQN204" s="471"/>
      <c r="WQO204" s="471"/>
      <c r="WQP204" s="471"/>
      <c r="WQQ204" s="471"/>
      <c r="WQR204" s="471"/>
      <c r="WQS204" s="471"/>
      <c r="WQT204" s="471"/>
      <c r="WQU204" s="471"/>
      <c r="WQV204" s="471"/>
      <c r="WQW204" s="471"/>
      <c r="WQX204" s="471"/>
      <c r="WQY204" s="471"/>
      <c r="WQZ204" s="471"/>
      <c r="WRA204" s="471"/>
      <c r="WRB204" s="471"/>
      <c r="WRC204" s="471"/>
      <c r="WRD204" s="471"/>
      <c r="WRE204" s="471"/>
      <c r="WRF204" s="471"/>
      <c r="WRG204" s="471"/>
      <c r="WRH204" s="471"/>
      <c r="WRI204" s="471"/>
      <c r="WRJ204" s="471"/>
      <c r="WRK204" s="471"/>
      <c r="WRL204" s="471"/>
      <c r="WRM204" s="471"/>
      <c r="WRN204" s="471"/>
      <c r="WRO204" s="471"/>
      <c r="WRP204" s="471"/>
      <c r="WRQ204" s="471"/>
      <c r="WRR204" s="471"/>
      <c r="WRS204" s="471"/>
      <c r="WRT204" s="471"/>
      <c r="WRU204" s="471"/>
      <c r="WRV204" s="471"/>
      <c r="WRW204" s="471"/>
      <c r="WRX204" s="471"/>
      <c r="WRY204" s="471"/>
      <c r="WRZ204" s="471"/>
      <c r="WSA204" s="471"/>
      <c r="WSB204" s="471"/>
      <c r="WSC204" s="471"/>
      <c r="WSD204" s="471"/>
      <c r="WSE204" s="471"/>
      <c r="WSF204" s="471"/>
      <c r="WSG204" s="471"/>
      <c r="WSH204" s="471"/>
      <c r="WSI204" s="471"/>
      <c r="WSJ204" s="471"/>
      <c r="WSK204" s="471"/>
      <c r="WSL204" s="471"/>
      <c r="WSM204" s="471"/>
      <c r="WSN204" s="471"/>
      <c r="WSO204" s="471"/>
      <c r="WSP204" s="471"/>
      <c r="WSQ204" s="471"/>
      <c r="WSR204" s="471"/>
      <c r="WSS204" s="471"/>
      <c r="WST204" s="471"/>
      <c r="WSU204" s="471"/>
      <c r="WSV204" s="471"/>
      <c r="WSW204" s="471"/>
      <c r="WSX204" s="471"/>
      <c r="WSY204" s="471"/>
      <c r="WSZ204" s="471"/>
      <c r="WTA204" s="471"/>
      <c r="WTB204" s="471"/>
      <c r="WTC204" s="471"/>
      <c r="WTD204" s="471"/>
      <c r="WTE204" s="471"/>
      <c r="WTF204" s="471"/>
      <c r="WTG204" s="471"/>
      <c r="WTH204" s="471"/>
      <c r="WTI204" s="471"/>
      <c r="WTJ204" s="471"/>
      <c r="WTK204" s="471"/>
      <c r="WTL204" s="471"/>
      <c r="WTM204" s="471"/>
      <c r="WTN204" s="471"/>
      <c r="WTO204" s="471"/>
      <c r="WTP204" s="471"/>
      <c r="WTQ204" s="471"/>
      <c r="WTR204" s="471"/>
      <c r="WTS204" s="471"/>
      <c r="WTT204" s="471"/>
      <c r="WTU204" s="471"/>
      <c r="WTV204" s="471"/>
      <c r="WTW204" s="471"/>
      <c r="WTX204" s="471"/>
      <c r="WTY204" s="471"/>
      <c r="WTZ204" s="471"/>
      <c r="WUA204" s="471"/>
      <c r="WUB204" s="471"/>
      <c r="WUC204" s="471"/>
      <c r="WUD204" s="471"/>
      <c r="WUE204" s="471"/>
      <c r="WUF204" s="471"/>
      <c r="WUG204" s="471"/>
      <c r="WUH204" s="471"/>
      <c r="WUI204" s="471"/>
      <c r="WUJ204" s="471"/>
      <c r="WUK204" s="471"/>
      <c r="WUL204" s="471"/>
      <c r="WUM204" s="471"/>
      <c r="WUN204" s="471"/>
      <c r="WUO204" s="471"/>
      <c r="WUP204" s="471"/>
      <c r="WUQ204" s="471"/>
      <c r="WUR204" s="471"/>
      <c r="WUS204" s="471"/>
      <c r="WUT204" s="471"/>
      <c r="WUU204" s="471"/>
      <c r="WUV204" s="471"/>
      <c r="WUW204" s="471"/>
      <c r="WUX204" s="471"/>
      <c r="WUY204" s="471"/>
      <c r="WUZ204" s="471"/>
      <c r="WVA204" s="471"/>
      <c r="WVB204" s="471"/>
      <c r="WVC204" s="471"/>
      <c r="WVD204" s="471"/>
      <c r="WVE204" s="471"/>
      <c r="WVF204" s="471"/>
      <c r="WVG204" s="471"/>
      <c r="WVH204" s="471"/>
      <c r="WVI204" s="471"/>
      <c r="WVJ204" s="471"/>
      <c r="WVK204" s="471"/>
      <c r="WVL204" s="471"/>
      <c r="WVM204" s="471"/>
      <c r="WVN204" s="471"/>
      <c r="WVO204" s="471"/>
    </row>
    <row r="205" spans="1:16135" customFormat="1" x14ac:dyDescent="0.25">
      <c r="A205" s="471"/>
      <c r="B205" s="471"/>
      <c r="C205" s="471"/>
      <c r="D205" s="471"/>
      <c r="E205" s="471"/>
      <c r="F205" s="506"/>
      <c r="G205" s="506"/>
      <c r="I205" s="419">
        <f>SUM(F202-G202)</f>
        <v>-435418.39000000013</v>
      </c>
      <c r="BY205" s="471"/>
      <c r="BZ205" s="471"/>
      <c r="CA205" s="471"/>
      <c r="CB205" s="471"/>
      <c r="CC205" s="471"/>
      <c r="CD205" s="471"/>
      <c r="CE205" s="471"/>
      <c r="CF205" s="471"/>
      <c r="CG205" s="471"/>
      <c r="CH205" s="471"/>
      <c r="CI205" s="471"/>
      <c r="CJ205" s="471"/>
      <c r="CK205" s="471"/>
      <c r="CL205" s="471"/>
      <c r="CM205" s="471"/>
      <c r="CN205" s="471"/>
      <c r="CO205" s="471"/>
      <c r="CP205" s="471"/>
      <c r="CQ205" s="471"/>
      <c r="CR205" s="471"/>
      <c r="CS205" s="471"/>
      <c r="CT205" s="471"/>
      <c r="CU205" s="471"/>
      <c r="CV205" s="471"/>
      <c r="CW205" s="471"/>
      <c r="CX205" s="471"/>
      <c r="CY205" s="471"/>
      <c r="CZ205" s="471"/>
      <c r="DA205" s="471"/>
      <c r="DB205" s="471"/>
      <c r="DC205" s="471"/>
      <c r="DD205" s="471"/>
      <c r="DE205" s="471"/>
      <c r="DF205" s="471"/>
      <c r="DG205" s="471"/>
      <c r="DH205" s="471"/>
      <c r="DI205" s="471"/>
      <c r="DJ205" s="471"/>
      <c r="DK205" s="471"/>
      <c r="DL205" s="471"/>
      <c r="DM205" s="471"/>
      <c r="DN205" s="471"/>
      <c r="DO205" s="471"/>
      <c r="DP205" s="471"/>
      <c r="DQ205" s="471"/>
      <c r="DR205" s="471"/>
      <c r="DS205" s="471"/>
      <c r="DT205" s="471"/>
      <c r="DU205" s="471"/>
      <c r="DV205" s="471"/>
      <c r="DW205" s="471"/>
      <c r="DX205" s="471"/>
      <c r="DY205" s="471"/>
      <c r="DZ205" s="471"/>
      <c r="EA205" s="471"/>
      <c r="EB205" s="471"/>
      <c r="EC205" s="471"/>
      <c r="ED205" s="471"/>
      <c r="EE205" s="471"/>
      <c r="EF205" s="471"/>
      <c r="EG205" s="471"/>
      <c r="EH205" s="471"/>
      <c r="EI205" s="471"/>
      <c r="EJ205" s="471"/>
      <c r="EK205" s="471"/>
      <c r="EL205" s="471"/>
      <c r="EM205" s="471"/>
      <c r="EN205" s="471"/>
      <c r="EO205" s="471"/>
      <c r="EP205" s="471"/>
      <c r="EQ205" s="471"/>
      <c r="ER205" s="471"/>
      <c r="ES205" s="471"/>
      <c r="ET205" s="471"/>
      <c r="EU205" s="471"/>
      <c r="EV205" s="471"/>
      <c r="EW205" s="471"/>
      <c r="EX205" s="471"/>
      <c r="EY205" s="471"/>
      <c r="EZ205" s="471"/>
      <c r="FA205" s="471"/>
      <c r="FB205" s="471"/>
      <c r="FC205" s="471"/>
      <c r="FD205" s="471"/>
      <c r="FE205" s="471"/>
      <c r="FF205" s="471"/>
      <c r="FG205" s="471"/>
      <c r="FH205" s="471"/>
      <c r="FI205" s="471"/>
      <c r="FJ205" s="471"/>
      <c r="FK205" s="471"/>
      <c r="FL205" s="471"/>
      <c r="FM205" s="471"/>
      <c r="FN205" s="471"/>
      <c r="FO205" s="471"/>
      <c r="FP205" s="471"/>
      <c r="FQ205" s="471"/>
      <c r="FR205" s="471"/>
      <c r="FS205" s="471"/>
      <c r="FT205" s="471"/>
      <c r="FU205" s="471"/>
      <c r="FV205" s="471"/>
      <c r="FW205" s="471"/>
      <c r="FX205" s="471"/>
      <c r="FY205" s="471"/>
      <c r="FZ205" s="471"/>
      <c r="GA205" s="471"/>
      <c r="GB205" s="471"/>
      <c r="GC205" s="471"/>
      <c r="GD205" s="471"/>
      <c r="GE205" s="471"/>
      <c r="GF205" s="471"/>
      <c r="GG205" s="471"/>
      <c r="GH205" s="471"/>
      <c r="GI205" s="471"/>
      <c r="GJ205" s="471"/>
      <c r="GK205" s="471"/>
      <c r="GL205" s="471"/>
      <c r="GM205" s="471"/>
      <c r="GN205" s="471"/>
      <c r="GO205" s="471"/>
      <c r="GP205" s="471"/>
      <c r="GQ205" s="471"/>
      <c r="GR205" s="471"/>
      <c r="GS205" s="471"/>
      <c r="GT205" s="471"/>
      <c r="GU205" s="471"/>
      <c r="GV205" s="471"/>
      <c r="GW205" s="471"/>
      <c r="GX205" s="471"/>
      <c r="GY205" s="471"/>
      <c r="GZ205" s="471"/>
      <c r="HA205" s="471"/>
      <c r="HB205" s="471"/>
      <c r="HC205" s="471"/>
      <c r="HD205" s="471"/>
      <c r="HE205" s="471"/>
      <c r="HF205" s="471"/>
      <c r="HG205" s="471"/>
      <c r="HH205" s="471"/>
      <c r="HI205" s="471"/>
      <c r="HJ205" s="471"/>
      <c r="HK205" s="471"/>
      <c r="HL205" s="471"/>
      <c r="HM205" s="471"/>
      <c r="HN205" s="471"/>
      <c r="HO205" s="471"/>
      <c r="HP205" s="471"/>
      <c r="HQ205" s="471"/>
      <c r="HR205" s="471"/>
      <c r="HS205" s="471"/>
      <c r="HT205" s="471"/>
      <c r="HU205" s="471"/>
      <c r="HV205" s="471"/>
      <c r="HW205" s="471"/>
      <c r="HX205" s="471"/>
      <c r="HY205" s="471"/>
      <c r="HZ205" s="471"/>
      <c r="IA205" s="471"/>
      <c r="IB205" s="471"/>
      <c r="IC205" s="471"/>
      <c r="ID205" s="471"/>
      <c r="IE205" s="471"/>
      <c r="IF205" s="471"/>
      <c r="IG205" s="471"/>
      <c r="IH205" s="471"/>
      <c r="II205" s="471"/>
      <c r="IJ205" s="471"/>
      <c r="IK205" s="471"/>
      <c r="IL205" s="471"/>
      <c r="IM205" s="471"/>
      <c r="IN205" s="471"/>
      <c r="IO205" s="471"/>
      <c r="IP205" s="471"/>
      <c r="IQ205" s="471"/>
      <c r="IR205" s="471"/>
      <c r="IS205" s="471"/>
      <c r="IT205" s="471"/>
      <c r="IU205" s="471"/>
      <c r="IV205" s="471"/>
      <c r="IW205" s="471"/>
      <c r="IX205" s="471"/>
      <c r="IY205" s="471"/>
      <c r="IZ205" s="471"/>
      <c r="JA205" s="471"/>
      <c r="JB205" s="471"/>
      <c r="JC205" s="471"/>
      <c r="JD205" s="471"/>
      <c r="JE205" s="471"/>
      <c r="JF205" s="471"/>
      <c r="JG205" s="471"/>
      <c r="JH205" s="471"/>
      <c r="JI205" s="471"/>
      <c r="JJ205" s="471"/>
      <c r="JK205" s="471"/>
      <c r="JL205" s="471"/>
      <c r="JM205" s="471"/>
      <c r="JN205" s="471"/>
      <c r="JO205" s="471"/>
      <c r="JP205" s="471"/>
      <c r="JQ205" s="471"/>
      <c r="JR205" s="471"/>
      <c r="JS205" s="471"/>
      <c r="JT205" s="471"/>
      <c r="JU205" s="471"/>
      <c r="JV205" s="471"/>
      <c r="JW205" s="471"/>
      <c r="JX205" s="471"/>
      <c r="JY205" s="471"/>
      <c r="JZ205" s="471"/>
      <c r="KA205" s="471"/>
      <c r="KB205" s="471"/>
      <c r="KC205" s="471"/>
      <c r="KD205" s="471"/>
      <c r="KE205" s="471"/>
      <c r="KF205" s="471"/>
      <c r="KG205" s="471"/>
      <c r="KH205" s="471"/>
      <c r="KI205" s="471"/>
      <c r="KJ205" s="471"/>
      <c r="KK205" s="471"/>
      <c r="KL205" s="471"/>
      <c r="KM205" s="471"/>
      <c r="KN205" s="471"/>
      <c r="KO205" s="471"/>
      <c r="KP205" s="471"/>
      <c r="KQ205" s="471"/>
      <c r="KR205" s="471"/>
      <c r="KS205" s="471"/>
      <c r="KT205" s="471"/>
      <c r="KU205" s="471"/>
      <c r="KV205" s="471"/>
      <c r="KW205" s="471"/>
      <c r="KX205" s="471"/>
      <c r="KY205" s="471"/>
      <c r="KZ205" s="471"/>
      <c r="LA205" s="471"/>
      <c r="LB205" s="471"/>
      <c r="LC205" s="471"/>
      <c r="LD205" s="471"/>
      <c r="LE205" s="471"/>
      <c r="LF205" s="471"/>
      <c r="LG205" s="471"/>
      <c r="LH205" s="471"/>
      <c r="LI205" s="471"/>
      <c r="LJ205" s="471"/>
      <c r="LK205" s="471"/>
      <c r="LL205" s="471"/>
      <c r="LM205" s="471"/>
      <c r="LN205" s="471"/>
      <c r="LO205" s="471"/>
      <c r="LP205" s="471"/>
      <c r="LQ205" s="471"/>
      <c r="LR205" s="471"/>
      <c r="LS205" s="471"/>
      <c r="LT205" s="471"/>
      <c r="LU205" s="471"/>
      <c r="LV205" s="471"/>
      <c r="LW205" s="471"/>
      <c r="LX205" s="471"/>
      <c r="LY205" s="471"/>
      <c r="LZ205" s="471"/>
      <c r="MA205" s="471"/>
      <c r="MB205" s="471"/>
      <c r="MC205" s="471"/>
      <c r="MD205" s="471"/>
      <c r="ME205" s="471"/>
      <c r="MF205" s="471"/>
      <c r="MG205" s="471"/>
      <c r="MH205" s="471"/>
      <c r="MI205" s="471"/>
      <c r="MJ205" s="471"/>
      <c r="MK205" s="471"/>
      <c r="ML205" s="471"/>
      <c r="MM205" s="471"/>
      <c r="MN205" s="471"/>
      <c r="MO205" s="471"/>
      <c r="MP205" s="471"/>
      <c r="MQ205" s="471"/>
      <c r="MR205" s="471"/>
      <c r="MS205" s="471"/>
      <c r="MT205" s="471"/>
      <c r="MU205" s="471"/>
      <c r="MV205" s="471"/>
      <c r="MW205" s="471"/>
      <c r="MX205" s="471"/>
      <c r="MY205" s="471"/>
      <c r="MZ205" s="471"/>
      <c r="NA205" s="471"/>
      <c r="NB205" s="471"/>
      <c r="NC205" s="471"/>
      <c r="ND205" s="471"/>
      <c r="NE205" s="471"/>
      <c r="NF205" s="471"/>
      <c r="NG205" s="471"/>
      <c r="NH205" s="471"/>
      <c r="NI205" s="471"/>
      <c r="NJ205" s="471"/>
      <c r="NK205" s="471"/>
      <c r="NL205" s="471"/>
      <c r="NM205" s="471"/>
      <c r="NN205" s="471"/>
      <c r="NO205" s="471"/>
      <c r="NP205" s="471"/>
      <c r="NQ205" s="471"/>
      <c r="NR205" s="471"/>
      <c r="NS205" s="471"/>
      <c r="NT205" s="471"/>
      <c r="NU205" s="471"/>
      <c r="NV205" s="471"/>
      <c r="NW205" s="471"/>
      <c r="NX205" s="471"/>
      <c r="NY205" s="471"/>
      <c r="NZ205" s="471"/>
      <c r="OA205" s="471"/>
      <c r="OB205" s="471"/>
      <c r="OC205" s="471"/>
      <c r="OD205" s="471"/>
      <c r="OE205" s="471"/>
      <c r="OF205" s="471"/>
      <c r="OG205" s="471"/>
      <c r="OH205" s="471"/>
      <c r="OI205" s="471"/>
      <c r="OJ205" s="471"/>
      <c r="OK205" s="471"/>
      <c r="OL205" s="471"/>
      <c r="OM205" s="471"/>
      <c r="ON205" s="471"/>
      <c r="OO205" s="471"/>
      <c r="OP205" s="471"/>
      <c r="OQ205" s="471"/>
      <c r="OR205" s="471"/>
      <c r="OS205" s="471"/>
      <c r="OT205" s="471"/>
      <c r="OU205" s="471"/>
      <c r="OV205" s="471"/>
      <c r="OW205" s="471"/>
      <c r="OX205" s="471"/>
      <c r="OY205" s="471"/>
      <c r="OZ205" s="471"/>
      <c r="PA205" s="471"/>
      <c r="PB205" s="471"/>
      <c r="PC205" s="471"/>
      <c r="PD205" s="471"/>
      <c r="PE205" s="471"/>
      <c r="PF205" s="471"/>
      <c r="PG205" s="471"/>
      <c r="PH205" s="471"/>
      <c r="PI205" s="471"/>
      <c r="PJ205" s="471"/>
      <c r="PK205" s="471"/>
      <c r="PL205" s="471"/>
      <c r="PM205" s="471"/>
      <c r="PN205" s="471"/>
      <c r="PO205" s="471"/>
      <c r="PP205" s="471"/>
      <c r="PQ205" s="471"/>
      <c r="PR205" s="471"/>
      <c r="PS205" s="471"/>
      <c r="PT205" s="471"/>
      <c r="PU205" s="471"/>
      <c r="PV205" s="471"/>
      <c r="PW205" s="471"/>
      <c r="PX205" s="471"/>
      <c r="PY205" s="471"/>
      <c r="PZ205" s="471"/>
      <c r="QA205" s="471"/>
      <c r="QB205" s="471"/>
      <c r="QC205" s="471"/>
      <c r="QD205" s="471"/>
      <c r="QE205" s="471"/>
      <c r="QF205" s="471"/>
      <c r="QG205" s="471"/>
      <c r="QH205" s="471"/>
      <c r="QI205" s="471"/>
      <c r="QJ205" s="471"/>
      <c r="QK205" s="471"/>
      <c r="QL205" s="471"/>
      <c r="QM205" s="471"/>
      <c r="QN205" s="471"/>
      <c r="QO205" s="471"/>
      <c r="QP205" s="471"/>
      <c r="QQ205" s="471"/>
      <c r="QR205" s="471"/>
      <c r="QS205" s="471"/>
      <c r="QT205" s="471"/>
      <c r="QU205" s="471"/>
      <c r="QV205" s="471"/>
      <c r="QW205" s="471"/>
      <c r="QX205" s="471"/>
      <c r="QY205" s="471"/>
      <c r="QZ205" s="471"/>
      <c r="RA205" s="471"/>
      <c r="RB205" s="471"/>
      <c r="RC205" s="471"/>
      <c r="RD205" s="471"/>
      <c r="RE205" s="471"/>
      <c r="RF205" s="471"/>
      <c r="RG205" s="471"/>
      <c r="RH205" s="471"/>
      <c r="RI205" s="471"/>
      <c r="RJ205" s="471"/>
      <c r="RK205" s="471"/>
      <c r="RL205" s="471"/>
      <c r="RM205" s="471"/>
      <c r="RN205" s="471"/>
      <c r="RO205" s="471"/>
      <c r="RP205" s="471"/>
      <c r="RQ205" s="471"/>
      <c r="RR205" s="471"/>
      <c r="RS205" s="471"/>
      <c r="RT205" s="471"/>
      <c r="RU205" s="471"/>
      <c r="RV205" s="471"/>
      <c r="RW205" s="471"/>
      <c r="RX205" s="471"/>
      <c r="RY205" s="471"/>
      <c r="RZ205" s="471"/>
      <c r="SA205" s="471"/>
      <c r="SB205" s="471"/>
      <c r="SC205" s="471"/>
      <c r="SD205" s="471"/>
      <c r="SE205" s="471"/>
      <c r="SF205" s="471"/>
      <c r="SG205" s="471"/>
      <c r="SH205" s="471"/>
      <c r="SI205" s="471"/>
      <c r="SJ205" s="471"/>
      <c r="SK205" s="471"/>
      <c r="SL205" s="471"/>
      <c r="SM205" s="471"/>
      <c r="SN205" s="471"/>
      <c r="SO205" s="471"/>
      <c r="SP205" s="471"/>
      <c r="SQ205" s="471"/>
      <c r="SR205" s="471"/>
      <c r="SS205" s="471"/>
      <c r="ST205" s="471"/>
      <c r="SU205" s="471"/>
      <c r="SV205" s="471"/>
      <c r="SW205" s="471"/>
      <c r="SX205" s="471"/>
      <c r="SY205" s="471"/>
      <c r="SZ205" s="471"/>
      <c r="TA205" s="471"/>
      <c r="TB205" s="471"/>
      <c r="TC205" s="471"/>
      <c r="TD205" s="471"/>
      <c r="TE205" s="471"/>
      <c r="TF205" s="471"/>
      <c r="TG205" s="471"/>
      <c r="TH205" s="471"/>
      <c r="TI205" s="471"/>
      <c r="TJ205" s="471"/>
      <c r="TK205" s="471"/>
      <c r="TL205" s="471"/>
      <c r="TM205" s="471"/>
      <c r="TN205" s="471"/>
      <c r="TO205" s="471"/>
      <c r="TP205" s="471"/>
      <c r="TQ205" s="471"/>
      <c r="TR205" s="471"/>
      <c r="TS205" s="471"/>
      <c r="TT205" s="471"/>
      <c r="TU205" s="471"/>
      <c r="TV205" s="471"/>
      <c r="TW205" s="471"/>
      <c r="TX205" s="471"/>
      <c r="TY205" s="471"/>
      <c r="TZ205" s="471"/>
      <c r="UA205" s="471"/>
      <c r="UB205" s="471"/>
      <c r="UC205" s="471"/>
      <c r="UD205" s="471"/>
      <c r="UE205" s="471"/>
      <c r="UF205" s="471"/>
      <c r="UG205" s="471"/>
      <c r="UH205" s="471"/>
      <c r="UI205" s="471"/>
      <c r="UJ205" s="471"/>
      <c r="UK205" s="471"/>
      <c r="UL205" s="471"/>
      <c r="UM205" s="471"/>
      <c r="UN205" s="471"/>
      <c r="UO205" s="471"/>
      <c r="UP205" s="471"/>
      <c r="UQ205" s="471"/>
      <c r="UR205" s="471"/>
      <c r="US205" s="471"/>
      <c r="UT205" s="471"/>
      <c r="UU205" s="471"/>
      <c r="UV205" s="471"/>
      <c r="UW205" s="471"/>
      <c r="UX205" s="471"/>
      <c r="UY205" s="471"/>
      <c r="UZ205" s="471"/>
      <c r="VA205" s="471"/>
      <c r="VB205" s="471"/>
      <c r="VC205" s="471"/>
      <c r="VD205" s="471"/>
      <c r="VE205" s="471"/>
      <c r="VF205" s="471"/>
      <c r="VG205" s="471"/>
      <c r="VH205" s="471"/>
      <c r="VI205" s="471"/>
      <c r="VJ205" s="471"/>
      <c r="VK205" s="471"/>
      <c r="VL205" s="471"/>
      <c r="VM205" s="471"/>
      <c r="VN205" s="471"/>
      <c r="VO205" s="471"/>
      <c r="VP205" s="471"/>
      <c r="VQ205" s="471"/>
      <c r="VR205" s="471"/>
      <c r="VS205" s="471"/>
      <c r="VT205" s="471"/>
      <c r="VU205" s="471"/>
      <c r="VV205" s="471"/>
      <c r="VW205" s="471"/>
      <c r="VX205" s="471"/>
      <c r="VY205" s="471"/>
      <c r="VZ205" s="471"/>
      <c r="WA205" s="471"/>
      <c r="WB205" s="471"/>
      <c r="WC205" s="471"/>
      <c r="WD205" s="471"/>
      <c r="WE205" s="471"/>
      <c r="WF205" s="471"/>
      <c r="WG205" s="471"/>
      <c r="WH205" s="471"/>
      <c r="WI205" s="471"/>
      <c r="WJ205" s="471"/>
      <c r="WK205" s="471"/>
      <c r="WL205" s="471"/>
      <c r="WM205" s="471"/>
      <c r="WN205" s="471"/>
      <c r="WO205" s="471"/>
      <c r="WP205" s="471"/>
      <c r="WQ205" s="471"/>
      <c r="WR205" s="471"/>
      <c r="WS205" s="471"/>
      <c r="WT205" s="471"/>
      <c r="WU205" s="471"/>
      <c r="WV205" s="471"/>
      <c r="WW205" s="471"/>
      <c r="WX205" s="471"/>
      <c r="WY205" s="471"/>
      <c r="WZ205" s="471"/>
      <c r="XA205" s="471"/>
      <c r="XB205" s="471"/>
      <c r="XC205" s="471"/>
      <c r="XD205" s="471"/>
      <c r="XE205" s="471"/>
      <c r="XF205" s="471"/>
      <c r="XG205" s="471"/>
      <c r="XH205" s="471"/>
      <c r="XI205" s="471"/>
      <c r="XJ205" s="471"/>
      <c r="XK205" s="471"/>
      <c r="XL205" s="471"/>
      <c r="XM205" s="471"/>
      <c r="XN205" s="471"/>
      <c r="XO205" s="471"/>
      <c r="XP205" s="471"/>
      <c r="XQ205" s="471"/>
      <c r="XR205" s="471"/>
      <c r="XS205" s="471"/>
      <c r="XT205" s="471"/>
      <c r="XU205" s="471"/>
      <c r="XV205" s="471"/>
      <c r="XW205" s="471"/>
      <c r="XX205" s="471"/>
      <c r="XY205" s="471"/>
      <c r="XZ205" s="471"/>
      <c r="YA205" s="471"/>
      <c r="YB205" s="471"/>
      <c r="YC205" s="471"/>
      <c r="YD205" s="471"/>
      <c r="YE205" s="471"/>
      <c r="YF205" s="471"/>
      <c r="YG205" s="471"/>
      <c r="YH205" s="471"/>
      <c r="YI205" s="471"/>
      <c r="YJ205" s="471"/>
      <c r="YK205" s="471"/>
      <c r="YL205" s="471"/>
      <c r="YM205" s="471"/>
      <c r="YN205" s="471"/>
      <c r="YO205" s="471"/>
      <c r="YP205" s="471"/>
      <c r="YQ205" s="471"/>
      <c r="YR205" s="471"/>
      <c r="YS205" s="471"/>
      <c r="YT205" s="471"/>
      <c r="YU205" s="471"/>
      <c r="YV205" s="471"/>
      <c r="YW205" s="471"/>
      <c r="YX205" s="471"/>
      <c r="YY205" s="471"/>
      <c r="YZ205" s="471"/>
      <c r="ZA205" s="471"/>
      <c r="ZB205" s="471"/>
      <c r="ZC205" s="471"/>
      <c r="ZD205" s="471"/>
      <c r="ZE205" s="471"/>
      <c r="ZF205" s="471"/>
      <c r="ZG205" s="471"/>
      <c r="ZH205" s="471"/>
      <c r="ZI205" s="471"/>
      <c r="ZJ205" s="471"/>
      <c r="ZK205" s="471"/>
      <c r="ZL205" s="471"/>
      <c r="ZM205" s="471"/>
      <c r="ZN205" s="471"/>
      <c r="ZO205" s="471"/>
      <c r="ZP205" s="471"/>
      <c r="ZQ205" s="471"/>
      <c r="ZR205" s="471"/>
      <c r="ZS205" s="471"/>
      <c r="ZT205" s="471"/>
      <c r="ZU205" s="471"/>
      <c r="ZV205" s="471"/>
      <c r="ZW205" s="471"/>
      <c r="ZX205" s="471"/>
      <c r="ZY205" s="471"/>
      <c r="ZZ205" s="471"/>
      <c r="AAA205" s="471"/>
      <c r="AAB205" s="471"/>
      <c r="AAC205" s="471"/>
      <c r="AAD205" s="471"/>
      <c r="AAE205" s="471"/>
      <c r="AAF205" s="471"/>
      <c r="AAG205" s="471"/>
      <c r="AAH205" s="471"/>
      <c r="AAI205" s="471"/>
      <c r="AAJ205" s="471"/>
      <c r="AAK205" s="471"/>
      <c r="AAL205" s="471"/>
      <c r="AAM205" s="471"/>
      <c r="AAN205" s="471"/>
      <c r="AAO205" s="471"/>
      <c r="AAP205" s="471"/>
      <c r="AAQ205" s="471"/>
      <c r="AAR205" s="471"/>
      <c r="AAS205" s="471"/>
      <c r="AAT205" s="471"/>
      <c r="AAU205" s="471"/>
      <c r="AAV205" s="471"/>
      <c r="AAW205" s="471"/>
      <c r="AAX205" s="471"/>
      <c r="AAY205" s="471"/>
      <c r="AAZ205" s="471"/>
      <c r="ABA205" s="471"/>
      <c r="ABB205" s="471"/>
      <c r="ABC205" s="471"/>
      <c r="ABD205" s="471"/>
      <c r="ABE205" s="471"/>
      <c r="ABF205" s="471"/>
      <c r="ABG205" s="471"/>
      <c r="ABH205" s="471"/>
      <c r="ABI205" s="471"/>
      <c r="ABJ205" s="471"/>
      <c r="ABK205" s="471"/>
      <c r="ABL205" s="471"/>
      <c r="ABM205" s="471"/>
      <c r="ABN205" s="471"/>
      <c r="ABO205" s="471"/>
      <c r="ABP205" s="471"/>
      <c r="ABQ205" s="471"/>
      <c r="ABR205" s="471"/>
      <c r="ABS205" s="471"/>
      <c r="ABT205" s="471"/>
      <c r="ABU205" s="471"/>
      <c r="ABV205" s="471"/>
      <c r="ABW205" s="471"/>
      <c r="ABX205" s="471"/>
      <c r="ABY205" s="471"/>
      <c r="ABZ205" s="471"/>
      <c r="ACA205" s="471"/>
      <c r="ACB205" s="471"/>
      <c r="ACC205" s="471"/>
      <c r="ACD205" s="471"/>
      <c r="ACE205" s="471"/>
      <c r="ACF205" s="471"/>
      <c r="ACG205" s="471"/>
      <c r="ACH205" s="471"/>
      <c r="ACI205" s="471"/>
      <c r="ACJ205" s="471"/>
      <c r="ACK205" s="471"/>
      <c r="ACL205" s="471"/>
      <c r="ACM205" s="471"/>
      <c r="ACN205" s="471"/>
      <c r="ACO205" s="471"/>
      <c r="ACP205" s="471"/>
      <c r="ACQ205" s="471"/>
      <c r="ACR205" s="471"/>
      <c r="ACS205" s="471"/>
      <c r="ACT205" s="471"/>
      <c r="ACU205" s="471"/>
      <c r="ACV205" s="471"/>
      <c r="ACW205" s="471"/>
      <c r="ACX205" s="471"/>
      <c r="ACY205" s="471"/>
      <c r="ACZ205" s="471"/>
      <c r="ADA205" s="471"/>
      <c r="ADB205" s="471"/>
      <c r="ADC205" s="471"/>
      <c r="ADD205" s="471"/>
      <c r="ADE205" s="471"/>
      <c r="ADF205" s="471"/>
      <c r="ADG205" s="471"/>
      <c r="ADH205" s="471"/>
      <c r="ADI205" s="471"/>
      <c r="ADJ205" s="471"/>
      <c r="ADK205" s="471"/>
      <c r="ADL205" s="471"/>
      <c r="ADM205" s="471"/>
      <c r="ADN205" s="471"/>
      <c r="ADO205" s="471"/>
      <c r="ADP205" s="471"/>
      <c r="ADQ205" s="471"/>
      <c r="ADR205" s="471"/>
      <c r="ADS205" s="471"/>
      <c r="ADT205" s="471"/>
      <c r="ADU205" s="471"/>
      <c r="ADV205" s="471"/>
      <c r="ADW205" s="471"/>
      <c r="ADX205" s="471"/>
      <c r="ADY205" s="471"/>
      <c r="ADZ205" s="471"/>
      <c r="AEA205" s="471"/>
      <c r="AEB205" s="471"/>
      <c r="AEC205" s="471"/>
      <c r="AED205" s="471"/>
      <c r="AEE205" s="471"/>
      <c r="AEF205" s="471"/>
      <c r="AEG205" s="471"/>
      <c r="AEH205" s="471"/>
      <c r="AEI205" s="471"/>
      <c r="AEJ205" s="471"/>
      <c r="AEK205" s="471"/>
      <c r="AEL205" s="471"/>
      <c r="AEM205" s="471"/>
      <c r="AEN205" s="471"/>
      <c r="AEO205" s="471"/>
      <c r="AEP205" s="471"/>
      <c r="AEQ205" s="471"/>
      <c r="AER205" s="471"/>
      <c r="AES205" s="471"/>
      <c r="AET205" s="471"/>
      <c r="AEU205" s="471"/>
      <c r="AEV205" s="471"/>
      <c r="AEW205" s="471"/>
      <c r="AEX205" s="471"/>
      <c r="AEY205" s="471"/>
      <c r="AEZ205" s="471"/>
      <c r="AFA205" s="471"/>
      <c r="AFB205" s="471"/>
      <c r="AFC205" s="471"/>
      <c r="AFD205" s="471"/>
      <c r="AFE205" s="471"/>
      <c r="AFF205" s="471"/>
      <c r="AFG205" s="471"/>
      <c r="AFH205" s="471"/>
      <c r="AFI205" s="471"/>
      <c r="AFJ205" s="471"/>
      <c r="AFK205" s="471"/>
      <c r="AFL205" s="471"/>
      <c r="AFM205" s="471"/>
      <c r="AFN205" s="471"/>
      <c r="AFO205" s="471"/>
      <c r="AFP205" s="471"/>
      <c r="AFQ205" s="471"/>
      <c r="AFR205" s="471"/>
      <c r="AFS205" s="471"/>
      <c r="AFT205" s="471"/>
      <c r="AFU205" s="471"/>
      <c r="AFV205" s="471"/>
      <c r="AFW205" s="471"/>
      <c r="AFX205" s="471"/>
      <c r="AFY205" s="471"/>
      <c r="AFZ205" s="471"/>
      <c r="AGA205" s="471"/>
      <c r="AGB205" s="471"/>
      <c r="AGC205" s="471"/>
      <c r="AGD205" s="471"/>
      <c r="AGE205" s="471"/>
      <c r="AGF205" s="471"/>
      <c r="AGG205" s="471"/>
      <c r="AGH205" s="471"/>
      <c r="AGI205" s="471"/>
      <c r="AGJ205" s="471"/>
      <c r="AGK205" s="471"/>
      <c r="AGL205" s="471"/>
      <c r="AGM205" s="471"/>
      <c r="AGN205" s="471"/>
      <c r="AGO205" s="471"/>
      <c r="AGP205" s="471"/>
      <c r="AGQ205" s="471"/>
      <c r="AGR205" s="471"/>
      <c r="AGS205" s="471"/>
      <c r="AGT205" s="471"/>
      <c r="AGU205" s="471"/>
      <c r="AGV205" s="471"/>
      <c r="AGW205" s="471"/>
      <c r="AGX205" s="471"/>
      <c r="AGY205" s="471"/>
      <c r="AGZ205" s="471"/>
      <c r="AHA205" s="471"/>
      <c r="AHB205" s="471"/>
      <c r="AHC205" s="471"/>
      <c r="AHD205" s="471"/>
      <c r="AHE205" s="471"/>
      <c r="AHF205" s="471"/>
      <c r="AHG205" s="471"/>
      <c r="AHH205" s="471"/>
      <c r="AHI205" s="471"/>
      <c r="AHJ205" s="471"/>
      <c r="AHK205" s="471"/>
      <c r="AHL205" s="471"/>
      <c r="AHM205" s="471"/>
      <c r="AHN205" s="471"/>
      <c r="AHO205" s="471"/>
      <c r="AHP205" s="471"/>
      <c r="AHQ205" s="471"/>
      <c r="AHR205" s="471"/>
      <c r="AHS205" s="471"/>
      <c r="AHT205" s="471"/>
      <c r="AHU205" s="471"/>
      <c r="AHV205" s="471"/>
      <c r="AHW205" s="471"/>
      <c r="AHX205" s="471"/>
      <c r="AHY205" s="471"/>
      <c r="AHZ205" s="471"/>
      <c r="AIA205" s="471"/>
      <c r="AIB205" s="471"/>
      <c r="AIC205" s="471"/>
      <c r="AID205" s="471"/>
      <c r="AIE205" s="471"/>
      <c r="AIF205" s="471"/>
      <c r="AIG205" s="471"/>
      <c r="AIH205" s="471"/>
      <c r="AII205" s="471"/>
      <c r="AIJ205" s="471"/>
      <c r="AIK205" s="471"/>
      <c r="AIL205" s="471"/>
      <c r="AIM205" s="471"/>
      <c r="AIN205" s="471"/>
      <c r="AIO205" s="471"/>
      <c r="AIP205" s="471"/>
      <c r="AIQ205" s="471"/>
      <c r="AIR205" s="471"/>
      <c r="AIS205" s="471"/>
      <c r="AIT205" s="471"/>
      <c r="AIU205" s="471"/>
      <c r="AIV205" s="471"/>
      <c r="AIW205" s="471"/>
      <c r="AIX205" s="471"/>
      <c r="AIY205" s="471"/>
      <c r="AIZ205" s="471"/>
      <c r="AJA205" s="471"/>
      <c r="AJB205" s="471"/>
      <c r="AJC205" s="471"/>
      <c r="AJD205" s="471"/>
      <c r="AJE205" s="471"/>
      <c r="AJF205" s="471"/>
      <c r="AJG205" s="471"/>
      <c r="AJH205" s="471"/>
      <c r="AJI205" s="471"/>
      <c r="AJJ205" s="471"/>
      <c r="AJK205" s="471"/>
      <c r="AJL205" s="471"/>
      <c r="AJM205" s="471"/>
      <c r="AJN205" s="471"/>
      <c r="AJO205" s="471"/>
      <c r="AJP205" s="471"/>
      <c r="AJQ205" s="471"/>
      <c r="AJR205" s="471"/>
      <c r="AJS205" s="471"/>
      <c r="AJT205" s="471"/>
      <c r="AJU205" s="471"/>
      <c r="AJV205" s="471"/>
      <c r="AJW205" s="471"/>
      <c r="AJX205" s="471"/>
      <c r="AJY205" s="471"/>
      <c r="AJZ205" s="471"/>
      <c r="AKA205" s="471"/>
      <c r="AKB205" s="471"/>
      <c r="AKC205" s="471"/>
      <c r="AKD205" s="471"/>
      <c r="AKE205" s="471"/>
      <c r="AKF205" s="471"/>
      <c r="AKG205" s="471"/>
      <c r="AKH205" s="471"/>
      <c r="AKI205" s="471"/>
      <c r="AKJ205" s="471"/>
      <c r="AKK205" s="471"/>
      <c r="AKL205" s="471"/>
      <c r="AKM205" s="471"/>
      <c r="AKN205" s="471"/>
      <c r="AKO205" s="471"/>
      <c r="AKP205" s="471"/>
      <c r="AKQ205" s="471"/>
      <c r="AKR205" s="471"/>
      <c r="AKS205" s="471"/>
      <c r="AKT205" s="471"/>
      <c r="AKU205" s="471"/>
      <c r="AKV205" s="471"/>
      <c r="AKW205" s="471"/>
      <c r="AKX205" s="471"/>
      <c r="AKY205" s="471"/>
      <c r="AKZ205" s="471"/>
      <c r="ALA205" s="471"/>
      <c r="ALB205" s="471"/>
      <c r="ALC205" s="471"/>
      <c r="ALD205" s="471"/>
      <c r="ALE205" s="471"/>
      <c r="ALF205" s="471"/>
      <c r="ALG205" s="471"/>
      <c r="ALH205" s="471"/>
      <c r="ALI205" s="471"/>
      <c r="ALJ205" s="471"/>
      <c r="ALK205" s="471"/>
      <c r="ALL205" s="471"/>
      <c r="ALM205" s="471"/>
      <c r="ALN205" s="471"/>
      <c r="ALO205" s="471"/>
      <c r="ALP205" s="471"/>
      <c r="ALQ205" s="471"/>
      <c r="ALR205" s="471"/>
      <c r="ALS205" s="471"/>
      <c r="ALT205" s="471"/>
      <c r="ALU205" s="471"/>
      <c r="ALV205" s="471"/>
      <c r="ALW205" s="471"/>
      <c r="ALX205" s="471"/>
      <c r="ALY205" s="471"/>
      <c r="ALZ205" s="471"/>
      <c r="AMA205" s="471"/>
      <c r="AMB205" s="471"/>
      <c r="AMC205" s="471"/>
      <c r="AMD205" s="471"/>
      <c r="AME205" s="471"/>
      <c r="AMF205" s="471"/>
      <c r="AMG205" s="471"/>
      <c r="AMH205" s="471"/>
      <c r="AMI205" s="471"/>
      <c r="AMJ205" s="471"/>
      <c r="AMK205" s="471"/>
      <c r="AML205" s="471"/>
      <c r="AMM205" s="471"/>
      <c r="AMN205" s="471"/>
      <c r="AMO205" s="471"/>
      <c r="AMP205" s="471"/>
      <c r="AMQ205" s="471"/>
      <c r="AMR205" s="471"/>
      <c r="AMS205" s="471"/>
      <c r="AMT205" s="471"/>
      <c r="AMU205" s="471"/>
      <c r="AMV205" s="471"/>
      <c r="AMW205" s="471"/>
      <c r="AMX205" s="471"/>
      <c r="AMY205" s="471"/>
      <c r="AMZ205" s="471"/>
      <c r="ANA205" s="471"/>
      <c r="ANB205" s="471"/>
      <c r="ANC205" s="471"/>
      <c r="AND205" s="471"/>
      <c r="ANE205" s="471"/>
      <c r="ANF205" s="471"/>
      <c r="ANG205" s="471"/>
      <c r="ANH205" s="471"/>
      <c r="ANI205" s="471"/>
      <c r="ANJ205" s="471"/>
      <c r="ANK205" s="471"/>
      <c r="ANL205" s="471"/>
      <c r="ANM205" s="471"/>
      <c r="ANN205" s="471"/>
      <c r="ANO205" s="471"/>
      <c r="ANP205" s="471"/>
      <c r="ANQ205" s="471"/>
      <c r="ANR205" s="471"/>
      <c r="ANS205" s="471"/>
      <c r="ANT205" s="471"/>
      <c r="ANU205" s="471"/>
      <c r="ANV205" s="471"/>
      <c r="ANW205" s="471"/>
      <c r="ANX205" s="471"/>
      <c r="ANY205" s="471"/>
      <c r="ANZ205" s="471"/>
      <c r="AOA205" s="471"/>
      <c r="AOB205" s="471"/>
      <c r="AOC205" s="471"/>
      <c r="AOD205" s="471"/>
      <c r="AOE205" s="471"/>
      <c r="AOF205" s="471"/>
      <c r="AOG205" s="471"/>
      <c r="AOH205" s="471"/>
      <c r="AOI205" s="471"/>
      <c r="AOJ205" s="471"/>
      <c r="AOK205" s="471"/>
      <c r="AOL205" s="471"/>
      <c r="AOM205" s="471"/>
      <c r="AON205" s="471"/>
      <c r="AOO205" s="471"/>
      <c r="AOP205" s="471"/>
      <c r="AOQ205" s="471"/>
      <c r="AOR205" s="471"/>
      <c r="AOS205" s="471"/>
      <c r="AOT205" s="471"/>
      <c r="AOU205" s="471"/>
      <c r="AOV205" s="471"/>
      <c r="AOW205" s="471"/>
      <c r="AOX205" s="471"/>
      <c r="AOY205" s="471"/>
      <c r="AOZ205" s="471"/>
      <c r="APA205" s="471"/>
      <c r="APB205" s="471"/>
      <c r="APC205" s="471"/>
      <c r="APD205" s="471"/>
      <c r="APE205" s="471"/>
      <c r="APF205" s="471"/>
      <c r="APG205" s="471"/>
      <c r="APH205" s="471"/>
      <c r="API205" s="471"/>
      <c r="APJ205" s="471"/>
      <c r="APK205" s="471"/>
      <c r="APL205" s="471"/>
      <c r="APM205" s="471"/>
      <c r="APN205" s="471"/>
      <c r="APO205" s="471"/>
      <c r="APP205" s="471"/>
      <c r="APQ205" s="471"/>
      <c r="APR205" s="471"/>
      <c r="APS205" s="471"/>
      <c r="APT205" s="471"/>
      <c r="APU205" s="471"/>
      <c r="APV205" s="471"/>
      <c r="APW205" s="471"/>
      <c r="APX205" s="471"/>
      <c r="APY205" s="471"/>
      <c r="APZ205" s="471"/>
      <c r="AQA205" s="471"/>
      <c r="AQB205" s="471"/>
      <c r="AQC205" s="471"/>
      <c r="AQD205" s="471"/>
      <c r="AQE205" s="471"/>
      <c r="AQF205" s="471"/>
      <c r="AQG205" s="471"/>
      <c r="AQH205" s="471"/>
      <c r="AQI205" s="471"/>
      <c r="AQJ205" s="471"/>
      <c r="AQK205" s="471"/>
      <c r="AQL205" s="471"/>
      <c r="AQM205" s="471"/>
      <c r="AQN205" s="471"/>
      <c r="AQO205" s="471"/>
      <c r="AQP205" s="471"/>
      <c r="AQQ205" s="471"/>
      <c r="AQR205" s="471"/>
      <c r="AQS205" s="471"/>
      <c r="AQT205" s="471"/>
      <c r="AQU205" s="471"/>
      <c r="AQV205" s="471"/>
      <c r="AQW205" s="471"/>
      <c r="AQX205" s="471"/>
      <c r="AQY205" s="471"/>
      <c r="AQZ205" s="471"/>
      <c r="ARA205" s="471"/>
      <c r="ARB205" s="471"/>
      <c r="ARC205" s="471"/>
      <c r="ARD205" s="471"/>
      <c r="ARE205" s="471"/>
      <c r="ARF205" s="471"/>
      <c r="ARG205" s="471"/>
      <c r="ARH205" s="471"/>
      <c r="ARI205" s="471"/>
      <c r="ARJ205" s="471"/>
      <c r="ARK205" s="471"/>
      <c r="ARL205" s="471"/>
      <c r="ARM205" s="471"/>
      <c r="ARN205" s="471"/>
      <c r="ARO205" s="471"/>
      <c r="ARP205" s="471"/>
      <c r="ARQ205" s="471"/>
      <c r="ARR205" s="471"/>
      <c r="ARS205" s="471"/>
      <c r="ART205" s="471"/>
      <c r="ARU205" s="471"/>
      <c r="ARV205" s="471"/>
      <c r="ARW205" s="471"/>
      <c r="ARX205" s="471"/>
      <c r="ARY205" s="471"/>
      <c r="ARZ205" s="471"/>
      <c r="ASA205" s="471"/>
      <c r="ASB205" s="471"/>
      <c r="ASC205" s="471"/>
      <c r="ASD205" s="471"/>
      <c r="ASE205" s="471"/>
      <c r="ASF205" s="471"/>
      <c r="ASG205" s="471"/>
      <c r="ASH205" s="471"/>
      <c r="ASI205" s="471"/>
      <c r="ASJ205" s="471"/>
      <c r="ASK205" s="471"/>
      <c r="ASL205" s="471"/>
      <c r="ASM205" s="471"/>
      <c r="ASN205" s="471"/>
      <c r="ASO205" s="471"/>
      <c r="ASP205" s="471"/>
      <c r="ASQ205" s="471"/>
      <c r="ASR205" s="471"/>
      <c r="ASS205" s="471"/>
      <c r="AST205" s="471"/>
      <c r="ASU205" s="471"/>
      <c r="ASV205" s="471"/>
      <c r="ASW205" s="471"/>
      <c r="ASX205" s="471"/>
      <c r="ASY205" s="471"/>
      <c r="ASZ205" s="471"/>
      <c r="ATA205" s="471"/>
      <c r="ATB205" s="471"/>
      <c r="ATC205" s="471"/>
      <c r="ATD205" s="471"/>
      <c r="ATE205" s="471"/>
      <c r="ATF205" s="471"/>
      <c r="ATG205" s="471"/>
      <c r="ATH205" s="471"/>
      <c r="ATI205" s="471"/>
      <c r="ATJ205" s="471"/>
      <c r="ATK205" s="471"/>
      <c r="ATL205" s="471"/>
      <c r="ATM205" s="471"/>
      <c r="ATN205" s="471"/>
      <c r="ATO205" s="471"/>
      <c r="ATP205" s="471"/>
      <c r="ATQ205" s="471"/>
      <c r="ATR205" s="471"/>
      <c r="ATS205" s="471"/>
      <c r="ATT205" s="471"/>
      <c r="ATU205" s="471"/>
      <c r="ATV205" s="471"/>
      <c r="ATW205" s="471"/>
      <c r="ATX205" s="471"/>
      <c r="ATY205" s="471"/>
      <c r="ATZ205" s="471"/>
      <c r="AUA205" s="471"/>
      <c r="AUB205" s="471"/>
      <c r="AUC205" s="471"/>
      <c r="AUD205" s="471"/>
      <c r="AUE205" s="471"/>
      <c r="AUF205" s="471"/>
      <c r="AUG205" s="471"/>
      <c r="AUH205" s="471"/>
      <c r="AUI205" s="471"/>
      <c r="AUJ205" s="471"/>
      <c r="AUK205" s="471"/>
      <c r="AUL205" s="471"/>
      <c r="AUM205" s="471"/>
      <c r="AUN205" s="471"/>
      <c r="AUO205" s="471"/>
      <c r="AUP205" s="471"/>
      <c r="AUQ205" s="471"/>
      <c r="AUR205" s="471"/>
      <c r="AUS205" s="471"/>
      <c r="AUT205" s="471"/>
      <c r="AUU205" s="471"/>
      <c r="AUV205" s="471"/>
      <c r="AUW205" s="471"/>
      <c r="AUX205" s="471"/>
      <c r="AUY205" s="471"/>
      <c r="AUZ205" s="471"/>
      <c r="AVA205" s="471"/>
      <c r="AVB205" s="471"/>
      <c r="AVC205" s="471"/>
      <c r="AVD205" s="471"/>
      <c r="AVE205" s="471"/>
      <c r="AVF205" s="471"/>
      <c r="AVG205" s="471"/>
      <c r="AVH205" s="471"/>
      <c r="AVI205" s="471"/>
      <c r="AVJ205" s="471"/>
      <c r="AVK205" s="471"/>
      <c r="AVL205" s="471"/>
      <c r="AVM205" s="471"/>
      <c r="AVN205" s="471"/>
      <c r="AVO205" s="471"/>
      <c r="AVP205" s="471"/>
      <c r="AVQ205" s="471"/>
      <c r="AVR205" s="471"/>
      <c r="AVS205" s="471"/>
      <c r="AVT205" s="471"/>
      <c r="AVU205" s="471"/>
      <c r="AVV205" s="471"/>
      <c r="AVW205" s="471"/>
      <c r="AVX205" s="471"/>
      <c r="AVY205" s="471"/>
      <c r="AVZ205" s="471"/>
      <c r="AWA205" s="471"/>
      <c r="AWB205" s="471"/>
      <c r="AWC205" s="471"/>
      <c r="AWD205" s="471"/>
      <c r="AWE205" s="471"/>
      <c r="AWF205" s="471"/>
      <c r="AWG205" s="471"/>
      <c r="AWH205" s="471"/>
      <c r="AWI205" s="471"/>
      <c r="AWJ205" s="471"/>
      <c r="AWK205" s="471"/>
      <c r="AWL205" s="471"/>
      <c r="AWM205" s="471"/>
      <c r="AWN205" s="471"/>
      <c r="AWO205" s="471"/>
      <c r="AWP205" s="471"/>
      <c r="AWQ205" s="471"/>
      <c r="AWR205" s="471"/>
      <c r="AWS205" s="471"/>
      <c r="AWT205" s="471"/>
      <c r="AWU205" s="471"/>
      <c r="AWV205" s="471"/>
      <c r="AWW205" s="471"/>
      <c r="AWX205" s="471"/>
      <c r="AWY205" s="471"/>
      <c r="AWZ205" s="471"/>
      <c r="AXA205" s="471"/>
      <c r="AXB205" s="471"/>
      <c r="AXC205" s="471"/>
      <c r="AXD205" s="471"/>
      <c r="AXE205" s="471"/>
      <c r="AXF205" s="471"/>
      <c r="AXG205" s="471"/>
      <c r="AXH205" s="471"/>
      <c r="AXI205" s="471"/>
      <c r="AXJ205" s="471"/>
      <c r="AXK205" s="471"/>
      <c r="AXL205" s="471"/>
      <c r="AXM205" s="471"/>
      <c r="AXN205" s="471"/>
      <c r="AXO205" s="471"/>
      <c r="AXP205" s="471"/>
      <c r="AXQ205" s="471"/>
      <c r="AXR205" s="471"/>
      <c r="AXS205" s="471"/>
      <c r="AXT205" s="471"/>
      <c r="AXU205" s="471"/>
      <c r="AXV205" s="471"/>
      <c r="AXW205" s="471"/>
      <c r="AXX205" s="471"/>
      <c r="AXY205" s="471"/>
      <c r="AXZ205" s="471"/>
      <c r="AYA205" s="471"/>
      <c r="AYB205" s="471"/>
      <c r="AYC205" s="471"/>
      <c r="AYD205" s="471"/>
      <c r="AYE205" s="471"/>
      <c r="AYF205" s="471"/>
      <c r="AYG205" s="471"/>
      <c r="AYH205" s="471"/>
      <c r="AYI205" s="471"/>
      <c r="AYJ205" s="471"/>
      <c r="AYK205" s="471"/>
      <c r="AYL205" s="471"/>
      <c r="AYM205" s="471"/>
      <c r="AYN205" s="471"/>
      <c r="AYO205" s="471"/>
      <c r="AYP205" s="471"/>
      <c r="AYQ205" s="471"/>
      <c r="AYR205" s="471"/>
      <c r="AYS205" s="471"/>
      <c r="AYT205" s="471"/>
      <c r="AYU205" s="471"/>
      <c r="AYV205" s="471"/>
      <c r="AYW205" s="471"/>
      <c r="AYX205" s="471"/>
      <c r="AYY205" s="471"/>
      <c r="AYZ205" s="471"/>
      <c r="AZA205" s="471"/>
      <c r="AZB205" s="471"/>
      <c r="AZC205" s="471"/>
      <c r="AZD205" s="471"/>
      <c r="AZE205" s="471"/>
      <c r="AZF205" s="471"/>
      <c r="AZG205" s="471"/>
      <c r="AZH205" s="471"/>
      <c r="AZI205" s="471"/>
      <c r="AZJ205" s="471"/>
      <c r="AZK205" s="471"/>
      <c r="AZL205" s="471"/>
      <c r="AZM205" s="471"/>
      <c r="AZN205" s="471"/>
      <c r="AZO205" s="471"/>
      <c r="AZP205" s="471"/>
      <c r="AZQ205" s="471"/>
      <c r="AZR205" s="471"/>
      <c r="AZS205" s="471"/>
      <c r="AZT205" s="471"/>
      <c r="AZU205" s="471"/>
      <c r="AZV205" s="471"/>
      <c r="AZW205" s="471"/>
      <c r="AZX205" s="471"/>
      <c r="AZY205" s="471"/>
      <c r="AZZ205" s="471"/>
      <c r="BAA205" s="471"/>
      <c r="BAB205" s="471"/>
      <c r="BAC205" s="471"/>
      <c r="BAD205" s="471"/>
      <c r="BAE205" s="471"/>
      <c r="BAF205" s="471"/>
      <c r="BAG205" s="471"/>
      <c r="BAH205" s="471"/>
      <c r="BAI205" s="471"/>
      <c r="BAJ205" s="471"/>
      <c r="BAK205" s="471"/>
      <c r="BAL205" s="471"/>
      <c r="BAM205" s="471"/>
      <c r="BAN205" s="471"/>
      <c r="BAO205" s="471"/>
      <c r="BAP205" s="471"/>
      <c r="BAQ205" s="471"/>
      <c r="BAR205" s="471"/>
      <c r="BAS205" s="471"/>
      <c r="BAT205" s="471"/>
      <c r="BAU205" s="471"/>
      <c r="BAV205" s="471"/>
      <c r="BAW205" s="471"/>
      <c r="BAX205" s="471"/>
      <c r="BAY205" s="471"/>
      <c r="BAZ205" s="471"/>
      <c r="BBA205" s="471"/>
      <c r="BBB205" s="471"/>
      <c r="BBC205" s="471"/>
      <c r="BBD205" s="471"/>
      <c r="BBE205" s="471"/>
      <c r="BBF205" s="471"/>
      <c r="BBG205" s="471"/>
      <c r="BBH205" s="471"/>
      <c r="BBI205" s="471"/>
      <c r="BBJ205" s="471"/>
      <c r="BBK205" s="471"/>
      <c r="BBL205" s="471"/>
      <c r="BBM205" s="471"/>
      <c r="BBN205" s="471"/>
      <c r="BBO205" s="471"/>
      <c r="BBP205" s="471"/>
      <c r="BBQ205" s="471"/>
      <c r="BBR205" s="471"/>
      <c r="BBS205" s="471"/>
      <c r="BBT205" s="471"/>
      <c r="BBU205" s="471"/>
      <c r="BBV205" s="471"/>
      <c r="BBW205" s="471"/>
      <c r="BBX205" s="471"/>
      <c r="BBY205" s="471"/>
      <c r="BBZ205" s="471"/>
      <c r="BCA205" s="471"/>
      <c r="BCB205" s="471"/>
      <c r="BCC205" s="471"/>
      <c r="BCD205" s="471"/>
      <c r="BCE205" s="471"/>
      <c r="BCF205" s="471"/>
      <c r="BCG205" s="471"/>
      <c r="BCH205" s="471"/>
      <c r="BCI205" s="471"/>
      <c r="BCJ205" s="471"/>
      <c r="BCK205" s="471"/>
      <c r="BCL205" s="471"/>
      <c r="BCM205" s="471"/>
      <c r="BCN205" s="471"/>
      <c r="BCO205" s="471"/>
      <c r="BCP205" s="471"/>
      <c r="BCQ205" s="471"/>
      <c r="BCR205" s="471"/>
      <c r="BCS205" s="471"/>
      <c r="BCT205" s="471"/>
      <c r="BCU205" s="471"/>
      <c r="BCV205" s="471"/>
      <c r="BCW205" s="471"/>
      <c r="BCX205" s="471"/>
      <c r="BCY205" s="471"/>
      <c r="BCZ205" s="471"/>
      <c r="BDA205" s="471"/>
      <c r="BDB205" s="471"/>
      <c r="BDC205" s="471"/>
      <c r="BDD205" s="471"/>
      <c r="BDE205" s="471"/>
      <c r="BDF205" s="471"/>
      <c r="BDG205" s="471"/>
      <c r="BDH205" s="471"/>
      <c r="BDI205" s="471"/>
      <c r="BDJ205" s="471"/>
      <c r="BDK205" s="471"/>
      <c r="BDL205" s="471"/>
      <c r="BDM205" s="471"/>
      <c r="BDN205" s="471"/>
      <c r="BDO205" s="471"/>
      <c r="BDP205" s="471"/>
      <c r="BDQ205" s="471"/>
      <c r="BDR205" s="471"/>
      <c r="BDS205" s="471"/>
      <c r="BDT205" s="471"/>
      <c r="BDU205" s="471"/>
      <c r="BDV205" s="471"/>
      <c r="BDW205" s="471"/>
      <c r="BDX205" s="471"/>
      <c r="BDY205" s="471"/>
      <c r="BDZ205" s="471"/>
      <c r="BEA205" s="471"/>
      <c r="BEB205" s="471"/>
      <c r="BEC205" s="471"/>
      <c r="BED205" s="471"/>
      <c r="BEE205" s="471"/>
      <c r="BEF205" s="471"/>
      <c r="BEG205" s="471"/>
      <c r="BEH205" s="471"/>
      <c r="BEI205" s="471"/>
      <c r="BEJ205" s="471"/>
      <c r="BEK205" s="471"/>
      <c r="BEL205" s="471"/>
      <c r="BEM205" s="471"/>
      <c r="BEN205" s="471"/>
      <c r="BEO205" s="471"/>
      <c r="BEP205" s="471"/>
      <c r="BEQ205" s="471"/>
      <c r="BER205" s="471"/>
      <c r="BES205" s="471"/>
      <c r="BET205" s="471"/>
      <c r="BEU205" s="471"/>
      <c r="BEV205" s="471"/>
      <c r="BEW205" s="471"/>
      <c r="BEX205" s="471"/>
      <c r="BEY205" s="471"/>
      <c r="BEZ205" s="471"/>
      <c r="BFA205" s="471"/>
      <c r="BFB205" s="471"/>
      <c r="BFC205" s="471"/>
      <c r="BFD205" s="471"/>
      <c r="BFE205" s="471"/>
      <c r="BFF205" s="471"/>
      <c r="BFG205" s="471"/>
      <c r="BFH205" s="471"/>
      <c r="BFI205" s="471"/>
      <c r="BFJ205" s="471"/>
      <c r="BFK205" s="471"/>
      <c r="BFL205" s="471"/>
      <c r="BFM205" s="471"/>
      <c r="BFN205" s="471"/>
      <c r="BFO205" s="471"/>
      <c r="BFP205" s="471"/>
      <c r="BFQ205" s="471"/>
      <c r="BFR205" s="471"/>
      <c r="BFS205" s="471"/>
      <c r="BFT205" s="471"/>
      <c r="BFU205" s="471"/>
      <c r="BFV205" s="471"/>
      <c r="BFW205" s="471"/>
      <c r="BFX205" s="471"/>
      <c r="BFY205" s="471"/>
      <c r="BFZ205" s="471"/>
      <c r="BGA205" s="471"/>
      <c r="BGB205" s="471"/>
      <c r="BGC205" s="471"/>
      <c r="BGD205" s="471"/>
      <c r="BGE205" s="471"/>
      <c r="BGF205" s="471"/>
      <c r="BGG205" s="471"/>
      <c r="BGH205" s="471"/>
      <c r="BGI205" s="471"/>
      <c r="BGJ205" s="471"/>
      <c r="BGK205" s="471"/>
      <c r="BGL205" s="471"/>
      <c r="BGM205" s="471"/>
      <c r="BGN205" s="471"/>
      <c r="BGO205" s="471"/>
      <c r="BGP205" s="471"/>
      <c r="BGQ205" s="471"/>
      <c r="BGR205" s="471"/>
      <c r="BGS205" s="471"/>
      <c r="BGT205" s="471"/>
      <c r="BGU205" s="471"/>
      <c r="BGV205" s="471"/>
      <c r="BGW205" s="471"/>
      <c r="BGX205" s="471"/>
      <c r="BGY205" s="471"/>
      <c r="BGZ205" s="471"/>
      <c r="BHA205" s="471"/>
      <c r="BHB205" s="471"/>
      <c r="BHC205" s="471"/>
      <c r="BHD205" s="471"/>
      <c r="BHE205" s="471"/>
      <c r="BHF205" s="471"/>
      <c r="BHG205" s="471"/>
      <c r="BHH205" s="471"/>
      <c r="BHI205" s="471"/>
      <c r="BHJ205" s="471"/>
      <c r="BHK205" s="471"/>
      <c r="BHL205" s="471"/>
      <c r="BHM205" s="471"/>
      <c r="BHN205" s="471"/>
      <c r="BHO205" s="471"/>
      <c r="BHP205" s="471"/>
      <c r="BHQ205" s="471"/>
      <c r="BHR205" s="471"/>
      <c r="BHS205" s="471"/>
      <c r="BHT205" s="471"/>
      <c r="BHU205" s="471"/>
      <c r="BHV205" s="471"/>
      <c r="BHW205" s="471"/>
      <c r="BHX205" s="471"/>
      <c r="BHY205" s="471"/>
      <c r="BHZ205" s="471"/>
      <c r="BIA205" s="471"/>
      <c r="BIB205" s="471"/>
      <c r="BIC205" s="471"/>
      <c r="BID205" s="471"/>
      <c r="BIE205" s="471"/>
      <c r="BIF205" s="471"/>
      <c r="BIG205" s="471"/>
      <c r="BIH205" s="471"/>
      <c r="BII205" s="471"/>
      <c r="BIJ205" s="471"/>
      <c r="BIK205" s="471"/>
      <c r="BIL205" s="471"/>
      <c r="BIM205" s="471"/>
      <c r="BIN205" s="471"/>
      <c r="BIO205" s="471"/>
      <c r="BIP205" s="471"/>
      <c r="BIQ205" s="471"/>
      <c r="BIR205" s="471"/>
      <c r="BIS205" s="471"/>
      <c r="BIT205" s="471"/>
      <c r="BIU205" s="471"/>
      <c r="BIV205" s="471"/>
      <c r="BIW205" s="471"/>
      <c r="BIX205" s="471"/>
      <c r="BIY205" s="471"/>
      <c r="BIZ205" s="471"/>
      <c r="BJA205" s="471"/>
      <c r="BJB205" s="471"/>
      <c r="BJC205" s="471"/>
      <c r="BJD205" s="471"/>
      <c r="BJE205" s="471"/>
      <c r="BJF205" s="471"/>
      <c r="BJG205" s="471"/>
      <c r="BJH205" s="471"/>
      <c r="BJI205" s="471"/>
      <c r="BJJ205" s="471"/>
      <c r="BJK205" s="471"/>
      <c r="BJL205" s="471"/>
      <c r="BJM205" s="471"/>
      <c r="BJN205" s="471"/>
      <c r="BJO205" s="471"/>
      <c r="BJP205" s="471"/>
      <c r="BJQ205" s="471"/>
      <c r="BJR205" s="471"/>
      <c r="BJS205" s="471"/>
      <c r="BJT205" s="471"/>
      <c r="BJU205" s="471"/>
      <c r="BJV205" s="471"/>
      <c r="BJW205" s="471"/>
      <c r="BJX205" s="471"/>
      <c r="BJY205" s="471"/>
      <c r="BJZ205" s="471"/>
      <c r="BKA205" s="471"/>
      <c r="BKB205" s="471"/>
      <c r="BKC205" s="471"/>
      <c r="BKD205" s="471"/>
      <c r="BKE205" s="471"/>
      <c r="BKF205" s="471"/>
      <c r="BKG205" s="471"/>
      <c r="BKH205" s="471"/>
      <c r="BKI205" s="471"/>
      <c r="BKJ205" s="471"/>
      <c r="BKK205" s="471"/>
      <c r="BKL205" s="471"/>
      <c r="BKM205" s="471"/>
      <c r="BKN205" s="471"/>
      <c r="BKO205" s="471"/>
      <c r="BKP205" s="471"/>
      <c r="BKQ205" s="471"/>
      <c r="BKR205" s="471"/>
      <c r="BKS205" s="471"/>
      <c r="BKT205" s="471"/>
      <c r="BKU205" s="471"/>
      <c r="BKV205" s="471"/>
      <c r="BKW205" s="471"/>
      <c r="BKX205" s="471"/>
      <c r="BKY205" s="471"/>
      <c r="BKZ205" s="471"/>
      <c r="BLA205" s="471"/>
      <c r="BLB205" s="471"/>
      <c r="BLC205" s="471"/>
      <c r="BLD205" s="471"/>
      <c r="BLE205" s="471"/>
      <c r="BLF205" s="471"/>
      <c r="BLG205" s="471"/>
      <c r="BLH205" s="471"/>
      <c r="BLI205" s="471"/>
      <c r="BLJ205" s="471"/>
      <c r="BLK205" s="471"/>
      <c r="BLL205" s="471"/>
      <c r="BLM205" s="471"/>
      <c r="BLN205" s="471"/>
      <c r="BLO205" s="471"/>
      <c r="BLP205" s="471"/>
      <c r="BLQ205" s="471"/>
      <c r="BLR205" s="471"/>
      <c r="BLS205" s="471"/>
      <c r="BLT205" s="471"/>
      <c r="BLU205" s="471"/>
      <c r="BLV205" s="471"/>
      <c r="BLW205" s="471"/>
      <c r="BLX205" s="471"/>
      <c r="BLY205" s="471"/>
      <c r="BLZ205" s="471"/>
      <c r="BMA205" s="471"/>
      <c r="BMB205" s="471"/>
      <c r="BMC205" s="471"/>
      <c r="BMD205" s="471"/>
      <c r="BME205" s="471"/>
      <c r="BMF205" s="471"/>
      <c r="BMG205" s="471"/>
      <c r="BMH205" s="471"/>
      <c r="BMI205" s="471"/>
      <c r="BMJ205" s="471"/>
      <c r="BMK205" s="471"/>
      <c r="BML205" s="471"/>
      <c r="BMM205" s="471"/>
      <c r="BMN205" s="471"/>
      <c r="BMO205" s="471"/>
      <c r="BMP205" s="471"/>
      <c r="BMQ205" s="471"/>
      <c r="BMR205" s="471"/>
      <c r="BMS205" s="471"/>
      <c r="BMT205" s="471"/>
      <c r="BMU205" s="471"/>
      <c r="BMV205" s="471"/>
      <c r="BMW205" s="471"/>
      <c r="BMX205" s="471"/>
      <c r="BMY205" s="471"/>
      <c r="BMZ205" s="471"/>
      <c r="BNA205" s="471"/>
      <c r="BNB205" s="471"/>
      <c r="BNC205" s="471"/>
      <c r="BND205" s="471"/>
      <c r="BNE205" s="471"/>
      <c r="BNF205" s="471"/>
      <c r="BNG205" s="471"/>
      <c r="BNH205" s="471"/>
      <c r="BNI205" s="471"/>
      <c r="BNJ205" s="471"/>
      <c r="BNK205" s="471"/>
      <c r="BNL205" s="471"/>
      <c r="BNM205" s="471"/>
      <c r="BNN205" s="471"/>
      <c r="BNO205" s="471"/>
      <c r="BNP205" s="471"/>
      <c r="BNQ205" s="471"/>
      <c r="BNR205" s="471"/>
      <c r="BNS205" s="471"/>
      <c r="BNT205" s="471"/>
      <c r="BNU205" s="471"/>
      <c r="BNV205" s="471"/>
      <c r="BNW205" s="471"/>
      <c r="BNX205" s="471"/>
      <c r="BNY205" s="471"/>
      <c r="BNZ205" s="471"/>
      <c r="BOA205" s="471"/>
      <c r="BOB205" s="471"/>
      <c r="BOC205" s="471"/>
      <c r="BOD205" s="471"/>
      <c r="BOE205" s="471"/>
      <c r="BOF205" s="471"/>
      <c r="BOG205" s="471"/>
      <c r="BOH205" s="471"/>
      <c r="BOI205" s="471"/>
      <c r="BOJ205" s="471"/>
      <c r="BOK205" s="471"/>
      <c r="BOL205" s="471"/>
      <c r="BOM205" s="471"/>
      <c r="BON205" s="471"/>
      <c r="BOO205" s="471"/>
      <c r="BOP205" s="471"/>
      <c r="BOQ205" s="471"/>
      <c r="BOR205" s="471"/>
      <c r="BOS205" s="471"/>
      <c r="BOT205" s="471"/>
      <c r="BOU205" s="471"/>
      <c r="BOV205" s="471"/>
      <c r="BOW205" s="471"/>
      <c r="BOX205" s="471"/>
      <c r="BOY205" s="471"/>
      <c r="BOZ205" s="471"/>
      <c r="BPA205" s="471"/>
      <c r="BPB205" s="471"/>
      <c r="BPC205" s="471"/>
      <c r="BPD205" s="471"/>
      <c r="BPE205" s="471"/>
      <c r="BPF205" s="471"/>
      <c r="BPG205" s="471"/>
      <c r="BPH205" s="471"/>
      <c r="BPI205" s="471"/>
      <c r="BPJ205" s="471"/>
      <c r="BPK205" s="471"/>
      <c r="BPL205" s="471"/>
      <c r="BPM205" s="471"/>
      <c r="BPN205" s="471"/>
      <c r="BPO205" s="471"/>
      <c r="BPP205" s="471"/>
      <c r="BPQ205" s="471"/>
      <c r="BPR205" s="471"/>
      <c r="BPS205" s="471"/>
      <c r="BPT205" s="471"/>
      <c r="BPU205" s="471"/>
      <c r="BPV205" s="471"/>
      <c r="BPW205" s="471"/>
      <c r="BPX205" s="471"/>
      <c r="BPY205" s="471"/>
      <c r="BPZ205" s="471"/>
      <c r="BQA205" s="471"/>
      <c r="BQB205" s="471"/>
      <c r="BQC205" s="471"/>
      <c r="BQD205" s="471"/>
      <c r="BQE205" s="471"/>
      <c r="BQF205" s="471"/>
      <c r="BQG205" s="471"/>
      <c r="BQH205" s="471"/>
      <c r="BQI205" s="471"/>
      <c r="BQJ205" s="471"/>
      <c r="BQK205" s="471"/>
      <c r="BQL205" s="471"/>
      <c r="BQM205" s="471"/>
      <c r="BQN205" s="471"/>
      <c r="BQO205" s="471"/>
      <c r="BQP205" s="471"/>
      <c r="BQQ205" s="471"/>
      <c r="BQR205" s="471"/>
      <c r="BQS205" s="471"/>
      <c r="BQT205" s="471"/>
      <c r="BQU205" s="471"/>
      <c r="BQV205" s="471"/>
      <c r="BQW205" s="471"/>
      <c r="BQX205" s="471"/>
      <c r="BQY205" s="471"/>
      <c r="BQZ205" s="471"/>
      <c r="BRA205" s="471"/>
      <c r="BRB205" s="471"/>
      <c r="BRC205" s="471"/>
      <c r="BRD205" s="471"/>
      <c r="BRE205" s="471"/>
      <c r="BRF205" s="471"/>
      <c r="BRG205" s="471"/>
      <c r="BRH205" s="471"/>
      <c r="BRI205" s="471"/>
      <c r="BRJ205" s="471"/>
      <c r="BRK205" s="471"/>
      <c r="BRL205" s="471"/>
      <c r="BRM205" s="471"/>
      <c r="BRN205" s="471"/>
      <c r="BRO205" s="471"/>
      <c r="BRP205" s="471"/>
      <c r="BRQ205" s="471"/>
      <c r="BRR205" s="471"/>
      <c r="BRS205" s="471"/>
      <c r="BRT205" s="471"/>
      <c r="BRU205" s="471"/>
      <c r="BRV205" s="471"/>
      <c r="BRW205" s="471"/>
      <c r="BRX205" s="471"/>
      <c r="BRY205" s="471"/>
      <c r="BRZ205" s="471"/>
      <c r="BSA205" s="471"/>
      <c r="BSB205" s="471"/>
      <c r="BSC205" s="471"/>
      <c r="BSD205" s="471"/>
      <c r="BSE205" s="471"/>
      <c r="BSF205" s="471"/>
      <c r="BSG205" s="471"/>
      <c r="BSH205" s="471"/>
      <c r="BSI205" s="471"/>
      <c r="BSJ205" s="471"/>
      <c r="BSK205" s="471"/>
      <c r="BSL205" s="471"/>
      <c r="BSM205" s="471"/>
      <c r="BSN205" s="471"/>
      <c r="BSO205" s="471"/>
      <c r="BSP205" s="471"/>
      <c r="BSQ205" s="471"/>
      <c r="BSR205" s="471"/>
      <c r="BSS205" s="471"/>
      <c r="BST205" s="471"/>
      <c r="BSU205" s="471"/>
      <c r="BSV205" s="471"/>
      <c r="BSW205" s="471"/>
      <c r="BSX205" s="471"/>
      <c r="BSY205" s="471"/>
      <c r="BSZ205" s="471"/>
      <c r="BTA205" s="471"/>
      <c r="BTB205" s="471"/>
      <c r="BTC205" s="471"/>
      <c r="BTD205" s="471"/>
      <c r="BTE205" s="471"/>
      <c r="BTF205" s="471"/>
      <c r="BTG205" s="471"/>
      <c r="BTH205" s="471"/>
      <c r="BTI205" s="471"/>
      <c r="BTJ205" s="471"/>
      <c r="BTK205" s="471"/>
      <c r="BTL205" s="471"/>
      <c r="BTM205" s="471"/>
      <c r="BTN205" s="471"/>
      <c r="BTO205" s="471"/>
      <c r="BTP205" s="471"/>
      <c r="BTQ205" s="471"/>
      <c r="BTR205" s="471"/>
      <c r="BTS205" s="471"/>
      <c r="BTT205" s="471"/>
      <c r="BTU205" s="471"/>
      <c r="BTV205" s="471"/>
      <c r="BTW205" s="471"/>
      <c r="BTX205" s="471"/>
      <c r="BTY205" s="471"/>
      <c r="BTZ205" s="471"/>
      <c r="BUA205" s="471"/>
      <c r="BUB205" s="471"/>
      <c r="BUC205" s="471"/>
      <c r="BUD205" s="471"/>
      <c r="BUE205" s="471"/>
      <c r="BUF205" s="471"/>
      <c r="BUG205" s="471"/>
      <c r="BUH205" s="471"/>
      <c r="BUI205" s="471"/>
      <c r="BUJ205" s="471"/>
      <c r="BUK205" s="471"/>
      <c r="BUL205" s="471"/>
      <c r="BUM205" s="471"/>
      <c r="BUN205" s="471"/>
      <c r="BUO205" s="471"/>
      <c r="BUP205" s="471"/>
      <c r="BUQ205" s="471"/>
      <c r="BUR205" s="471"/>
      <c r="BUS205" s="471"/>
      <c r="BUT205" s="471"/>
      <c r="BUU205" s="471"/>
      <c r="BUV205" s="471"/>
      <c r="BUW205" s="471"/>
      <c r="BUX205" s="471"/>
      <c r="BUY205" s="471"/>
      <c r="BUZ205" s="471"/>
      <c r="BVA205" s="471"/>
      <c r="BVB205" s="471"/>
      <c r="BVC205" s="471"/>
      <c r="BVD205" s="471"/>
      <c r="BVE205" s="471"/>
      <c r="BVF205" s="471"/>
      <c r="BVG205" s="471"/>
      <c r="BVH205" s="471"/>
      <c r="BVI205" s="471"/>
      <c r="BVJ205" s="471"/>
      <c r="BVK205" s="471"/>
      <c r="BVL205" s="471"/>
      <c r="BVM205" s="471"/>
      <c r="BVN205" s="471"/>
      <c r="BVO205" s="471"/>
      <c r="BVP205" s="471"/>
      <c r="BVQ205" s="471"/>
      <c r="BVR205" s="471"/>
      <c r="BVS205" s="471"/>
      <c r="BVT205" s="471"/>
      <c r="BVU205" s="471"/>
      <c r="BVV205" s="471"/>
      <c r="BVW205" s="471"/>
      <c r="BVX205" s="471"/>
      <c r="BVY205" s="471"/>
      <c r="BVZ205" s="471"/>
      <c r="BWA205" s="471"/>
      <c r="BWB205" s="471"/>
      <c r="BWC205" s="471"/>
      <c r="BWD205" s="471"/>
      <c r="BWE205" s="471"/>
      <c r="BWF205" s="471"/>
      <c r="BWG205" s="471"/>
      <c r="BWH205" s="471"/>
      <c r="BWI205" s="471"/>
      <c r="BWJ205" s="471"/>
      <c r="BWK205" s="471"/>
      <c r="BWL205" s="471"/>
      <c r="BWM205" s="471"/>
      <c r="BWN205" s="471"/>
      <c r="BWO205" s="471"/>
      <c r="BWP205" s="471"/>
      <c r="BWQ205" s="471"/>
      <c r="BWR205" s="471"/>
      <c r="BWS205" s="471"/>
      <c r="BWT205" s="471"/>
      <c r="BWU205" s="471"/>
      <c r="BWV205" s="471"/>
      <c r="BWW205" s="471"/>
      <c r="BWX205" s="471"/>
      <c r="BWY205" s="471"/>
      <c r="BWZ205" s="471"/>
      <c r="BXA205" s="471"/>
      <c r="BXB205" s="471"/>
      <c r="BXC205" s="471"/>
      <c r="BXD205" s="471"/>
      <c r="BXE205" s="471"/>
      <c r="BXF205" s="471"/>
      <c r="BXG205" s="471"/>
      <c r="BXH205" s="471"/>
      <c r="BXI205" s="471"/>
      <c r="BXJ205" s="471"/>
      <c r="BXK205" s="471"/>
      <c r="BXL205" s="471"/>
      <c r="BXM205" s="471"/>
      <c r="BXN205" s="471"/>
      <c r="BXO205" s="471"/>
      <c r="BXP205" s="471"/>
      <c r="BXQ205" s="471"/>
      <c r="BXR205" s="471"/>
      <c r="BXS205" s="471"/>
      <c r="BXT205" s="471"/>
      <c r="BXU205" s="471"/>
      <c r="BXV205" s="471"/>
      <c r="BXW205" s="471"/>
      <c r="BXX205" s="471"/>
      <c r="BXY205" s="471"/>
      <c r="BXZ205" s="471"/>
      <c r="BYA205" s="471"/>
      <c r="BYB205" s="471"/>
      <c r="BYC205" s="471"/>
      <c r="BYD205" s="471"/>
      <c r="BYE205" s="471"/>
      <c r="BYF205" s="471"/>
      <c r="BYG205" s="471"/>
      <c r="BYH205" s="471"/>
      <c r="BYI205" s="471"/>
      <c r="BYJ205" s="471"/>
      <c r="BYK205" s="471"/>
      <c r="BYL205" s="471"/>
      <c r="BYM205" s="471"/>
      <c r="BYN205" s="471"/>
      <c r="BYO205" s="471"/>
      <c r="BYP205" s="471"/>
      <c r="BYQ205" s="471"/>
      <c r="BYR205" s="471"/>
      <c r="BYS205" s="471"/>
      <c r="BYT205" s="471"/>
      <c r="BYU205" s="471"/>
      <c r="BYV205" s="471"/>
      <c r="BYW205" s="471"/>
      <c r="BYX205" s="471"/>
      <c r="BYY205" s="471"/>
      <c r="BYZ205" s="471"/>
      <c r="BZA205" s="471"/>
      <c r="BZB205" s="471"/>
      <c r="BZC205" s="471"/>
      <c r="BZD205" s="471"/>
      <c r="BZE205" s="471"/>
      <c r="BZF205" s="471"/>
      <c r="BZG205" s="471"/>
      <c r="BZH205" s="471"/>
      <c r="BZI205" s="471"/>
      <c r="BZJ205" s="471"/>
      <c r="BZK205" s="471"/>
      <c r="BZL205" s="471"/>
      <c r="BZM205" s="471"/>
      <c r="BZN205" s="471"/>
      <c r="BZO205" s="471"/>
      <c r="BZP205" s="471"/>
      <c r="BZQ205" s="471"/>
      <c r="BZR205" s="471"/>
      <c r="BZS205" s="471"/>
      <c r="BZT205" s="471"/>
      <c r="BZU205" s="471"/>
      <c r="BZV205" s="471"/>
      <c r="BZW205" s="471"/>
      <c r="BZX205" s="471"/>
      <c r="BZY205" s="471"/>
      <c r="BZZ205" s="471"/>
      <c r="CAA205" s="471"/>
      <c r="CAB205" s="471"/>
      <c r="CAC205" s="471"/>
      <c r="CAD205" s="471"/>
      <c r="CAE205" s="471"/>
      <c r="CAF205" s="471"/>
      <c r="CAG205" s="471"/>
      <c r="CAH205" s="471"/>
      <c r="CAI205" s="471"/>
      <c r="CAJ205" s="471"/>
      <c r="CAK205" s="471"/>
      <c r="CAL205" s="471"/>
      <c r="CAM205" s="471"/>
      <c r="CAN205" s="471"/>
      <c r="CAO205" s="471"/>
      <c r="CAP205" s="471"/>
      <c r="CAQ205" s="471"/>
      <c r="CAR205" s="471"/>
      <c r="CAS205" s="471"/>
      <c r="CAT205" s="471"/>
      <c r="CAU205" s="471"/>
      <c r="CAV205" s="471"/>
      <c r="CAW205" s="471"/>
      <c r="CAX205" s="471"/>
      <c r="CAY205" s="471"/>
      <c r="CAZ205" s="471"/>
      <c r="CBA205" s="471"/>
      <c r="CBB205" s="471"/>
      <c r="CBC205" s="471"/>
      <c r="CBD205" s="471"/>
      <c r="CBE205" s="471"/>
      <c r="CBF205" s="471"/>
      <c r="CBG205" s="471"/>
      <c r="CBH205" s="471"/>
      <c r="CBI205" s="471"/>
      <c r="CBJ205" s="471"/>
      <c r="CBK205" s="471"/>
      <c r="CBL205" s="471"/>
      <c r="CBM205" s="471"/>
      <c r="CBN205" s="471"/>
      <c r="CBO205" s="471"/>
      <c r="CBP205" s="471"/>
      <c r="CBQ205" s="471"/>
      <c r="CBR205" s="471"/>
      <c r="CBS205" s="471"/>
      <c r="CBT205" s="471"/>
      <c r="CBU205" s="471"/>
      <c r="CBV205" s="471"/>
      <c r="CBW205" s="471"/>
      <c r="CBX205" s="471"/>
      <c r="CBY205" s="471"/>
      <c r="CBZ205" s="471"/>
      <c r="CCA205" s="471"/>
      <c r="CCB205" s="471"/>
      <c r="CCC205" s="471"/>
      <c r="CCD205" s="471"/>
      <c r="CCE205" s="471"/>
      <c r="CCF205" s="471"/>
      <c r="CCG205" s="471"/>
      <c r="CCH205" s="471"/>
      <c r="CCI205" s="471"/>
      <c r="CCJ205" s="471"/>
      <c r="CCK205" s="471"/>
      <c r="CCL205" s="471"/>
      <c r="CCM205" s="471"/>
      <c r="CCN205" s="471"/>
      <c r="CCO205" s="471"/>
      <c r="CCP205" s="471"/>
      <c r="CCQ205" s="471"/>
      <c r="CCR205" s="471"/>
      <c r="CCS205" s="471"/>
      <c r="CCT205" s="471"/>
      <c r="CCU205" s="471"/>
      <c r="CCV205" s="471"/>
      <c r="CCW205" s="471"/>
      <c r="CCX205" s="471"/>
      <c r="CCY205" s="471"/>
      <c r="CCZ205" s="471"/>
      <c r="CDA205" s="471"/>
      <c r="CDB205" s="471"/>
      <c r="CDC205" s="471"/>
      <c r="CDD205" s="471"/>
      <c r="CDE205" s="471"/>
      <c r="CDF205" s="471"/>
      <c r="CDG205" s="471"/>
      <c r="CDH205" s="471"/>
      <c r="CDI205" s="471"/>
      <c r="CDJ205" s="471"/>
      <c r="CDK205" s="471"/>
      <c r="CDL205" s="471"/>
      <c r="CDM205" s="471"/>
      <c r="CDN205" s="471"/>
      <c r="CDO205" s="471"/>
      <c r="CDP205" s="471"/>
      <c r="CDQ205" s="471"/>
      <c r="CDR205" s="471"/>
      <c r="CDS205" s="471"/>
      <c r="CDT205" s="471"/>
      <c r="CDU205" s="471"/>
      <c r="CDV205" s="471"/>
      <c r="CDW205" s="471"/>
      <c r="CDX205" s="471"/>
      <c r="CDY205" s="471"/>
      <c r="CDZ205" s="471"/>
      <c r="CEA205" s="471"/>
      <c r="CEB205" s="471"/>
      <c r="CEC205" s="471"/>
      <c r="CED205" s="471"/>
      <c r="CEE205" s="471"/>
      <c r="CEF205" s="471"/>
      <c r="CEG205" s="471"/>
      <c r="CEH205" s="471"/>
      <c r="CEI205" s="471"/>
      <c r="CEJ205" s="471"/>
      <c r="CEK205" s="471"/>
      <c r="CEL205" s="471"/>
      <c r="CEM205" s="471"/>
      <c r="CEN205" s="471"/>
      <c r="CEO205" s="471"/>
      <c r="CEP205" s="471"/>
      <c r="CEQ205" s="471"/>
      <c r="CER205" s="471"/>
      <c r="CES205" s="471"/>
      <c r="CET205" s="471"/>
      <c r="CEU205" s="471"/>
      <c r="CEV205" s="471"/>
      <c r="CEW205" s="471"/>
      <c r="CEX205" s="471"/>
      <c r="CEY205" s="471"/>
      <c r="CEZ205" s="471"/>
      <c r="CFA205" s="471"/>
      <c r="CFB205" s="471"/>
      <c r="CFC205" s="471"/>
      <c r="CFD205" s="471"/>
      <c r="CFE205" s="471"/>
      <c r="CFF205" s="471"/>
      <c r="CFG205" s="471"/>
      <c r="CFH205" s="471"/>
      <c r="CFI205" s="471"/>
      <c r="CFJ205" s="471"/>
      <c r="CFK205" s="471"/>
      <c r="CFL205" s="471"/>
      <c r="CFM205" s="471"/>
      <c r="CFN205" s="471"/>
      <c r="CFO205" s="471"/>
      <c r="CFP205" s="471"/>
      <c r="CFQ205" s="471"/>
      <c r="CFR205" s="471"/>
      <c r="CFS205" s="471"/>
      <c r="CFT205" s="471"/>
      <c r="CFU205" s="471"/>
      <c r="CFV205" s="471"/>
      <c r="CFW205" s="471"/>
      <c r="CFX205" s="471"/>
      <c r="CFY205" s="471"/>
      <c r="CFZ205" s="471"/>
      <c r="CGA205" s="471"/>
      <c r="CGB205" s="471"/>
      <c r="CGC205" s="471"/>
      <c r="CGD205" s="471"/>
      <c r="CGE205" s="471"/>
      <c r="CGF205" s="471"/>
      <c r="CGG205" s="471"/>
      <c r="CGH205" s="471"/>
      <c r="CGI205" s="471"/>
      <c r="CGJ205" s="471"/>
      <c r="CGK205" s="471"/>
      <c r="CGL205" s="471"/>
      <c r="CGM205" s="471"/>
      <c r="CGN205" s="471"/>
      <c r="CGO205" s="471"/>
      <c r="CGP205" s="471"/>
      <c r="CGQ205" s="471"/>
      <c r="CGR205" s="471"/>
      <c r="CGS205" s="471"/>
      <c r="CGT205" s="471"/>
      <c r="CGU205" s="471"/>
      <c r="CGV205" s="471"/>
      <c r="CGW205" s="471"/>
      <c r="CGX205" s="471"/>
      <c r="CGY205" s="471"/>
      <c r="CGZ205" s="471"/>
      <c r="CHA205" s="471"/>
      <c r="CHB205" s="471"/>
      <c r="CHC205" s="471"/>
      <c r="CHD205" s="471"/>
      <c r="CHE205" s="471"/>
      <c r="CHF205" s="471"/>
      <c r="CHG205" s="471"/>
      <c r="CHH205" s="471"/>
      <c r="CHI205" s="471"/>
      <c r="CHJ205" s="471"/>
      <c r="CHK205" s="471"/>
      <c r="CHL205" s="471"/>
      <c r="CHM205" s="471"/>
      <c r="CHN205" s="471"/>
      <c r="CHO205" s="471"/>
      <c r="CHP205" s="471"/>
      <c r="CHQ205" s="471"/>
      <c r="CHR205" s="471"/>
      <c r="CHS205" s="471"/>
      <c r="CHT205" s="471"/>
      <c r="CHU205" s="471"/>
      <c r="CHV205" s="471"/>
      <c r="CHW205" s="471"/>
      <c r="CHX205" s="471"/>
      <c r="CHY205" s="471"/>
      <c r="CHZ205" s="471"/>
      <c r="CIA205" s="471"/>
      <c r="CIB205" s="471"/>
      <c r="CIC205" s="471"/>
      <c r="CID205" s="471"/>
      <c r="CIE205" s="471"/>
      <c r="CIF205" s="471"/>
      <c r="CIG205" s="471"/>
      <c r="CIH205" s="471"/>
      <c r="CII205" s="471"/>
      <c r="CIJ205" s="471"/>
      <c r="CIK205" s="471"/>
      <c r="CIL205" s="471"/>
      <c r="CIM205" s="471"/>
      <c r="CIN205" s="471"/>
      <c r="CIO205" s="471"/>
      <c r="CIP205" s="471"/>
      <c r="CIQ205" s="471"/>
      <c r="CIR205" s="471"/>
      <c r="CIS205" s="471"/>
      <c r="CIT205" s="471"/>
      <c r="CIU205" s="471"/>
      <c r="CIV205" s="471"/>
      <c r="CIW205" s="471"/>
      <c r="CIX205" s="471"/>
      <c r="CIY205" s="471"/>
      <c r="CIZ205" s="471"/>
      <c r="CJA205" s="471"/>
      <c r="CJB205" s="471"/>
      <c r="CJC205" s="471"/>
      <c r="CJD205" s="471"/>
      <c r="CJE205" s="471"/>
      <c r="CJF205" s="471"/>
      <c r="CJG205" s="471"/>
      <c r="CJH205" s="471"/>
      <c r="CJI205" s="471"/>
      <c r="CJJ205" s="471"/>
      <c r="CJK205" s="471"/>
      <c r="CJL205" s="471"/>
      <c r="CJM205" s="471"/>
      <c r="CJN205" s="471"/>
      <c r="CJO205" s="471"/>
      <c r="CJP205" s="471"/>
      <c r="CJQ205" s="471"/>
      <c r="CJR205" s="471"/>
      <c r="CJS205" s="471"/>
      <c r="CJT205" s="471"/>
      <c r="CJU205" s="471"/>
      <c r="CJV205" s="471"/>
      <c r="CJW205" s="471"/>
      <c r="CJX205" s="471"/>
      <c r="CJY205" s="471"/>
      <c r="CJZ205" s="471"/>
      <c r="CKA205" s="471"/>
      <c r="CKB205" s="471"/>
      <c r="CKC205" s="471"/>
      <c r="CKD205" s="471"/>
      <c r="CKE205" s="471"/>
      <c r="CKF205" s="471"/>
      <c r="CKG205" s="471"/>
      <c r="CKH205" s="471"/>
      <c r="CKI205" s="471"/>
      <c r="CKJ205" s="471"/>
      <c r="CKK205" s="471"/>
      <c r="CKL205" s="471"/>
      <c r="CKM205" s="471"/>
      <c r="CKN205" s="471"/>
      <c r="CKO205" s="471"/>
      <c r="CKP205" s="471"/>
      <c r="CKQ205" s="471"/>
      <c r="CKR205" s="471"/>
      <c r="CKS205" s="471"/>
      <c r="CKT205" s="471"/>
      <c r="CKU205" s="471"/>
      <c r="CKV205" s="471"/>
      <c r="CKW205" s="471"/>
      <c r="CKX205" s="471"/>
      <c r="CKY205" s="471"/>
      <c r="CKZ205" s="471"/>
      <c r="CLA205" s="471"/>
      <c r="CLB205" s="471"/>
      <c r="CLC205" s="471"/>
      <c r="CLD205" s="471"/>
      <c r="CLE205" s="471"/>
      <c r="CLF205" s="471"/>
      <c r="CLG205" s="471"/>
      <c r="CLH205" s="471"/>
      <c r="CLI205" s="471"/>
      <c r="CLJ205" s="471"/>
      <c r="CLK205" s="471"/>
      <c r="CLL205" s="471"/>
      <c r="CLM205" s="471"/>
      <c r="CLN205" s="471"/>
      <c r="CLO205" s="471"/>
      <c r="CLP205" s="471"/>
      <c r="CLQ205" s="471"/>
      <c r="CLR205" s="471"/>
      <c r="CLS205" s="471"/>
      <c r="CLT205" s="471"/>
      <c r="CLU205" s="471"/>
      <c r="CLV205" s="471"/>
      <c r="CLW205" s="471"/>
      <c r="CLX205" s="471"/>
      <c r="CLY205" s="471"/>
      <c r="CLZ205" s="471"/>
      <c r="CMA205" s="471"/>
      <c r="CMB205" s="471"/>
      <c r="CMC205" s="471"/>
      <c r="CMD205" s="471"/>
      <c r="CME205" s="471"/>
      <c r="CMF205" s="471"/>
      <c r="CMG205" s="471"/>
      <c r="CMH205" s="471"/>
      <c r="CMI205" s="471"/>
      <c r="CMJ205" s="471"/>
      <c r="CMK205" s="471"/>
      <c r="CML205" s="471"/>
      <c r="CMM205" s="471"/>
      <c r="CMN205" s="471"/>
      <c r="CMO205" s="471"/>
      <c r="CMP205" s="471"/>
      <c r="CMQ205" s="471"/>
      <c r="CMR205" s="471"/>
      <c r="CMS205" s="471"/>
      <c r="CMT205" s="471"/>
      <c r="CMU205" s="471"/>
      <c r="CMV205" s="471"/>
      <c r="CMW205" s="471"/>
      <c r="CMX205" s="471"/>
      <c r="CMY205" s="471"/>
      <c r="CMZ205" s="471"/>
      <c r="CNA205" s="471"/>
      <c r="CNB205" s="471"/>
      <c r="CNC205" s="471"/>
      <c r="CND205" s="471"/>
      <c r="CNE205" s="471"/>
      <c r="CNF205" s="471"/>
      <c r="CNG205" s="471"/>
      <c r="CNH205" s="471"/>
      <c r="CNI205" s="471"/>
      <c r="CNJ205" s="471"/>
      <c r="CNK205" s="471"/>
      <c r="CNL205" s="471"/>
      <c r="CNM205" s="471"/>
      <c r="CNN205" s="471"/>
      <c r="CNO205" s="471"/>
      <c r="CNP205" s="471"/>
      <c r="CNQ205" s="471"/>
      <c r="CNR205" s="471"/>
      <c r="CNS205" s="471"/>
      <c r="CNT205" s="471"/>
      <c r="CNU205" s="471"/>
      <c r="CNV205" s="471"/>
      <c r="CNW205" s="471"/>
      <c r="CNX205" s="471"/>
      <c r="CNY205" s="471"/>
      <c r="CNZ205" s="471"/>
      <c r="COA205" s="471"/>
      <c r="COB205" s="471"/>
      <c r="COC205" s="471"/>
      <c r="COD205" s="471"/>
      <c r="COE205" s="471"/>
      <c r="COF205" s="471"/>
      <c r="COG205" s="471"/>
      <c r="COH205" s="471"/>
      <c r="COI205" s="471"/>
      <c r="COJ205" s="471"/>
      <c r="COK205" s="471"/>
      <c r="COL205" s="471"/>
      <c r="COM205" s="471"/>
      <c r="CON205" s="471"/>
      <c r="COO205" s="471"/>
      <c r="COP205" s="471"/>
      <c r="COQ205" s="471"/>
      <c r="COR205" s="471"/>
      <c r="COS205" s="471"/>
      <c r="COT205" s="471"/>
      <c r="COU205" s="471"/>
      <c r="COV205" s="471"/>
      <c r="COW205" s="471"/>
      <c r="COX205" s="471"/>
      <c r="COY205" s="471"/>
      <c r="COZ205" s="471"/>
      <c r="CPA205" s="471"/>
      <c r="CPB205" s="471"/>
      <c r="CPC205" s="471"/>
      <c r="CPD205" s="471"/>
      <c r="CPE205" s="471"/>
      <c r="CPF205" s="471"/>
      <c r="CPG205" s="471"/>
      <c r="CPH205" s="471"/>
      <c r="CPI205" s="471"/>
      <c r="CPJ205" s="471"/>
      <c r="CPK205" s="471"/>
      <c r="CPL205" s="471"/>
      <c r="CPM205" s="471"/>
      <c r="CPN205" s="471"/>
      <c r="CPO205" s="471"/>
      <c r="CPP205" s="471"/>
      <c r="CPQ205" s="471"/>
      <c r="CPR205" s="471"/>
      <c r="CPS205" s="471"/>
      <c r="CPT205" s="471"/>
      <c r="CPU205" s="471"/>
      <c r="CPV205" s="471"/>
      <c r="CPW205" s="471"/>
      <c r="CPX205" s="471"/>
      <c r="CPY205" s="471"/>
      <c r="CPZ205" s="471"/>
      <c r="CQA205" s="471"/>
      <c r="CQB205" s="471"/>
      <c r="CQC205" s="471"/>
      <c r="CQD205" s="471"/>
      <c r="CQE205" s="471"/>
      <c r="CQF205" s="471"/>
      <c r="CQG205" s="471"/>
      <c r="CQH205" s="471"/>
      <c r="CQI205" s="471"/>
      <c r="CQJ205" s="471"/>
      <c r="CQK205" s="471"/>
      <c r="CQL205" s="471"/>
      <c r="CQM205" s="471"/>
      <c r="CQN205" s="471"/>
      <c r="CQO205" s="471"/>
      <c r="CQP205" s="471"/>
      <c r="CQQ205" s="471"/>
      <c r="CQR205" s="471"/>
      <c r="CQS205" s="471"/>
      <c r="CQT205" s="471"/>
      <c r="CQU205" s="471"/>
      <c r="CQV205" s="471"/>
      <c r="CQW205" s="471"/>
      <c r="CQX205" s="471"/>
      <c r="CQY205" s="471"/>
      <c r="CQZ205" s="471"/>
      <c r="CRA205" s="471"/>
      <c r="CRB205" s="471"/>
      <c r="CRC205" s="471"/>
      <c r="CRD205" s="471"/>
      <c r="CRE205" s="471"/>
      <c r="CRF205" s="471"/>
      <c r="CRG205" s="471"/>
      <c r="CRH205" s="471"/>
      <c r="CRI205" s="471"/>
      <c r="CRJ205" s="471"/>
      <c r="CRK205" s="471"/>
      <c r="CRL205" s="471"/>
      <c r="CRM205" s="471"/>
      <c r="CRN205" s="471"/>
      <c r="CRO205" s="471"/>
      <c r="CRP205" s="471"/>
      <c r="CRQ205" s="471"/>
      <c r="CRR205" s="471"/>
      <c r="CRS205" s="471"/>
      <c r="CRT205" s="471"/>
      <c r="CRU205" s="471"/>
      <c r="CRV205" s="471"/>
      <c r="CRW205" s="471"/>
      <c r="CRX205" s="471"/>
      <c r="CRY205" s="471"/>
      <c r="CRZ205" s="471"/>
      <c r="CSA205" s="471"/>
      <c r="CSB205" s="471"/>
      <c r="CSC205" s="471"/>
      <c r="CSD205" s="471"/>
      <c r="CSE205" s="471"/>
      <c r="CSF205" s="471"/>
      <c r="CSG205" s="471"/>
      <c r="CSH205" s="471"/>
      <c r="CSI205" s="471"/>
      <c r="CSJ205" s="471"/>
      <c r="CSK205" s="471"/>
      <c r="CSL205" s="471"/>
      <c r="CSM205" s="471"/>
      <c r="CSN205" s="471"/>
      <c r="CSO205" s="471"/>
      <c r="CSP205" s="471"/>
      <c r="CSQ205" s="471"/>
      <c r="CSR205" s="471"/>
      <c r="CSS205" s="471"/>
      <c r="CST205" s="471"/>
      <c r="CSU205" s="471"/>
      <c r="CSV205" s="471"/>
      <c r="CSW205" s="471"/>
      <c r="CSX205" s="471"/>
      <c r="CSY205" s="471"/>
      <c r="CSZ205" s="471"/>
      <c r="CTA205" s="471"/>
      <c r="CTB205" s="471"/>
      <c r="CTC205" s="471"/>
      <c r="CTD205" s="471"/>
      <c r="CTE205" s="471"/>
      <c r="CTF205" s="471"/>
      <c r="CTG205" s="471"/>
      <c r="CTH205" s="471"/>
      <c r="CTI205" s="471"/>
      <c r="CTJ205" s="471"/>
      <c r="CTK205" s="471"/>
      <c r="CTL205" s="471"/>
      <c r="CTM205" s="471"/>
      <c r="CTN205" s="471"/>
      <c r="CTO205" s="471"/>
      <c r="CTP205" s="471"/>
      <c r="CTQ205" s="471"/>
      <c r="CTR205" s="471"/>
      <c r="CTS205" s="471"/>
      <c r="CTT205" s="471"/>
      <c r="CTU205" s="471"/>
      <c r="CTV205" s="471"/>
      <c r="CTW205" s="471"/>
      <c r="CTX205" s="471"/>
      <c r="CTY205" s="471"/>
      <c r="CTZ205" s="471"/>
      <c r="CUA205" s="471"/>
      <c r="CUB205" s="471"/>
      <c r="CUC205" s="471"/>
      <c r="CUD205" s="471"/>
      <c r="CUE205" s="471"/>
      <c r="CUF205" s="471"/>
      <c r="CUG205" s="471"/>
      <c r="CUH205" s="471"/>
      <c r="CUI205" s="471"/>
      <c r="CUJ205" s="471"/>
      <c r="CUK205" s="471"/>
      <c r="CUL205" s="471"/>
      <c r="CUM205" s="471"/>
      <c r="CUN205" s="471"/>
      <c r="CUO205" s="471"/>
      <c r="CUP205" s="471"/>
      <c r="CUQ205" s="471"/>
      <c r="CUR205" s="471"/>
      <c r="CUS205" s="471"/>
      <c r="CUT205" s="471"/>
      <c r="CUU205" s="471"/>
      <c r="CUV205" s="471"/>
      <c r="CUW205" s="471"/>
      <c r="CUX205" s="471"/>
      <c r="CUY205" s="471"/>
      <c r="CUZ205" s="471"/>
      <c r="CVA205" s="471"/>
      <c r="CVB205" s="471"/>
      <c r="CVC205" s="471"/>
      <c r="CVD205" s="471"/>
      <c r="CVE205" s="471"/>
      <c r="CVF205" s="471"/>
      <c r="CVG205" s="471"/>
      <c r="CVH205" s="471"/>
      <c r="CVI205" s="471"/>
      <c r="CVJ205" s="471"/>
      <c r="CVK205" s="471"/>
      <c r="CVL205" s="471"/>
      <c r="CVM205" s="471"/>
      <c r="CVN205" s="471"/>
      <c r="CVO205" s="471"/>
      <c r="CVP205" s="471"/>
      <c r="CVQ205" s="471"/>
      <c r="CVR205" s="471"/>
      <c r="CVS205" s="471"/>
      <c r="CVT205" s="471"/>
      <c r="CVU205" s="471"/>
      <c r="CVV205" s="471"/>
      <c r="CVW205" s="471"/>
      <c r="CVX205" s="471"/>
      <c r="CVY205" s="471"/>
      <c r="CVZ205" s="471"/>
      <c r="CWA205" s="471"/>
      <c r="CWB205" s="471"/>
      <c r="CWC205" s="471"/>
      <c r="CWD205" s="471"/>
      <c r="CWE205" s="471"/>
      <c r="CWF205" s="471"/>
      <c r="CWG205" s="471"/>
      <c r="CWH205" s="471"/>
      <c r="CWI205" s="471"/>
      <c r="CWJ205" s="471"/>
      <c r="CWK205" s="471"/>
      <c r="CWL205" s="471"/>
      <c r="CWM205" s="471"/>
      <c r="CWN205" s="471"/>
      <c r="CWO205" s="471"/>
      <c r="CWP205" s="471"/>
      <c r="CWQ205" s="471"/>
      <c r="CWR205" s="471"/>
      <c r="CWS205" s="471"/>
      <c r="CWT205" s="471"/>
      <c r="CWU205" s="471"/>
      <c r="CWV205" s="471"/>
      <c r="CWW205" s="471"/>
      <c r="CWX205" s="471"/>
      <c r="CWY205" s="471"/>
      <c r="CWZ205" s="471"/>
      <c r="CXA205" s="471"/>
      <c r="CXB205" s="471"/>
      <c r="CXC205" s="471"/>
      <c r="CXD205" s="471"/>
      <c r="CXE205" s="471"/>
      <c r="CXF205" s="471"/>
      <c r="CXG205" s="471"/>
      <c r="CXH205" s="471"/>
      <c r="CXI205" s="471"/>
      <c r="CXJ205" s="471"/>
      <c r="CXK205" s="471"/>
      <c r="CXL205" s="471"/>
      <c r="CXM205" s="471"/>
      <c r="CXN205" s="471"/>
      <c r="CXO205" s="471"/>
      <c r="CXP205" s="471"/>
      <c r="CXQ205" s="471"/>
      <c r="CXR205" s="471"/>
      <c r="CXS205" s="471"/>
      <c r="CXT205" s="471"/>
      <c r="CXU205" s="471"/>
      <c r="CXV205" s="471"/>
      <c r="CXW205" s="471"/>
      <c r="CXX205" s="471"/>
      <c r="CXY205" s="471"/>
      <c r="CXZ205" s="471"/>
      <c r="CYA205" s="471"/>
      <c r="CYB205" s="471"/>
      <c r="CYC205" s="471"/>
      <c r="CYD205" s="471"/>
      <c r="CYE205" s="471"/>
      <c r="CYF205" s="471"/>
      <c r="CYG205" s="471"/>
      <c r="CYH205" s="471"/>
      <c r="CYI205" s="471"/>
      <c r="CYJ205" s="471"/>
      <c r="CYK205" s="471"/>
      <c r="CYL205" s="471"/>
      <c r="CYM205" s="471"/>
      <c r="CYN205" s="471"/>
      <c r="CYO205" s="471"/>
      <c r="CYP205" s="471"/>
      <c r="CYQ205" s="471"/>
      <c r="CYR205" s="471"/>
      <c r="CYS205" s="471"/>
      <c r="CYT205" s="471"/>
      <c r="CYU205" s="471"/>
      <c r="CYV205" s="471"/>
      <c r="CYW205" s="471"/>
      <c r="CYX205" s="471"/>
      <c r="CYY205" s="471"/>
      <c r="CYZ205" s="471"/>
      <c r="CZA205" s="471"/>
      <c r="CZB205" s="471"/>
      <c r="CZC205" s="471"/>
      <c r="CZD205" s="471"/>
      <c r="CZE205" s="471"/>
      <c r="CZF205" s="471"/>
      <c r="CZG205" s="471"/>
      <c r="CZH205" s="471"/>
      <c r="CZI205" s="471"/>
      <c r="CZJ205" s="471"/>
      <c r="CZK205" s="471"/>
      <c r="CZL205" s="471"/>
      <c r="CZM205" s="471"/>
      <c r="CZN205" s="471"/>
      <c r="CZO205" s="471"/>
      <c r="CZP205" s="471"/>
      <c r="CZQ205" s="471"/>
      <c r="CZR205" s="471"/>
      <c r="CZS205" s="471"/>
      <c r="CZT205" s="471"/>
      <c r="CZU205" s="471"/>
      <c r="CZV205" s="471"/>
      <c r="CZW205" s="471"/>
      <c r="CZX205" s="471"/>
      <c r="CZY205" s="471"/>
      <c r="CZZ205" s="471"/>
      <c r="DAA205" s="471"/>
      <c r="DAB205" s="471"/>
      <c r="DAC205" s="471"/>
      <c r="DAD205" s="471"/>
      <c r="DAE205" s="471"/>
      <c r="DAF205" s="471"/>
      <c r="DAG205" s="471"/>
      <c r="DAH205" s="471"/>
      <c r="DAI205" s="471"/>
      <c r="DAJ205" s="471"/>
      <c r="DAK205" s="471"/>
      <c r="DAL205" s="471"/>
      <c r="DAM205" s="471"/>
      <c r="DAN205" s="471"/>
      <c r="DAO205" s="471"/>
      <c r="DAP205" s="471"/>
      <c r="DAQ205" s="471"/>
      <c r="DAR205" s="471"/>
      <c r="DAS205" s="471"/>
      <c r="DAT205" s="471"/>
      <c r="DAU205" s="471"/>
      <c r="DAV205" s="471"/>
      <c r="DAW205" s="471"/>
      <c r="DAX205" s="471"/>
      <c r="DAY205" s="471"/>
      <c r="DAZ205" s="471"/>
      <c r="DBA205" s="471"/>
      <c r="DBB205" s="471"/>
      <c r="DBC205" s="471"/>
      <c r="DBD205" s="471"/>
      <c r="DBE205" s="471"/>
      <c r="DBF205" s="471"/>
      <c r="DBG205" s="471"/>
      <c r="DBH205" s="471"/>
      <c r="DBI205" s="471"/>
      <c r="DBJ205" s="471"/>
      <c r="DBK205" s="471"/>
      <c r="DBL205" s="471"/>
      <c r="DBM205" s="471"/>
      <c r="DBN205" s="471"/>
      <c r="DBO205" s="471"/>
      <c r="DBP205" s="471"/>
      <c r="DBQ205" s="471"/>
      <c r="DBR205" s="471"/>
      <c r="DBS205" s="471"/>
      <c r="DBT205" s="471"/>
      <c r="DBU205" s="471"/>
      <c r="DBV205" s="471"/>
      <c r="DBW205" s="471"/>
      <c r="DBX205" s="471"/>
      <c r="DBY205" s="471"/>
      <c r="DBZ205" s="471"/>
      <c r="DCA205" s="471"/>
      <c r="DCB205" s="471"/>
      <c r="DCC205" s="471"/>
      <c r="DCD205" s="471"/>
      <c r="DCE205" s="471"/>
      <c r="DCF205" s="471"/>
      <c r="DCG205" s="471"/>
      <c r="DCH205" s="471"/>
      <c r="DCI205" s="471"/>
      <c r="DCJ205" s="471"/>
      <c r="DCK205" s="471"/>
      <c r="DCL205" s="471"/>
      <c r="DCM205" s="471"/>
      <c r="DCN205" s="471"/>
      <c r="DCO205" s="471"/>
      <c r="DCP205" s="471"/>
      <c r="DCQ205" s="471"/>
      <c r="DCR205" s="471"/>
      <c r="DCS205" s="471"/>
      <c r="DCT205" s="471"/>
      <c r="DCU205" s="471"/>
      <c r="DCV205" s="471"/>
      <c r="DCW205" s="471"/>
      <c r="DCX205" s="471"/>
      <c r="DCY205" s="471"/>
      <c r="DCZ205" s="471"/>
      <c r="DDA205" s="471"/>
      <c r="DDB205" s="471"/>
      <c r="DDC205" s="471"/>
      <c r="DDD205" s="471"/>
      <c r="DDE205" s="471"/>
      <c r="DDF205" s="471"/>
      <c r="DDG205" s="471"/>
      <c r="DDH205" s="471"/>
      <c r="DDI205" s="471"/>
      <c r="DDJ205" s="471"/>
      <c r="DDK205" s="471"/>
      <c r="DDL205" s="471"/>
      <c r="DDM205" s="471"/>
      <c r="DDN205" s="471"/>
      <c r="DDO205" s="471"/>
      <c r="DDP205" s="471"/>
      <c r="DDQ205" s="471"/>
      <c r="DDR205" s="471"/>
      <c r="DDS205" s="471"/>
      <c r="DDT205" s="471"/>
      <c r="DDU205" s="471"/>
      <c r="DDV205" s="471"/>
      <c r="DDW205" s="471"/>
      <c r="DDX205" s="471"/>
      <c r="DDY205" s="471"/>
      <c r="DDZ205" s="471"/>
      <c r="DEA205" s="471"/>
      <c r="DEB205" s="471"/>
      <c r="DEC205" s="471"/>
      <c r="DED205" s="471"/>
      <c r="DEE205" s="471"/>
      <c r="DEF205" s="471"/>
      <c r="DEG205" s="471"/>
      <c r="DEH205" s="471"/>
      <c r="DEI205" s="471"/>
      <c r="DEJ205" s="471"/>
      <c r="DEK205" s="471"/>
      <c r="DEL205" s="471"/>
      <c r="DEM205" s="471"/>
      <c r="DEN205" s="471"/>
      <c r="DEO205" s="471"/>
      <c r="DEP205" s="471"/>
      <c r="DEQ205" s="471"/>
      <c r="DER205" s="471"/>
      <c r="DES205" s="471"/>
      <c r="DET205" s="471"/>
      <c r="DEU205" s="471"/>
      <c r="DEV205" s="471"/>
      <c r="DEW205" s="471"/>
      <c r="DEX205" s="471"/>
      <c r="DEY205" s="471"/>
      <c r="DEZ205" s="471"/>
      <c r="DFA205" s="471"/>
      <c r="DFB205" s="471"/>
      <c r="DFC205" s="471"/>
      <c r="DFD205" s="471"/>
      <c r="DFE205" s="471"/>
      <c r="DFF205" s="471"/>
      <c r="DFG205" s="471"/>
      <c r="DFH205" s="471"/>
      <c r="DFI205" s="471"/>
      <c r="DFJ205" s="471"/>
      <c r="DFK205" s="471"/>
      <c r="DFL205" s="471"/>
      <c r="DFM205" s="471"/>
      <c r="DFN205" s="471"/>
      <c r="DFO205" s="471"/>
      <c r="DFP205" s="471"/>
      <c r="DFQ205" s="471"/>
      <c r="DFR205" s="471"/>
      <c r="DFS205" s="471"/>
      <c r="DFT205" s="471"/>
      <c r="DFU205" s="471"/>
      <c r="DFV205" s="471"/>
      <c r="DFW205" s="471"/>
      <c r="DFX205" s="471"/>
      <c r="DFY205" s="471"/>
      <c r="DFZ205" s="471"/>
      <c r="DGA205" s="471"/>
      <c r="DGB205" s="471"/>
      <c r="DGC205" s="471"/>
      <c r="DGD205" s="471"/>
      <c r="DGE205" s="471"/>
      <c r="DGF205" s="471"/>
      <c r="DGG205" s="471"/>
      <c r="DGH205" s="471"/>
      <c r="DGI205" s="471"/>
      <c r="DGJ205" s="471"/>
      <c r="DGK205" s="471"/>
      <c r="DGL205" s="471"/>
      <c r="DGM205" s="471"/>
      <c r="DGN205" s="471"/>
      <c r="DGO205" s="471"/>
      <c r="DGP205" s="471"/>
      <c r="DGQ205" s="471"/>
      <c r="DGR205" s="471"/>
      <c r="DGS205" s="471"/>
      <c r="DGT205" s="471"/>
      <c r="DGU205" s="471"/>
      <c r="DGV205" s="471"/>
      <c r="DGW205" s="471"/>
      <c r="DGX205" s="471"/>
      <c r="DGY205" s="471"/>
      <c r="DGZ205" s="471"/>
      <c r="DHA205" s="471"/>
      <c r="DHB205" s="471"/>
      <c r="DHC205" s="471"/>
      <c r="DHD205" s="471"/>
      <c r="DHE205" s="471"/>
      <c r="DHF205" s="471"/>
      <c r="DHG205" s="471"/>
      <c r="DHH205" s="471"/>
      <c r="DHI205" s="471"/>
      <c r="DHJ205" s="471"/>
      <c r="DHK205" s="471"/>
      <c r="DHL205" s="471"/>
      <c r="DHM205" s="471"/>
      <c r="DHN205" s="471"/>
      <c r="DHO205" s="471"/>
      <c r="DHP205" s="471"/>
      <c r="DHQ205" s="471"/>
      <c r="DHR205" s="471"/>
      <c r="DHS205" s="471"/>
      <c r="DHT205" s="471"/>
      <c r="DHU205" s="471"/>
      <c r="DHV205" s="471"/>
      <c r="DHW205" s="471"/>
      <c r="DHX205" s="471"/>
      <c r="DHY205" s="471"/>
      <c r="DHZ205" s="471"/>
      <c r="DIA205" s="471"/>
      <c r="DIB205" s="471"/>
      <c r="DIC205" s="471"/>
      <c r="DID205" s="471"/>
      <c r="DIE205" s="471"/>
      <c r="DIF205" s="471"/>
      <c r="DIG205" s="471"/>
      <c r="DIH205" s="471"/>
      <c r="DII205" s="471"/>
      <c r="DIJ205" s="471"/>
      <c r="DIK205" s="471"/>
      <c r="DIL205" s="471"/>
      <c r="DIM205" s="471"/>
      <c r="DIN205" s="471"/>
      <c r="DIO205" s="471"/>
      <c r="DIP205" s="471"/>
      <c r="DIQ205" s="471"/>
      <c r="DIR205" s="471"/>
      <c r="DIS205" s="471"/>
      <c r="DIT205" s="471"/>
      <c r="DIU205" s="471"/>
      <c r="DIV205" s="471"/>
      <c r="DIW205" s="471"/>
      <c r="DIX205" s="471"/>
      <c r="DIY205" s="471"/>
      <c r="DIZ205" s="471"/>
      <c r="DJA205" s="471"/>
      <c r="DJB205" s="471"/>
      <c r="DJC205" s="471"/>
      <c r="DJD205" s="471"/>
      <c r="DJE205" s="471"/>
      <c r="DJF205" s="471"/>
      <c r="DJG205" s="471"/>
      <c r="DJH205" s="471"/>
      <c r="DJI205" s="471"/>
      <c r="DJJ205" s="471"/>
      <c r="DJK205" s="471"/>
      <c r="DJL205" s="471"/>
      <c r="DJM205" s="471"/>
      <c r="DJN205" s="471"/>
      <c r="DJO205" s="471"/>
      <c r="DJP205" s="471"/>
      <c r="DJQ205" s="471"/>
      <c r="DJR205" s="471"/>
      <c r="DJS205" s="471"/>
      <c r="DJT205" s="471"/>
      <c r="DJU205" s="471"/>
      <c r="DJV205" s="471"/>
      <c r="DJW205" s="471"/>
      <c r="DJX205" s="471"/>
      <c r="DJY205" s="471"/>
      <c r="DJZ205" s="471"/>
      <c r="DKA205" s="471"/>
      <c r="DKB205" s="471"/>
      <c r="DKC205" s="471"/>
      <c r="DKD205" s="471"/>
      <c r="DKE205" s="471"/>
      <c r="DKF205" s="471"/>
      <c r="DKG205" s="471"/>
      <c r="DKH205" s="471"/>
      <c r="DKI205" s="471"/>
      <c r="DKJ205" s="471"/>
      <c r="DKK205" s="471"/>
      <c r="DKL205" s="471"/>
      <c r="DKM205" s="471"/>
      <c r="DKN205" s="471"/>
      <c r="DKO205" s="471"/>
      <c r="DKP205" s="471"/>
      <c r="DKQ205" s="471"/>
      <c r="DKR205" s="471"/>
      <c r="DKS205" s="471"/>
      <c r="DKT205" s="471"/>
      <c r="DKU205" s="471"/>
      <c r="DKV205" s="471"/>
      <c r="DKW205" s="471"/>
      <c r="DKX205" s="471"/>
      <c r="DKY205" s="471"/>
      <c r="DKZ205" s="471"/>
      <c r="DLA205" s="471"/>
      <c r="DLB205" s="471"/>
      <c r="DLC205" s="471"/>
      <c r="DLD205" s="471"/>
      <c r="DLE205" s="471"/>
      <c r="DLF205" s="471"/>
      <c r="DLG205" s="471"/>
      <c r="DLH205" s="471"/>
      <c r="DLI205" s="471"/>
      <c r="DLJ205" s="471"/>
      <c r="DLK205" s="471"/>
      <c r="DLL205" s="471"/>
      <c r="DLM205" s="471"/>
      <c r="DLN205" s="471"/>
      <c r="DLO205" s="471"/>
      <c r="DLP205" s="471"/>
      <c r="DLQ205" s="471"/>
      <c r="DLR205" s="471"/>
      <c r="DLS205" s="471"/>
      <c r="DLT205" s="471"/>
      <c r="DLU205" s="471"/>
      <c r="DLV205" s="471"/>
      <c r="DLW205" s="471"/>
      <c r="DLX205" s="471"/>
      <c r="DLY205" s="471"/>
      <c r="DLZ205" s="471"/>
      <c r="DMA205" s="471"/>
      <c r="DMB205" s="471"/>
      <c r="DMC205" s="471"/>
      <c r="DMD205" s="471"/>
      <c r="DME205" s="471"/>
      <c r="DMF205" s="471"/>
      <c r="DMG205" s="471"/>
      <c r="DMH205" s="471"/>
      <c r="DMI205" s="471"/>
      <c r="DMJ205" s="471"/>
      <c r="DMK205" s="471"/>
      <c r="DML205" s="471"/>
      <c r="DMM205" s="471"/>
      <c r="DMN205" s="471"/>
      <c r="DMO205" s="471"/>
      <c r="DMP205" s="471"/>
      <c r="DMQ205" s="471"/>
      <c r="DMR205" s="471"/>
      <c r="DMS205" s="471"/>
      <c r="DMT205" s="471"/>
      <c r="DMU205" s="471"/>
      <c r="DMV205" s="471"/>
      <c r="DMW205" s="471"/>
      <c r="DMX205" s="471"/>
      <c r="DMY205" s="471"/>
      <c r="DMZ205" s="471"/>
      <c r="DNA205" s="471"/>
      <c r="DNB205" s="471"/>
      <c r="DNC205" s="471"/>
      <c r="DND205" s="471"/>
      <c r="DNE205" s="471"/>
      <c r="DNF205" s="471"/>
      <c r="DNG205" s="471"/>
      <c r="DNH205" s="471"/>
      <c r="DNI205" s="471"/>
      <c r="DNJ205" s="471"/>
      <c r="DNK205" s="471"/>
      <c r="DNL205" s="471"/>
      <c r="DNM205" s="471"/>
      <c r="DNN205" s="471"/>
      <c r="DNO205" s="471"/>
      <c r="DNP205" s="471"/>
      <c r="DNQ205" s="471"/>
      <c r="DNR205" s="471"/>
      <c r="DNS205" s="471"/>
      <c r="DNT205" s="471"/>
      <c r="DNU205" s="471"/>
      <c r="DNV205" s="471"/>
      <c r="DNW205" s="471"/>
      <c r="DNX205" s="471"/>
      <c r="DNY205" s="471"/>
      <c r="DNZ205" s="471"/>
      <c r="DOA205" s="471"/>
      <c r="DOB205" s="471"/>
      <c r="DOC205" s="471"/>
      <c r="DOD205" s="471"/>
      <c r="DOE205" s="471"/>
      <c r="DOF205" s="471"/>
      <c r="DOG205" s="471"/>
      <c r="DOH205" s="471"/>
      <c r="DOI205" s="471"/>
      <c r="DOJ205" s="471"/>
      <c r="DOK205" s="471"/>
      <c r="DOL205" s="471"/>
      <c r="DOM205" s="471"/>
      <c r="DON205" s="471"/>
      <c r="DOO205" s="471"/>
      <c r="DOP205" s="471"/>
      <c r="DOQ205" s="471"/>
      <c r="DOR205" s="471"/>
      <c r="DOS205" s="471"/>
      <c r="DOT205" s="471"/>
      <c r="DOU205" s="471"/>
      <c r="DOV205" s="471"/>
      <c r="DOW205" s="471"/>
      <c r="DOX205" s="471"/>
      <c r="DOY205" s="471"/>
      <c r="DOZ205" s="471"/>
      <c r="DPA205" s="471"/>
      <c r="DPB205" s="471"/>
      <c r="DPC205" s="471"/>
      <c r="DPD205" s="471"/>
      <c r="DPE205" s="471"/>
      <c r="DPF205" s="471"/>
      <c r="DPG205" s="471"/>
      <c r="DPH205" s="471"/>
      <c r="DPI205" s="471"/>
      <c r="DPJ205" s="471"/>
      <c r="DPK205" s="471"/>
      <c r="DPL205" s="471"/>
      <c r="DPM205" s="471"/>
      <c r="DPN205" s="471"/>
      <c r="DPO205" s="471"/>
      <c r="DPP205" s="471"/>
      <c r="DPQ205" s="471"/>
      <c r="DPR205" s="471"/>
      <c r="DPS205" s="471"/>
      <c r="DPT205" s="471"/>
      <c r="DPU205" s="471"/>
      <c r="DPV205" s="471"/>
      <c r="DPW205" s="471"/>
      <c r="DPX205" s="471"/>
      <c r="DPY205" s="471"/>
      <c r="DPZ205" s="471"/>
      <c r="DQA205" s="471"/>
      <c r="DQB205" s="471"/>
      <c r="DQC205" s="471"/>
      <c r="DQD205" s="471"/>
      <c r="DQE205" s="471"/>
      <c r="DQF205" s="471"/>
      <c r="DQG205" s="471"/>
      <c r="DQH205" s="471"/>
      <c r="DQI205" s="471"/>
      <c r="DQJ205" s="471"/>
      <c r="DQK205" s="471"/>
      <c r="DQL205" s="471"/>
      <c r="DQM205" s="471"/>
      <c r="DQN205" s="471"/>
      <c r="DQO205" s="471"/>
      <c r="DQP205" s="471"/>
      <c r="DQQ205" s="471"/>
      <c r="DQR205" s="471"/>
      <c r="DQS205" s="471"/>
      <c r="DQT205" s="471"/>
      <c r="DQU205" s="471"/>
      <c r="DQV205" s="471"/>
      <c r="DQW205" s="471"/>
      <c r="DQX205" s="471"/>
      <c r="DQY205" s="471"/>
      <c r="DQZ205" s="471"/>
      <c r="DRA205" s="471"/>
      <c r="DRB205" s="471"/>
      <c r="DRC205" s="471"/>
      <c r="DRD205" s="471"/>
      <c r="DRE205" s="471"/>
      <c r="DRF205" s="471"/>
      <c r="DRG205" s="471"/>
      <c r="DRH205" s="471"/>
      <c r="DRI205" s="471"/>
      <c r="DRJ205" s="471"/>
      <c r="DRK205" s="471"/>
      <c r="DRL205" s="471"/>
      <c r="DRM205" s="471"/>
      <c r="DRN205" s="471"/>
      <c r="DRO205" s="471"/>
      <c r="DRP205" s="471"/>
      <c r="DRQ205" s="471"/>
      <c r="DRR205" s="471"/>
      <c r="DRS205" s="471"/>
      <c r="DRT205" s="471"/>
      <c r="DRU205" s="471"/>
      <c r="DRV205" s="471"/>
      <c r="DRW205" s="471"/>
      <c r="DRX205" s="471"/>
      <c r="DRY205" s="471"/>
      <c r="DRZ205" s="471"/>
      <c r="DSA205" s="471"/>
      <c r="DSB205" s="471"/>
      <c r="DSC205" s="471"/>
      <c r="DSD205" s="471"/>
      <c r="DSE205" s="471"/>
      <c r="DSF205" s="471"/>
      <c r="DSG205" s="471"/>
      <c r="DSH205" s="471"/>
      <c r="DSI205" s="471"/>
      <c r="DSJ205" s="471"/>
      <c r="DSK205" s="471"/>
      <c r="DSL205" s="471"/>
      <c r="DSM205" s="471"/>
      <c r="DSN205" s="471"/>
      <c r="DSO205" s="471"/>
      <c r="DSP205" s="471"/>
      <c r="DSQ205" s="471"/>
      <c r="DSR205" s="471"/>
      <c r="DSS205" s="471"/>
      <c r="DST205" s="471"/>
      <c r="DSU205" s="471"/>
      <c r="DSV205" s="471"/>
      <c r="DSW205" s="471"/>
      <c r="DSX205" s="471"/>
      <c r="DSY205" s="471"/>
      <c r="DSZ205" s="471"/>
      <c r="DTA205" s="471"/>
      <c r="DTB205" s="471"/>
      <c r="DTC205" s="471"/>
      <c r="DTD205" s="471"/>
      <c r="DTE205" s="471"/>
      <c r="DTF205" s="471"/>
      <c r="DTG205" s="471"/>
      <c r="DTH205" s="471"/>
      <c r="DTI205" s="471"/>
      <c r="DTJ205" s="471"/>
      <c r="DTK205" s="471"/>
      <c r="DTL205" s="471"/>
      <c r="DTM205" s="471"/>
      <c r="DTN205" s="471"/>
      <c r="DTO205" s="471"/>
      <c r="DTP205" s="471"/>
      <c r="DTQ205" s="471"/>
      <c r="DTR205" s="471"/>
      <c r="DTS205" s="471"/>
      <c r="DTT205" s="471"/>
      <c r="DTU205" s="471"/>
      <c r="DTV205" s="471"/>
      <c r="DTW205" s="471"/>
      <c r="DTX205" s="471"/>
      <c r="DTY205" s="471"/>
      <c r="DTZ205" s="471"/>
      <c r="DUA205" s="471"/>
      <c r="DUB205" s="471"/>
      <c r="DUC205" s="471"/>
      <c r="DUD205" s="471"/>
      <c r="DUE205" s="471"/>
      <c r="DUF205" s="471"/>
      <c r="DUG205" s="471"/>
      <c r="DUH205" s="471"/>
      <c r="DUI205" s="471"/>
      <c r="DUJ205" s="471"/>
      <c r="DUK205" s="471"/>
      <c r="DUL205" s="471"/>
      <c r="DUM205" s="471"/>
      <c r="DUN205" s="471"/>
      <c r="DUO205" s="471"/>
      <c r="DUP205" s="471"/>
      <c r="DUQ205" s="471"/>
      <c r="DUR205" s="471"/>
      <c r="DUS205" s="471"/>
      <c r="DUT205" s="471"/>
      <c r="DUU205" s="471"/>
      <c r="DUV205" s="471"/>
      <c r="DUW205" s="471"/>
      <c r="DUX205" s="471"/>
      <c r="DUY205" s="471"/>
      <c r="DUZ205" s="471"/>
      <c r="DVA205" s="471"/>
      <c r="DVB205" s="471"/>
      <c r="DVC205" s="471"/>
      <c r="DVD205" s="471"/>
      <c r="DVE205" s="471"/>
      <c r="DVF205" s="471"/>
      <c r="DVG205" s="471"/>
      <c r="DVH205" s="471"/>
      <c r="DVI205" s="471"/>
      <c r="DVJ205" s="471"/>
      <c r="DVK205" s="471"/>
      <c r="DVL205" s="471"/>
      <c r="DVM205" s="471"/>
      <c r="DVN205" s="471"/>
      <c r="DVO205" s="471"/>
      <c r="DVP205" s="471"/>
      <c r="DVQ205" s="471"/>
      <c r="DVR205" s="471"/>
      <c r="DVS205" s="471"/>
      <c r="DVT205" s="471"/>
      <c r="DVU205" s="471"/>
      <c r="DVV205" s="471"/>
      <c r="DVW205" s="471"/>
      <c r="DVX205" s="471"/>
      <c r="DVY205" s="471"/>
      <c r="DVZ205" s="471"/>
      <c r="DWA205" s="471"/>
      <c r="DWB205" s="471"/>
      <c r="DWC205" s="471"/>
      <c r="DWD205" s="471"/>
      <c r="DWE205" s="471"/>
      <c r="DWF205" s="471"/>
      <c r="DWG205" s="471"/>
      <c r="DWH205" s="471"/>
      <c r="DWI205" s="471"/>
      <c r="DWJ205" s="471"/>
      <c r="DWK205" s="471"/>
      <c r="DWL205" s="471"/>
      <c r="DWM205" s="471"/>
      <c r="DWN205" s="471"/>
      <c r="DWO205" s="471"/>
      <c r="DWP205" s="471"/>
      <c r="DWQ205" s="471"/>
      <c r="DWR205" s="471"/>
      <c r="DWS205" s="471"/>
      <c r="DWT205" s="471"/>
      <c r="DWU205" s="471"/>
      <c r="DWV205" s="471"/>
      <c r="DWW205" s="471"/>
      <c r="DWX205" s="471"/>
      <c r="DWY205" s="471"/>
      <c r="DWZ205" s="471"/>
      <c r="DXA205" s="471"/>
      <c r="DXB205" s="471"/>
      <c r="DXC205" s="471"/>
      <c r="DXD205" s="471"/>
      <c r="DXE205" s="471"/>
      <c r="DXF205" s="471"/>
      <c r="DXG205" s="471"/>
      <c r="DXH205" s="471"/>
      <c r="DXI205" s="471"/>
      <c r="DXJ205" s="471"/>
      <c r="DXK205" s="471"/>
      <c r="DXL205" s="471"/>
      <c r="DXM205" s="471"/>
      <c r="DXN205" s="471"/>
      <c r="DXO205" s="471"/>
      <c r="DXP205" s="471"/>
      <c r="DXQ205" s="471"/>
      <c r="DXR205" s="471"/>
      <c r="DXS205" s="471"/>
      <c r="DXT205" s="471"/>
      <c r="DXU205" s="471"/>
      <c r="DXV205" s="471"/>
      <c r="DXW205" s="471"/>
      <c r="DXX205" s="471"/>
      <c r="DXY205" s="471"/>
      <c r="DXZ205" s="471"/>
      <c r="DYA205" s="471"/>
      <c r="DYB205" s="471"/>
      <c r="DYC205" s="471"/>
      <c r="DYD205" s="471"/>
      <c r="DYE205" s="471"/>
      <c r="DYF205" s="471"/>
      <c r="DYG205" s="471"/>
      <c r="DYH205" s="471"/>
      <c r="DYI205" s="471"/>
      <c r="DYJ205" s="471"/>
      <c r="DYK205" s="471"/>
      <c r="DYL205" s="471"/>
      <c r="DYM205" s="471"/>
      <c r="DYN205" s="471"/>
      <c r="DYO205" s="471"/>
      <c r="DYP205" s="471"/>
      <c r="DYQ205" s="471"/>
      <c r="DYR205" s="471"/>
      <c r="DYS205" s="471"/>
      <c r="DYT205" s="471"/>
      <c r="DYU205" s="471"/>
      <c r="DYV205" s="471"/>
      <c r="DYW205" s="471"/>
      <c r="DYX205" s="471"/>
      <c r="DYY205" s="471"/>
      <c r="DYZ205" s="471"/>
      <c r="DZA205" s="471"/>
      <c r="DZB205" s="471"/>
      <c r="DZC205" s="471"/>
      <c r="DZD205" s="471"/>
      <c r="DZE205" s="471"/>
      <c r="DZF205" s="471"/>
      <c r="DZG205" s="471"/>
      <c r="DZH205" s="471"/>
      <c r="DZI205" s="471"/>
      <c r="DZJ205" s="471"/>
      <c r="DZK205" s="471"/>
      <c r="DZL205" s="471"/>
      <c r="DZM205" s="471"/>
      <c r="DZN205" s="471"/>
      <c r="DZO205" s="471"/>
      <c r="DZP205" s="471"/>
      <c r="DZQ205" s="471"/>
      <c r="DZR205" s="471"/>
      <c r="DZS205" s="471"/>
      <c r="DZT205" s="471"/>
      <c r="DZU205" s="471"/>
      <c r="DZV205" s="471"/>
      <c r="DZW205" s="471"/>
      <c r="DZX205" s="471"/>
      <c r="DZY205" s="471"/>
      <c r="DZZ205" s="471"/>
      <c r="EAA205" s="471"/>
      <c r="EAB205" s="471"/>
      <c r="EAC205" s="471"/>
      <c r="EAD205" s="471"/>
      <c r="EAE205" s="471"/>
      <c r="EAF205" s="471"/>
      <c r="EAG205" s="471"/>
      <c r="EAH205" s="471"/>
      <c r="EAI205" s="471"/>
      <c r="EAJ205" s="471"/>
      <c r="EAK205" s="471"/>
      <c r="EAL205" s="471"/>
      <c r="EAM205" s="471"/>
      <c r="EAN205" s="471"/>
      <c r="EAO205" s="471"/>
      <c r="EAP205" s="471"/>
      <c r="EAQ205" s="471"/>
      <c r="EAR205" s="471"/>
      <c r="EAS205" s="471"/>
      <c r="EAT205" s="471"/>
      <c r="EAU205" s="471"/>
      <c r="EAV205" s="471"/>
      <c r="EAW205" s="471"/>
      <c r="EAX205" s="471"/>
      <c r="EAY205" s="471"/>
      <c r="EAZ205" s="471"/>
      <c r="EBA205" s="471"/>
      <c r="EBB205" s="471"/>
      <c r="EBC205" s="471"/>
      <c r="EBD205" s="471"/>
      <c r="EBE205" s="471"/>
      <c r="EBF205" s="471"/>
      <c r="EBG205" s="471"/>
      <c r="EBH205" s="471"/>
      <c r="EBI205" s="471"/>
      <c r="EBJ205" s="471"/>
      <c r="EBK205" s="471"/>
      <c r="EBL205" s="471"/>
      <c r="EBM205" s="471"/>
      <c r="EBN205" s="471"/>
      <c r="EBO205" s="471"/>
      <c r="EBP205" s="471"/>
      <c r="EBQ205" s="471"/>
      <c r="EBR205" s="471"/>
      <c r="EBS205" s="471"/>
      <c r="EBT205" s="471"/>
      <c r="EBU205" s="471"/>
      <c r="EBV205" s="471"/>
      <c r="EBW205" s="471"/>
      <c r="EBX205" s="471"/>
      <c r="EBY205" s="471"/>
      <c r="EBZ205" s="471"/>
      <c r="ECA205" s="471"/>
      <c r="ECB205" s="471"/>
      <c r="ECC205" s="471"/>
      <c r="ECD205" s="471"/>
      <c r="ECE205" s="471"/>
      <c r="ECF205" s="471"/>
      <c r="ECG205" s="471"/>
      <c r="ECH205" s="471"/>
      <c r="ECI205" s="471"/>
      <c r="ECJ205" s="471"/>
      <c r="ECK205" s="471"/>
      <c r="ECL205" s="471"/>
      <c r="ECM205" s="471"/>
      <c r="ECN205" s="471"/>
      <c r="ECO205" s="471"/>
      <c r="ECP205" s="471"/>
      <c r="ECQ205" s="471"/>
      <c r="ECR205" s="471"/>
      <c r="ECS205" s="471"/>
      <c r="ECT205" s="471"/>
      <c r="ECU205" s="471"/>
      <c r="ECV205" s="471"/>
      <c r="ECW205" s="471"/>
      <c r="ECX205" s="471"/>
      <c r="ECY205" s="471"/>
      <c r="ECZ205" s="471"/>
      <c r="EDA205" s="471"/>
      <c r="EDB205" s="471"/>
      <c r="EDC205" s="471"/>
      <c r="EDD205" s="471"/>
      <c r="EDE205" s="471"/>
      <c r="EDF205" s="471"/>
      <c r="EDG205" s="471"/>
      <c r="EDH205" s="471"/>
      <c r="EDI205" s="471"/>
      <c r="EDJ205" s="471"/>
      <c r="EDK205" s="471"/>
      <c r="EDL205" s="471"/>
      <c r="EDM205" s="471"/>
      <c r="EDN205" s="471"/>
      <c r="EDO205" s="471"/>
      <c r="EDP205" s="471"/>
      <c r="EDQ205" s="471"/>
      <c r="EDR205" s="471"/>
      <c r="EDS205" s="471"/>
      <c r="EDT205" s="471"/>
      <c r="EDU205" s="471"/>
      <c r="EDV205" s="471"/>
      <c r="EDW205" s="471"/>
      <c r="EDX205" s="471"/>
      <c r="EDY205" s="471"/>
      <c r="EDZ205" s="471"/>
      <c r="EEA205" s="471"/>
      <c r="EEB205" s="471"/>
      <c r="EEC205" s="471"/>
      <c r="EED205" s="471"/>
      <c r="EEE205" s="471"/>
      <c r="EEF205" s="471"/>
      <c r="EEG205" s="471"/>
      <c r="EEH205" s="471"/>
      <c r="EEI205" s="471"/>
      <c r="EEJ205" s="471"/>
      <c r="EEK205" s="471"/>
      <c r="EEL205" s="471"/>
      <c r="EEM205" s="471"/>
      <c r="EEN205" s="471"/>
      <c r="EEO205" s="471"/>
      <c r="EEP205" s="471"/>
      <c r="EEQ205" s="471"/>
      <c r="EER205" s="471"/>
      <c r="EES205" s="471"/>
      <c r="EET205" s="471"/>
      <c r="EEU205" s="471"/>
      <c r="EEV205" s="471"/>
      <c r="EEW205" s="471"/>
      <c r="EEX205" s="471"/>
      <c r="EEY205" s="471"/>
      <c r="EEZ205" s="471"/>
      <c r="EFA205" s="471"/>
      <c r="EFB205" s="471"/>
      <c r="EFC205" s="471"/>
      <c r="EFD205" s="471"/>
      <c r="EFE205" s="471"/>
      <c r="EFF205" s="471"/>
      <c r="EFG205" s="471"/>
      <c r="EFH205" s="471"/>
      <c r="EFI205" s="471"/>
      <c r="EFJ205" s="471"/>
      <c r="EFK205" s="471"/>
      <c r="EFL205" s="471"/>
      <c r="EFM205" s="471"/>
      <c r="EFN205" s="471"/>
      <c r="EFO205" s="471"/>
      <c r="EFP205" s="471"/>
      <c r="EFQ205" s="471"/>
      <c r="EFR205" s="471"/>
      <c r="EFS205" s="471"/>
      <c r="EFT205" s="471"/>
      <c r="EFU205" s="471"/>
      <c r="EFV205" s="471"/>
      <c r="EFW205" s="471"/>
      <c r="EFX205" s="471"/>
      <c r="EFY205" s="471"/>
      <c r="EFZ205" s="471"/>
      <c r="EGA205" s="471"/>
      <c r="EGB205" s="471"/>
      <c r="EGC205" s="471"/>
      <c r="EGD205" s="471"/>
      <c r="EGE205" s="471"/>
      <c r="EGF205" s="471"/>
      <c r="EGG205" s="471"/>
      <c r="EGH205" s="471"/>
      <c r="EGI205" s="471"/>
      <c r="EGJ205" s="471"/>
      <c r="EGK205" s="471"/>
      <c r="EGL205" s="471"/>
      <c r="EGM205" s="471"/>
      <c r="EGN205" s="471"/>
      <c r="EGO205" s="471"/>
      <c r="EGP205" s="471"/>
      <c r="EGQ205" s="471"/>
      <c r="EGR205" s="471"/>
      <c r="EGS205" s="471"/>
      <c r="EGT205" s="471"/>
      <c r="EGU205" s="471"/>
      <c r="EGV205" s="471"/>
      <c r="EGW205" s="471"/>
      <c r="EGX205" s="471"/>
      <c r="EGY205" s="471"/>
      <c r="EGZ205" s="471"/>
      <c r="EHA205" s="471"/>
      <c r="EHB205" s="471"/>
      <c r="EHC205" s="471"/>
      <c r="EHD205" s="471"/>
      <c r="EHE205" s="471"/>
      <c r="EHF205" s="471"/>
      <c r="EHG205" s="471"/>
      <c r="EHH205" s="471"/>
      <c r="EHI205" s="471"/>
      <c r="EHJ205" s="471"/>
      <c r="EHK205" s="471"/>
      <c r="EHL205" s="471"/>
      <c r="EHM205" s="471"/>
      <c r="EHN205" s="471"/>
      <c r="EHO205" s="471"/>
      <c r="EHP205" s="471"/>
      <c r="EHQ205" s="471"/>
      <c r="EHR205" s="471"/>
      <c r="EHS205" s="471"/>
      <c r="EHT205" s="471"/>
      <c r="EHU205" s="471"/>
      <c r="EHV205" s="471"/>
      <c r="EHW205" s="471"/>
      <c r="EHX205" s="471"/>
      <c r="EHY205" s="471"/>
      <c r="EHZ205" s="471"/>
      <c r="EIA205" s="471"/>
      <c r="EIB205" s="471"/>
      <c r="EIC205" s="471"/>
      <c r="EID205" s="471"/>
      <c r="EIE205" s="471"/>
      <c r="EIF205" s="471"/>
      <c r="EIG205" s="471"/>
      <c r="EIH205" s="471"/>
      <c r="EII205" s="471"/>
      <c r="EIJ205" s="471"/>
      <c r="EIK205" s="471"/>
      <c r="EIL205" s="471"/>
      <c r="EIM205" s="471"/>
      <c r="EIN205" s="471"/>
      <c r="EIO205" s="471"/>
      <c r="EIP205" s="471"/>
      <c r="EIQ205" s="471"/>
      <c r="EIR205" s="471"/>
      <c r="EIS205" s="471"/>
      <c r="EIT205" s="471"/>
      <c r="EIU205" s="471"/>
      <c r="EIV205" s="471"/>
      <c r="EIW205" s="471"/>
      <c r="EIX205" s="471"/>
      <c r="EIY205" s="471"/>
      <c r="EIZ205" s="471"/>
      <c r="EJA205" s="471"/>
      <c r="EJB205" s="471"/>
      <c r="EJC205" s="471"/>
      <c r="EJD205" s="471"/>
      <c r="EJE205" s="471"/>
      <c r="EJF205" s="471"/>
      <c r="EJG205" s="471"/>
      <c r="EJH205" s="471"/>
      <c r="EJI205" s="471"/>
      <c r="EJJ205" s="471"/>
      <c r="EJK205" s="471"/>
      <c r="EJL205" s="471"/>
      <c r="EJM205" s="471"/>
      <c r="EJN205" s="471"/>
      <c r="EJO205" s="471"/>
      <c r="EJP205" s="471"/>
      <c r="EJQ205" s="471"/>
      <c r="EJR205" s="471"/>
      <c r="EJS205" s="471"/>
      <c r="EJT205" s="471"/>
      <c r="EJU205" s="471"/>
      <c r="EJV205" s="471"/>
      <c r="EJW205" s="471"/>
      <c r="EJX205" s="471"/>
      <c r="EJY205" s="471"/>
      <c r="EJZ205" s="471"/>
      <c r="EKA205" s="471"/>
      <c r="EKB205" s="471"/>
      <c r="EKC205" s="471"/>
      <c r="EKD205" s="471"/>
      <c r="EKE205" s="471"/>
      <c r="EKF205" s="471"/>
      <c r="EKG205" s="471"/>
      <c r="EKH205" s="471"/>
      <c r="EKI205" s="471"/>
      <c r="EKJ205" s="471"/>
      <c r="EKK205" s="471"/>
      <c r="EKL205" s="471"/>
      <c r="EKM205" s="471"/>
      <c r="EKN205" s="471"/>
      <c r="EKO205" s="471"/>
      <c r="EKP205" s="471"/>
      <c r="EKQ205" s="471"/>
      <c r="EKR205" s="471"/>
      <c r="EKS205" s="471"/>
      <c r="EKT205" s="471"/>
      <c r="EKU205" s="471"/>
      <c r="EKV205" s="471"/>
      <c r="EKW205" s="471"/>
      <c r="EKX205" s="471"/>
      <c r="EKY205" s="471"/>
      <c r="EKZ205" s="471"/>
      <c r="ELA205" s="471"/>
      <c r="ELB205" s="471"/>
      <c r="ELC205" s="471"/>
      <c r="ELD205" s="471"/>
      <c r="ELE205" s="471"/>
      <c r="ELF205" s="471"/>
      <c r="ELG205" s="471"/>
      <c r="ELH205" s="471"/>
      <c r="ELI205" s="471"/>
      <c r="ELJ205" s="471"/>
      <c r="ELK205" s="471"/>
      <c r="ELL205" s="471"/>
      <c r="ELM205" s="471"/>
      <c r="ELN205" s="471"/>
      <c r="ELO205" s="471"/>
      <c r="ELP205" s="471"/>
      <c r="ELQ205" s="471"/>
      <c r="ELR205" s="471"/>
      <c r="ELS205" s="471"/>
      <c r="ELT205" s="471"/>
      <c r="ELU205" s="471"/>
      <c r="ELV205" s="471"/>
      <c r="ELW205" s="471"/>
      <c r="ELX205" s="471"/>
      <c r="ELY205" s="471"/>
      <c r="ELZ205" s="471"/>
      <c r="EMA205" s="471"/>
      <c r="EMB205" s="471"/>
      <c r="EMC205" s="471"/>
      <c r="EMD205" s="471"/>
      <c r="EME205" s="471"/>
      <c r="EMF205" s="471"/>
      <c r="EMG205" s="471"/>
      <c r="EMH205" s="471"/>
      <c r="EMI205" s="471"/>
      <c r="EMJ205" s="471"/>
      <c r="EMK205" s="471"/>
      <c r="EML205" s="471"/>
      <c r="EMM205" s="471"/>
      <c r="EMN205" s="471"/>
      <c r="EMO205" s="471"/>
      <c r="EMP205" s="471"/>
      <c r="EMQ205" s="471"/>
      <c r="EMR205" s="471"/>
      <c r="EMS205" s="471"/>
      <c r="EMT205" s="471"/>
      <c r="EMU205" s="471"/>
      <c r="EMV205" s="471"/>
      <c r="EMW205" s="471"/>
      <c r="EMX205" s="471"/>
      <c r="EMY205" s="471"/>
      <c r="EMZ205" s="471"/>
      <c r="ENA205" s="471"/>
      <c r="ENB205" s="471"/>
      <c r="ENC205" s="471"/>
      <c r="END205" s="471"/>
      <c r="ENE205" s="471"/>
      <c r="ENF205" s="471"/>
      <c r="ENG205" s="471"/>
      <c r="ENH205" s="471"/>
      <c r="ENI205" s="471"/>
      <c r="ENJ205" s="471"/>
      <c r="ENK205" s="471"/>
      <c r="ENL205" s="471"/>
      <c r="ENM205" s="471"/>
      <c r="ENN205" s="471"/>
      <c r="ENO205" s="471"/>
      <c r="ENP205" s="471"/>
      <c r="ENQ205" s="471"/>
      <c r="ENR205" s="471"/>
      <c r="ENS205" s="471"/>
      <c r="ENT205" s="471"/>
      <c r="ENU205" s="471"/>
      <c r="ENV205" s="471"/>
      <c r="ENW205" s="471"/>
      <c r="ENX205" s="471"/>
      <c r="ENY205" s="471"/>
      <c r="ENZ205" s="471"/>
      <c r="EOA205" s="471"/>
      <c r="EOB205" s="471"/>
      <c r="EOC205" s="471"/>
      <c r="EOD205" s="471"/>
      <c r="EOE205" s="471"/>
      <c r="EOF205" s="471"/>
      <c r="EOG205" s="471"/>
      <c r="EOH205" s="471"/>
      <c r="EOI205" s="471"/>
      <c r="EOJ205" s="471"/>
      <c r="EOK205" s="471"/>
      <c r="EOL205" s="471"/>
      <c r="EOM205" s="471"/>
      <c r="EON205" s="471"/>
      <c r="EOO205" s="471"/>
      <c r="EOP205" s="471"/>
      <c r="EOQ205" s="471"/>
      <c r="EOR205" s="471"/>
      <c r="EOS205" s="471"/>
      <c r="EOT205" s="471"/>
      <c r="EOU205" s="471"/>
      <c r="EOV205" s="471"/>
      <c r="EOW205" s="471"/>
      <c r="EOX205" s="471"/>
      <c r="EOY205" s="471"/>
      <c r="EOZ205" s="471"/>
      <c r="EPA205" s="471"/>
      <c r="EPB205" s="471"/>
      <c r="EPC205" s="471"/>
      <c r="EPD205" s="471"/>
      <c r="EPE205" s="471"/>
      <c r="EPF205" s="471"/>
      <c r="EPG205" s="471"/>
      <c r="EPH205" s="471"/>
      <c r="EPI205" s="471"/>
      <c r="EPJ205" s="471"/>
      <c r="EPK205" s="471"/>
      <c r="EPL205" s="471"/>
      <c r="EPM205" s="471"/>
      <c r="EPN205" s="471"/>
      <c r="EPO205" s="471"/>
      <c r="EPP205" s="471"/>
      <c r="EPQ205" s="471"/>
      <c r="EPR205" s="471"/>
      <c r="EPS205" s="471"/>
      <c r="EPT205" s="471"/>
      <c r="EPU205" s="471"/>
      <c r="EPV205" s="471"/>
      <c r="EPW205" s="471"/>
      <c r="EPX205" s="471"/>
      <c r="EPY205" s="471"/>
      <c r="EPZ205" s="471"/>
      <c r="EQA205" s="471"/>
      <c r="EQB205" s="471"/>
      <c r="EQC205" s="471"/>
      <c r="EQD205" s="471"/>
      <c r="EQE205" s="471"/>
      <c r="EQF205" s="471"/>
      <c r="EQG205" s="471"/>
      <c r="EQH205" s="471"/>
      <c r="EQI205" s="471"/>
      <c r="EQJ205" s="471"/>
      <c r="EQK205" s="471"/>
      <c r="EQL205" s="471"/>
      <c r="EQM205" s="471"/>
      <c r="EQN205" s="471"/>
      <c r="EQO205" s="471"/>
      <c r="EQP205" s="471"/>
      <c r="EQQ205" s="471"/>
      <c r="EQR205" s="471"/>
      <c r="EQS205" s="471"/>
      <c r="EQT205" s="471"/>
      <c r="EQU205" s="471"/>
      <c r="EQV205" s="471"/>
      <c r="EQW205" s="471"/>
      <c r="EQX205" s="471"/>
      <c r="EQY205" s="471"/>
      <c r="EQZ205" s="471"/>
      <c r="ERA205" s="471"/>
      <c r="ERB205" s="471"/>
      <c r="ERC205" s="471"/>
      <c r="ERD205" s="471"/>
      <c r="ERE205" s="471"/>
      <c r="ERF205" s="471"/>
      <c r="ERG205" s="471"/>
      <c r="ERH205" s="471"/>
      <c r="ERI205" s="471"/>
      <c r="ERJ205" s="471"/>
      <c r="ERK205" s="471"/>
      <c r="ERL205" s="471"/>
      <c r="ERM205" s="471"/>
      <c r="ERN205" s="471"/>
      <c r="ERO205" s="471"/>
      <c r="ERP205" s="471"/>
      <c r="ERQ205" s="471"/>
      <c r="ERR205" s="471"/>
      <c r="ERS205" s="471"/>
      <c r="ERT205" s="471"/>
      <c r="ERU205" s="471"/>
      <c r="ERV205" s="471"/>
      <c r="ERW205" s="471"/>
      <c r="ERX205" s="471"/>
      <c r="ERY205" s="471"/>
      <c r="ERZ205" s="471"/>
      <c r="ESA205" s="471"/>
      <c r="ESB205" s="471"/>
      <c r="ESC205" s="471"/>
      <c r="ESD205" s="471"/>
      <c r="ESE205" s="471"/>
      <c r="ESF205" s="471"/>
      <c r="ESG205" s="471"/>
      <c r="ESH205" s="471"/>
      <c r="ESI205" s="471"/>
      <c r="ESJ205" s="471"/>
      <c r="ESK205" s="471"/>
      <c r="ESL205" s="471"/>
      <c r="ESM205" s="471"/>
      <c r="ESN205" s="471"/>
      <c r="ESO205" s="471"/>
      <c r="ESP205" s="471"/>
      <c r="ESQ205" s="471"/>
      <c r="ESR205" s="471"/>
      <c r="ESS205" s="471"/>
      <c r="EST205" s="471"/>
      <c r="ESU205" s="471"/>
      <c r="ESV205" s="471"/>
      <c r="ESW205" s="471"/>
      <c r="ESX205" s="471"/>
      <c r="ESY205" s="471"/>
      <c r="ESZ205" s="471"/>
      <c r="ETA205" s="471"/>
      <c r="ETB205" s="471"/>
      <c r="ETC205" s="471"/>
      <c r="ETD205" s="471"/>
      <c r="ETE205" s="471"/>
      <c r="ETF205" s="471"/>
      <c r="ETG205" s="471"/>
      <c r="ETH205" s="471"/>
      <c r="ETI205" s="471"/>
      <c r="ETJ205" s="471"/>
      <c r="ETK205" s="471"/>
      <c r="ETL205" s="471"/>
      <c r="ETM205" s="471"/>
      <c r="ETN205" s="471"/>
      <c r="ETO205" s="471"/>
      <c r="ETP205" s="471"/>
      <c r="ETQ205" s="471"/>
      <c r="ETR205" s="471"/>
      <c r="ETS205" s="471"/>
      <c r="ETT205" s="471"/>
      <c r="ETU205" s="471"/>
      <c r="ETV205" s="471"/>
      <c r="ETW205" s="471"/>
      <c r="ETX205" s="471"/>
      <c r="ETY205" s="471"/>
      <c r="ETZ205" s="471"/>
      <c r="EUA205" s="471"/>
      <c r="EUB205" s="471"/>
      <c r="EUC205" s="471"/>
      <c r="EUD205" s="471"/>
      <c r="EUE205" s="471"/>
      <c r="EUF205" s="471"/>
      <c r="EUG205" s="471"/>
      <c r="EUH205" s="471"/>
      <c r="EUI205" s="471"/>
      <c r="EUJ205" s="471"/>
      <c r="EUK205" s="471"/>
      <c r="EUL205" s="471"/>
      <c r="EUM205" s="471"/>
      <c r="EUN205" s="471"/>
      <c r="EUO205" s="471"/>
      <c r="EUP205" s="471"/>
      <c r="EUQ205" s="471"/>
      <c r="EUR205" s="471"/>
      <c r="EUS205" s="471"/>
      <c r="EUT205" s="471"/>
      <c r="EUU205" s="471"/>
      <c r="EUV205" s="471"/>
      <c r="EUW205" s="471"/>
      <c r="EUX205" s="471"/>
      <c r="EUY205" s="471"/>
      <c r="EUZ205" s="471"/>
      <c r="EVA205" s="471"/>
      <c r="EVB205" s="471"/>
      <c r="EVC205" s="471"/>
      <c r="EVD205" s="471"/>
      <c r="EVE205" s="471"/>
      <c r="EVF205" s="471"/>
      <c r="EVG205" s="471"/>
      <c r="EVH205" s="471"/>
      <c r="EVI205" s="471"/>
      <c r="EVJ205" s="471"/>
      <c r="EVK205" s="471"/>
      <c r="EVL205" s="471"/>
      <c r="EVM205" s="471"/>
      <c r="EVN205" s="471"/>
      <c r="EVO205" s="471"/>
      <c r="EVP205" s="471"/>
      <c r="EVQ205" s="471"/>
      <c r="EVR205" s="471"/>
      <c r="EVS205" s="471"/>
      <c r="EVT205" s="471"/>
      <c r="EVU205" s="471"/>
      <c r="EVV205" s="471"/>
      <c r="EVW205" s="471"/>
      <c r="EVX205" s="471"/>
      <c r="EVY205" s="471"/>
      <c r="EVZ205" s="471"/>
      <c r="EWA205" s="471"/>
      <c r="EWB205" s="471"/>
      <c r="EWC205" s="471"/>
      <c r="EWD205" s="471"/>
      <c r="EWE205" s="471"/>
      <c r="EWF205" s="471"/>
      <c r="EWG205" s="471"/>
      <c r="EWH205" s="471"/>
      <c r="EWI205" s="471"/>
      <c r="EWJ205" s="471"/>
      <c r="EWK205" s="471"/>
      <c r="EWL205" s="471"/>
      <c r="EWM205" s="471"/>
      <c r="EWN205" s="471"/>
      <c r="EWO205" s="471"/>
      <c r="EWP205" s="471"/>
      <c r="EWQ205" s="471"/>
      <c r="EWR205" s="471"/>
      <c r="EWS205" s="471"/>
      <c r="EWT205" s="471"/>
      <c r="EWU205" s="471"/>
      <c r="EWV205" s="471"/>
      <c r="EWW205" s="471"/>
      <c r="EWX205" s="471"/>
      <c r="EWY205" s="471"/>
      <c r="EWZ205" s="471"/>
      <c r="EXA205" s="471"/>
      <c r="EXB205" s="471"/>
      <c r="EXC205" s="471"/>
      <c r="EXD205" s="471"/>
      <c r="EXE205" s="471"/>
      <c r="EXF205" s="471"/>
      <c r="EXG205" s="471"/>
      <c r="EXH205" s="471"/>
      <c r="EXI205" s="471"/>
      <c r="EXJ205" s="471"/>
      <c r="EXK205" s="471"/>
      <c r="EXL205" s="471"/>
      <c r="EXM205" s="471"/>
      <c r="EXN205" s="471"/>
      <c r="EXO205" s="471"/>
      <c r="EXP205" s="471"/>
      <c r="EXQ205" s="471"/>
      <c r="EXR205" s="471"/>
      <c r="EXS205" s="471"/>
      <c r="EXT205" s="471"/>
      <c r="EXU205" s="471"/>
      <c r="EXV205" s="471"/>
      <c r="EXW205" s="471"/>
      <c r="EXX205" s="471"/>
      <c r="EXY205" s="471"/>
      <c r="EXZ205" s="471"/>
      <c r="EYA205" s="471"/>
      <c r="EYB205" s="471"/>
      <c r="EYC205" s="471"/>
      <c r="EYD205" s="471"/>
      <c r="EYE205" s="471"/>
      <c r="EYF205" s="471"/>
      <c r="EYG205" s="471"/>
      <c r="EYH205" s="471"/>
      <c r="EYI205" s="471"/>
      <c r="EYJ205" s="471"/>
      <c r="EYK205" s="471"/>
      <c r="EYL205" s="471"/>
      <c r="EYM205" s="471"/>
      <c r="EYN205" s="471"/>
      <c r="EYO205" s="471"/>
      <c r="EYP205" s="471"/>
      <c r="EYQ205" s="471"/>
      <c r="EYR205" s="471"/>
      <c r="EYS205" s="471"/>
      <c r="EYT205" s="471"/>
      <c r="EYU205" s="471"/>
      <c r="EYV205" s="471"/>
      <c r="EYW205" s="471"/>
      <c r="EYX205" s="471"/>
      <c r="EYY205" s="471"/>
      <c r="EYZ205" s="471"/>
      <c r="EZA205" s="471"/>
      <c r="EZB205" s="471"/>
      <c r="EZC205" s="471"/>
      <c r="EZD205" s="471"/>
      <c r="EZE205" s="471"/>
      <c r="EZF205" s="471"/>
      <c r="EZG205" s="471"/>
      <c r="EZH205" s="471"/>
      <c r="EZI205" s="471"/>
      <c r="EZJ205" s="471"/>
      <c r="EZK205" s="471"/>
      <c r="EZL205" s="471"/>
      <c r="EZM205" s="471"/>
      <c r="EZN205" s="471"/>
      <c r="EZO205" s="471"/>
      <c r="EZP205" s="471"/>
      <c r="EZQ205" s="471"/>
      <c r="EZR205" s="471"/>
      <c r="EZS205" s="471"/>
      <c r="EZT205" s="471"/>
      <c r="EZU205" s="471"/>
      <c r="EZV205" s="471"/>
      <c r="EZW205" s="471"/>
      <c r="EZX205" s="471"/>
      <c r="EZY205" s="471"/>
      <c r="EZZ205" s="471"/>
      <c r="FAA205" s="471"/>
      <c r="FAB205" s="471"/>
      <c r="FAC205" s="471"/>
      <c r="FAD205" s="471"/>
      <c r="FAE205" s="471"/>
      <c r="FAF205" s="471"/>
      <c r="FAG205" s="471"/>
      <c r="FAH205" s="471"/>
      <c r="FAI205" s="471"/>
      <c r="FAJ205" s="471"/>
      <c r="FAK205" s="471"/>
      <c r="FAL205" s="471"/>
      <c r="FAM205" s="471"/>
      <c r="FAN205" s="471"/>
      <c r="FAO205" s="471"/>
      <c r="FAP205" s="471"/>
      <c r="FAQ205" s="471"/>
      <c r="FAR205" s="471"/>
      <c r="FAS205" s="471"/>
      <c r="FAT205" s="471"/>
      <c r="FAU205" s="471"/>
      <c r="FAV205" s="471"/>
      <c r="FAW205" s="471"/>
      <c r="FAX205" s="471"/>
      <c r="FAY205" s="471"/>
      <c r="FAZ205" s="471"/>
      <c r="FBA205" s="471"/>
      <c r="FBB205" s="471"/>
      <c r="FBC205" s="471"/>
      <c r="FBD205" s="471"/>
      <c r="FBE205" s="471"/>
      <c r="FBF205" s="471"/>
      <c r="FBG205" s="471"/>
      <c r="FBH205" s="471"/>
      <c r="FBI205" s="471"/>
      <c r="FBJ205" s="471"/>
      <c r="FBK205" s="471"/>
      <c r="FBL205" s="471"/>
      <c r="FBM205" s="471"/>
      <c r="FBN205" s="471"/>
      <c r="FBO205" s="471"/>
      <c r="FBP205" s="471"/>
      <c r="FBQ205" s="471"/>
      <c r="FBR205" s="471"/>
      <c r="FBS205" s="471"/>
      <c r="FBT205" s="471"/>
      <c r="FBU205" s="471"/>
      <c r="FBV205" s="471"/>
      <c r="FBW205" s="471"/>
      <c r="FBX205" s="471"/>
      <c r="FBY205" s="471"/>
      <c r="FBZ205" s="471"/>
      <c r="FCA205" s="471"/>
      <c r="FCB205" s="471"/>
      <c r="FCC205" s="471"/>
      <c r="FCD205" s="471"/>
      <c r="FCE205" s="471"/>
      <c r="FCF205" s="471"/>
      <c r="FCG205" s="471"/>
      <c r="FCH205" s="471"/>
      <c r="FCI205" s="471"/>
      <c r="FCJ205" s="471"/>
      <c r="FCK205" s="471"/>
      <c r="FCL205" s="471"/>
      <c r="FCM205" s="471"/>
      <c r="FCN205" s="471"/>
      <c r="FCO205" s="471"/>
      <c r="FCP205" s="471"/>
      <c r="FCQ205" s="471"/>
      <c r="FCR205" s="471"/>
      <c r="FCS205" s="471"/>
      <c r="FCT205" s="471"/>
      <c r="FCU205" s="471"/>
      <c r="FCV205" s="471"/>
      <c r="FCW205" s="471"/>
      <c r="FCX205" s="471"/>
      <c r="FCY205" s="471"/>
      <c r="FCZ205" s="471"/>
      <c r="FDA205" s="471"/>
      <c r="FDB205" s="471"/>
      <c r="FDC205" s="471"/>
      <c r="FDD205" s="471"/>
      <c r="FDE205" s="471"/>
      <c r="FDF205" s="471"/>
      <c r="FDG205" s="471"/>
      <c r="FDH205" s="471"/>
      <c r="FDI205" s="471"/>
      <c r="FDJ205" s="471"/>
      <c r="FDK205" s="471"/>
      <c r="FDL205" s="471"/>
      <c r="FDM205" s="471"/>
      <c r="FDN205" s="471"/>
      <c r="FDO205" s="471"/>
      <c r="FDP205" s="471"/>
      <c r="FDQ205" s="471"/>
      <c r="FDR205" s="471"/>
      <c r="FDS205" s="471"/>
      <c r="FDT205" s="471"/>
      <c r="FDU205" s="471"/>
      <c r="FDV205" s="471"/>
      <c r="FDW205" s="471"/>
      <c r="FDX205" s="471"/>
      <c r="FDY205" s="471"/>
      <c r="FDZ205" s="471"/>
      <c r="FEA205" s="471"/>
      <c r="FEB205" s="471"/>
      <c r="FEC205" s="471"/>
      <c r="FED205" s="471"/>
      <c r="FEE205" s="471"/>
      <c r="FEF205" s="471"/>
      <c r="FEG205" s="471"/>
      <c r="FEH205" s="471"/>
      <c r="FEI205" s="471"/>
      <c r="FEJ205" s="471"/>
      <c r="FEK205" s="471"/>
      <c r="FEL205" s="471"/>
      <c r="FEM205" s="471"/>
      <c r="FEN205" s="471"/>
      <c r="FEO205" s="471"/>
      <c r="FEP205" s="471"/>
      <c r="FEQ205" s="471"/>
      <c r="FER205" s="471"/>
      <c r="FES205" s="471"/>
      <c r="FET205" s="471"/>
      <c r="FEU205" s="471"/>
      <c r="FEV205" s="471"/>
      <c r="FEW205" s="471"/>
      <c r="FEX205" s="471"/>
      <c r="FEY205" s="471"/>
      <c r="FEZ205" s="471"/>
      <c r="FFA205" s="471"/>
      <c r="FFB205" s="471"/>
      <c r="FFC205" s="471"/>
      <c r="FFD205" s="471"/>
      <c r="FFE205" s="471"/>
      <c r="FFF205" s="471"/>
      <c r="FFG205" s="471"/>
      <c r="FFH205" s="471"/>
      <c r="FFI205" s="471"/>
      <c r="FFJ205" s="471"/>
      <c r="FFK205" s="471"/>
      <c r="FFL205" s="471"/>
      <c r="FFM205" s="471"/>
      <c r="FFN205" s="471"/>
      <c r="FFO205" s="471"/>
      <c r="FFP205" s="471"/>
      <c r="FFQ205" s="471"/>
      <c r="FFR205" s="471"/>
      <c r="FFS205" s="471"/>
      <c r="FFT205" s="471"/>
      <c r="FFU205" s="471"/>
      <c r="FFV205" s="471"/>
      <c r="FFW205" s="471"/>
      <c r="FFX205" s="471"/>
      <c r="FFY205" s="471"/>
      <c r="FFZ205" s="471"/>
      <c r="FGA205" s="471"/>
      <c r="FGB205" s="471"/>
      <c r="FGC205" s="471"/>
      <c r="FGD205" s="471"/>
      <c r="FGE205" s="471"/>
      <c r="FGF205" s="471"/>
      <c r="FGG205" s="471"/>
      <c r="FGH205" s="471"/>
      <c r="FGI205" s="471"/>
      <c r="FGJ205" s="471"/>
      <c r="FGK205" s="471"/>
      <c r="FGL205" s="471"/>
      <c r="FGM205" s="471"/>
      <c r="FGN205" s="471"/>
      <c r="FGO205" s="471"/>
      <c r="FGP205" s="471"/>
      <c r="FGQ205" s="471"/>
      <c r="FGR205" s="471"/>
      <c r="FGS205" s="471"/>
      <c r="FGT205" s="471"/>
      <c r="FGU205" s="471"/>
      <c r="FGV205" s="471"/>
      <c r="FGW205" s="471"/>
      <c r="FGX205" s="471"/>
      <c r="FGY205" s="471"/>
      <c r="FGZ205" s="471"/>
      <c r="FHA205" s="471"/>
      <c r="FHB205" s="471"/>
      <c r="FHC205" s="471"/>
      <c r="FHD205" s="471"/>
      <c r="FHE205" s="471"/>
      <c r="FHF205" s="471"/>
      <c r="FHG205" s="471"/>
      <c r="FHH205" s="471"/>
      <c r="FHI205" s="471"/>
      <c r="FHJ205" s="471"/>
      <c r="FHK205" s="471"/>
      <c r="FHL205" s="471"/>
      <c r="FHM205" s="471"/>
      <c r="FHN205" s="471"/>
      <c r="FHO205" s="471"/>
      <c r="FHP205" s="471"/>
      <c r="FHQ205" s="471"/>
      <c r="FHR205" s="471"/>
      <c r="FHS205" s="471"/>
      <c r="FHT205" s="471"/>
      <c r="FHU205" s="471"/>
      <c r="FHV205" s="471"/>
      <c r="FHW205" s="471"/>
      <c r="FHX205" s="471"/>
      <c r="FHY205" s="471"/>
      <c r="FHZ205" s="471"/>
      <c r="FIA205" s="471"/>
      <c r="FIB205" s="471"/>
      <c r="FIC205" s="471"/>
      <c r="FID205" s="471"/>
      <c r="FIE205" s="471"/>
      <c r="FIF205" s="471"/>
      <c r="FIG205" s="471"/>
      <c r="FIH205" s="471"/>
      <c r="FII205" s="471"/>
      <c r="FIJ205" s="471"/>
      <c r="FIK205" s="471"/>
      <c r="FIL205" s="471"/>
      <c r="FIM205" s="471"/>
      <c r="FIN205" s="471"/>
      <c r="FIO205" s="471"/>
      <c r="FIP205" s="471"/>
      <c r="FIQ205" s="471"/>
      <c r="FIR205" s="471"/>
      <c r="FIS205" s="471"/>
      <c r="FIT205" s="471"/>
      <c r="FIU205" s="471"/>
      <c r="FIV205" s="471"/>
      <c r="FIW205" s="471"/>
      <c r="FIX205" s="471"/>
      <c r="FIY205" s="471"/>
      <c r="FIZ205" s="471"/>
      <c r="FJA205" s="471"/>
      <c r="FJB205" s="471"/>
      <c r="FJC205" s="471"/>
      <c r="FJD205" s="471"/>
      <c r="FJE205" s="471"/>
      <c r="FJF205" s="471"/>
      <c r="FJG205" s="471"/>
      <c r="FJH205" s="471"/>
      <c r="FJI205" s="471"/>
      <c r="FJJ205" s="471"/>
      <c r="FJK205" s="471"/>
      <c r="FJL205" s="471"/>
      <c r="FJM205" s="471"/>
      <c r="FJN205" s="471"/>
      <c r="FJO205" s="471"/>
      <c r="FJP205" s="471"/>
      <c r="FJQ205" s="471"/>
      <c r="FJR205" s="471"/>
      <c r="FJS205" s="471"/>
      <c r="FJT205" s="471"/>
      <c r="FJU205" s="471"/>
      <c r="FJV205" s="471"/>
      <c r="FJW205" s="471"/>
      <c r="FJX205" s="471"/>
      <c r="FJY205" s="471"/>
      <c r="FJZ205" s="471"/>
      <c r="FKA205" s="471"/>
      <c r="FKB205" s="471"/>
      <c r="FKC205" s="471"/>
      <c r="FKD205" s="471"/>
      <c r="FKE205" s="471"/>
      <c r="FKF205" s="471"/>
      <c r="FKG205" s="471"/>
      <c r="FKH205" s="471"/>
      <c r="FKI205" s="471"/>
      <c r="FKJ205" s="471"/>
      <c r="FKK205" s="471"/>
      <c r="FKL205" s="471"/>
      <c r="FKM205" s="471"/>
      <c r="FKN205" s="471"/>
      <c r="FKO205" s="471"/>
      <c r="FKP205" s="471"/>
      <c r="FKQ205" s="471"/>
      <c r="FKR205" s="471"/>
      <c r="FKS205" s="471"/>
      <c r="FKT205" s="471"/>
      <c r="FKU205" s="471"/>
      <c r="FKV205" s="471"/>
      <c r="FKW205" s="471"/>
      <c r="FKX205" s="471"/>
      <c r="FKY205" s="471"/>
      <c r="FKZ205" s="471"/>
      <c r="FLA205" s="471"/>
      <c r="FLB205" s="471"/>
      <c r="FLC205" s="471"/>
      <c r="FLD205" s="471"/>
      <c r="FLE205" s="471"/>
      <c r="FLF205" s="471"/>
      <c r="FLG205" s="471"/>
      <c r="FLH205" s="471"/>
      <c r="FLI205" s="471"/>
      <c r="FLJ205" s="471"/>
      <c r="FLK205" s="471"/>
      <c r="FLL205" s="471"/>
      <c r="FLM205" s="471"/>
      <c r="FLN205" s="471"/>
      <c r="FLO205" s="471"/>
      <c r="FLP205" s="471"/>
      <c r="FLQ205" s="471"/>
      <c r="FLR205" s="471"/>
      <c r="FLS205" s="471"/>
      <c r="FLT205" s="471"/>
      <c r="FLU205" s="471"/>
      <c r="FLV205" s="471"/>
      <c r="FLW205" s="471"/>
      <c r="FLX205" s="471"/>
      <c r="FLY205" s="471"/>
      <c r="FLZ205" s="471"/>
      <c r="FMA205" s="471"/>
      <c r="FMB205" s="471"/>
      <c r="FMC205" s="471"/>
      <c r="FMD205" s="471"/>
      <c r="FME205" s="471"/>
      <c r="FMF205" s="471"/>
      <c r="FMG205" s="471"/>
      <c r="FMH205" s="471"/>
      <c r="FMI205" s="471"/>
      <c r="FMJ205" s="471"/>
      <c r="FMK205" s="471"/>
      <c r="FML205" s="471"/>
      <c r="FMM205" s="471"/>
      <c r="FMN205" s="471"/>
      <c r="FMO205" s="471"/>
      <c r="FMP205" s="471"/>
      <c r="FMQ205" s="471"/>
      <c r="FMR205" s="471"/>
      <c r="FMS205" s="471"/>
      <c r="FMT205" s="471"/>
      <c r="FMU205" s="471"/>
      <c r="FMV205" s="471"/>
      <c r="FMW205" s="471"/>
      <c r="FMX205" s="471"/>
      <c r="FMY205" s="471"/>
      <c r="FMZ205" s="471"/>
      <c r="FNA205" s="471"/>
      <c r="FNB205" s="471"/>
      <c r="FNC205" s="471"/>
      <c r="FND205" s="471"/>
      <c r="FNE205" s="471"/>
      <c r="FNF205" s="471"/>
      <c r="FNG205" s="471"/>
      <c r="FNH205" s="471"/>
      <c r="FNI205" s="471"/>
      <c r="FNJ205" s="471"/>
      <c r="FNK205" s="471"/>
      <c r="FNL205" s="471"/>
      <c r="FNM205" s="471"/>
      <c r="FNN205" s="471"/>
      <c r="FNO205" s="471"/>
      <c r="FNP205" s="471"/>
      <c r="FNQ205" s="471"/>
      <c r="FNR205" s="471"/>
      <c r="FNS205" s="471"/>
      <c r="FNT205" s="471"/>
      <c r="FNU205" s="471"/>
      <c r="FNV205" s="471"/>
      <c r="FNW205" s="471"/>
      <c r="FNX205" s="471"/>
      <c r="FNY205" s="471"/>
      <c r="FNZ205" s="471"/>
      <c r="FOA205" s="471"/>
      <c r="FOB205" s="471"/>
      <c r="FOC205" s="471"/>
      <c r="FOD205" s="471"/>
      <c r="FOE205" s="471"/>
      <c r="FOF205" s="471"/>
      <c r="FOG205" s="471"/>
      <c r="FOH205" s="471"/>
      <c r="FOI205" s="471"/>
      <c r="FOJ205" s="471"/>
      <c r="FOK205" s="471"/>
      <c r="FOL205" s="471"/>
      <c r="FOM205" s="471"/>
      <c r="FON205" s="471"/>
      <c r="FOO205" s="471"/>
      <c r="FOP205" s="471"/>
      <c r="FOQ205" s="471"/>
      <c r="FOR205" s="471"/>
      <c r="FOS205" s="471"/>
      <c r="FOT205" s="471"/>
      <c r="FOU205" s="471"/>
      <c r="FOV205" s="471"/>
      <c r="FOW205" s="471"/>
      <c r="FOX205" s="471"/>
      <c r="FOY205" s="471"/>
      <c r="FOZ205" s="471"/>
      <c r="FPA205" s="471"/>
      <c r="FPB205" s="471"/>
      <c r="FPC205" s="471"/>
      <c r="FPD205" s="471"/>
      <c r="FPE205" s="471"/>
      <c r="FPF205" s="471"/>
      <c r="FPG205" s="471"/>
      <c r="FPH205" s="471"/>
      <c r="FPI205" s="471"/>
      <c r="FPJ205" s="471"/>
      <c r="FPK205" s="471"/>
      <c r="FPL205" s="471"/>
      <c r="FPM205" s="471"/>
      <c r="FPN205" s="471"/>
      <c r="FPO205" s="471"/>
      <c r="FPP205" s="471"/>
      <c r="FPQ205" s="471"/>
      <c r="FPR205" s="471"/>
      <c r="FPS205" s="471"/>
      <c r="FPT205" s="471"/>
      <c r="FPU205" s="471"/>
      <c r="FPV205" s="471"/>
      <c r="FPW205" s="471"/>
      <c r="FPX205" s="471"/>
      <c r="FPY205" s="471"/>
      <c r="FPZ205" s="471"/>
      <c r="FQA205" s="471"/>
      <c r="FQB205" s="471"/>
      <c r="FQC205" s="471"/>
      <c r="FQD205" s="471"/>
      <c r="FQE205" s="471"/>
      <c r="FQF205" s="471"/>
      <c r="FQG205" s="471"/>
      <c r="FQH205" s="471"/>
      <c r="FQI205" s="471"/>
      <c r="FQJ205" s="471"/>
      <c r="FQK205" s="471"/>
      <c r="FQL205" s="471"/>
      <c r="FQM205" s="471"/>
      <c r="FQN205" s="471"/>
      <c r="FQO205" s="471"/>
      <c r="FQP205" s="471"/>
      <c r="FQQ205" s="471"/>
      <c r="FQR205" s="471"/>
      <c r="FQS205" s="471"/>
      <c r="FQT205" s="471"/>
      <c r="FQU205" s="471"/>
      <c r="FQV205" s="471"/>
      <c r="FQW205" s="471"/>
      <c r="FQX205" s="471"/>
      <c r="FQY205" s="471"/>
      <c r="FQZ205" s="471"/>
      <c r="FRA205" s="471"/>
      <c r="FRB205" s="471"/>
      <c r="FRC205" s="471"/>
      <c r="FRD205" s="471"/>
      <c r="FRE205" s="471"/>
      <c r="FRF205" s="471"/>
      <c r="FRG205" s="471"/>
      <c r="FRH205" s="471"/>
      <c r="FRI205" s="471"/>
      <c r="FRJ205" s="471"/>
      <c r="FRK205" s="471"/>
      <c r="FRL205" s="471"/>
      <c r="FRM205" s="471"/>
      <c r="FRN205" s="471"/>
      <c r="FRO205" s="471"/>
      <c r="FRP205" s="471"/>
      <c r="FRQ205" s="471"/>
      <c r="FRR205" s="471"/>
      <c r="FRS205" s="471"/>
      <c r="FRT205" s="471"/>
      <c r="FRU205" s="471"/>
      <c r="FRV205" s="471"/>
      <c r="FRW205" s="471"/>
      <c r="FRX205" s="471"/>
      <c r="FRY205" s="471"/>
      <c r="FRZ205" s="471"/>
      <c r="FSA205" s="471"/>
      <c r="FSB205" s="471"/>
      <c r="FSC205" s="471"/>
      <c r="FSD205" s="471"/>
      <c r="FSE205" s="471"/>
      <c r="FSF205" s="471"/>
      <c r="FSG205" s="471"/>
      <c r="FSH205" s="471"/>
      <c r="FSI205" s="471"/>
      <c r="FSJ205" s="471"/>
      <c r="FSK205" s="471"/>
      <c r="FSL205" s="471"/>
      <c r="FSM205" s="471"/>
      <c r="FSN205" s="471"/>
      <c r="FSO205" s="471"/>
      <c r="FSP205" s="471"/>
      <c r="FSQ205" s="471"/>
      <c r="FSR205" s="471"/>
      <c r="FSS205" s="471"/>
      <c r="FST205" s="471"/>
      <c r="FSU205" s="471"/>
      <c r="FSV205" s="471"/>
      <c r="FSW205" s="471"/>
      <c r="FSX205" s="471"/>
      <c r="FSY205" s="471"/>
      <c r="FSZ205" s="471"/>
      <c r="FTA205" s="471"/>
      <c r="FTB205" s="471"/>
      <c r="FTC205" s="471"/>
      <c r="FTD205" s="471"/>
      <c r="FTE205" s="471"/>
      <c r="FTF205" s="471"/>
      <c r="FTG205" s="471"/>
      <c r="FTH205" s="471"/>
      <c r="FTI205" s="471"/>
      <c r="FTJ205" s="471"/>
      <c r="FTK205" s="471"/>
      <c r="FTL205" s="471"/>
      <c r="FTM205" s="471"/>
      <c r="FTN205" s="471"/>
      <c r="FTO205" s="471"/>
      <c r="FTP205" s="471"/>
      <c r="FTQ205" s="471"/>
      <c r="FTR205" s="471"/>
      <c r="FTS205" s="471"/>
      <c r="FTT205" s="471"/>
      <c r="FTU205" s="471"/>
      <c r="FTV205" s="471"/>
      <c r="FTW205" s="471"/>
      <c r="FTX205" s="471"/>
      <c r="FTY205" s="471"/>
      <c r="FTZ205" s="471"/>
      <c r="FUA205" s="471"/>
      <c r="FUB205" s="471"/>
      <c r="FUC205" s="471"/>
      <c r="FUD205" s="471"/>
      <c r="FUE205" s="471"/>
      <c r="FUF205" s="471"/>
      <c r="FUG205" s="471"/>
      <c r="FUH205" s="471"/>
      <c r="FUI205" s="471"/>
      <c r="FUJ205" s="471"/>
      <c r="FUK205" s="471"/>
      <c r="FUL205" s="471"/>
      <c r="FUM205" s="471"/>
      <c r="FUN205" s="471"/>
      <c r="FUO205" s="471"/>
      <c r="FUP205" s="471"/>
      <c r="FUQ205" s="471"/>
      <c r="FUR205" s="471"/>
      <c r="FUS205" s="471"/>
      <c r="FUT205" s="471"/>
      <c r="FUU205" s="471"/>
      <c r="FUV205" s="471"/>
      <c r="FUW205" s="471"/>
      <c r="FUX205" s="471"/>
      <c r="FUY205" s="471"/>
      <c r="FUZ205" s="471"/>
      <c r="FVA205" s="471"/>
      <c r="FVB205" s="471"/>
      <c r="FVC205" s="471"/>
      <c r="FVD205" s="471"/>
      <c r="FVE205" s="471"/>
      <c r="FVF205" s="471"/>
      <c r="FVG205" s="471"/>
      <c r="FVH205" s="471"/>
      <c r="FVI205" s="471"/>
      <c r="FVJ205" s="471"/>
      <c r="FVK205" s="471"/>
      <c r="FVL205" s="471"/>
      <c r="FVM205" s="471"/>
      <c r="FVN205" s="471"/>
      <c r="FVO205" s="471"/>
      <c r="FVP205" s="471"/>
      <c r="FVQ205" s="471"/>
      <c r="FVR205" s="471"/>
      <c r="FVS205" s="471"/>
      <c r="FVT205" s="471"/>
      <c r="FVU205" s="471"/>
      <c r="FVV205" s="471"/>
      <c r="FVW205" s="471"/>
      <c r="FVX205" s="471"/>
      <c r="FVY205" s="471"/>
      <c r="FVZ205" s="471"/>
      <c r="FWA205" s="471"/>
      <c r="FWB205" s="471"/>
      <c r="FWC205" s="471"/>
      <c r="FWD205" s="471"/>
      <c r="FWE205" s="471"/>
      <c r="FWF205" s="471"/>
      <c r="FWG205" s="471"/>
      <c r="FWH205" s="471"/>
      <c r="FWI205" s="471"/>
      <c r="FWJ205" s="471"/>
      <c r="FWK205" s="471"/>
      <c r="FWL205" s="471"/>
      <c r="FWM205" s="471"/>
      <c r="FWN205" s="471"/>
      <c r="FWO205" s="471"/>
      <c r="FWP205" s="471"/>
      <c r="FWQ205" s="471"/>
      <c r="FWR205" s="471"/>
      <c r="FWS205" s="471"/>
      <c r="FWT205" s="471"/>
      <c r="FWU205" s="471"/>
      <c r="FWV205" s="471"/>
      <c r="FWW205" s="471"/>
      <c r="FWX205" s="471"/>
      <c r="FWY205" s="471"/>
      <c r="FWZ205" s="471"/>
      <c r="FXA205" s="471"/>
      <c r="FXB205" s="471"/>
      <c r="FXC205" s="471"/>
      <c r="FXD205" s="471"/>
      <c r="FXE205" s="471"/>
      <c r="FXF205" s="471"/>
      <c r="FXG205" s="471"/>
      <c r="FXH205" s="471"/>
      <c r="FXI205" s="471"/>
      <c r="FXJ205" s="471"/>
      <c r="FXK205" s="471"/>
      <c r="FXL205" s="471"/>
      <c r="FXM205" s="471"/>
      <c r="FXN205" s="471"/>
      <c r="FXO205" s="471"/>
      <c r="FXP205" s="471"/>
      <c r="FXQ205" s="471"/>
      <c r="FXR205" s="471"/>
      <c r="FXS205" s="471"/>
      <c r="FXT205" s="471"/>
      <c r="FXU205" s="471"/>
      <c r="FXV205" s="471"/>
      <c r="FXW205" s="471"/>
      <c r="FXX205" s="471"/>
      <c r="FXY205" s="471"/>
      <c r="FXZ205" s="471"/>
      <c r="FYA205" s="471"/>
      <c r="FYB205" s="471"/>
      <c r="FYC205" s="471"/>
      <c r="FYD205" s="471"/>
      <c r="FYE205" s="471"/>
      <c r="FYF205" s="471"/>
      <c r="FYG205" s="471"/>
      <c r="FYH205" s="471"/>
      <c r="FYI205" s="471"/>
      <c r="FYJ205" s="471"/>
      <c r="FYK205" s="471"/>
      <c r="FYL205" s="471"/>
      <c r="FYM205" s="471"/>
      <c r="FYN205" s="471"/>
      <c r="FYO205" s="471"/>
      <c r="FYP205" s="471"/>
      <c r="FYQ205" s="471"/>
      <c r="FYR205" s="471"/>
      <c r="FYS205" s="471"/>
      <c r="FYT205" s="471"/>
      <c r="FYU205" s="471"/>
      <c r="FYV205" s="471"/>
      <c r="FYW205" s="471"/>
      <c r="FYX205" s="471"/>
      <c r="FYY205" s="471"/>
      <c r="FYZ205" s="471"/>
      <c r="FZA205" s="471"/>
      <c r="FZB205" s="471"/>
      <c r="FZC205" s="471"/>
      <c r="FZD205" s="471"/>
      <c r="FZE205" s="471"/>
      <c r="FZF205" s="471"/>
      <c r="FZG205" s="471"/>
      <c r="FZH205" s="471"/>
      <c r="FZI205" s="471"/>
      <c r="FZJ205" s="471"/>
      <c r="FZK205" s="471"/>
      <c r="FZL205" s="471"/>
      <c r="FZM205" s="471"/>
      <c r="FZN205" s="471"/>
      <c r="FZO205" s="471"/>
      <c r="FZP205" s="471"/>
      <c r="FZQ205" s="471"/>
      <c r="FZR205" s="471"/>
      <c r="FZS205" s="471"/>
      <c r="FZT205" s="471"/>
      <c r="FZU205" s="471"/>
      <c r="FZV205" s="471"/>
      <c r="FZW205" s="471"/>
      <c r="FZX205" s="471"/>
      <c r="FZY205" s="471"/>
      <c r="FZZ205" s="471"/>
      <c r="GAA205" s="471"/>
      <c r="GAB205" s="471"/>
      <c r="GAC205" s="471"/>
      <c r="GAD205" s="471"/>
      <c r="GAE205" s="471"/>
      <c r="GAF205" s="471"/>
      <c r="GAG205" s="471"/>
      <c r="GAH205" s="471"/>
      <c r="GAI205" s="471"/>
      <c r="GAJ205" s="471"/>
      <c r="GAK205" s="471"/>
      <c r="GAL205" s="471"/>
      <c r="GAM205" s="471"/>
      <c r="GAN205" s="471"/>
      <c r="GAO205" s="471"/>
      <c r="GAP205" s="471"/>
      <c r="GAQ205" s="471"/>
      <c r="GAR205" s="471"/>
      <c r="GAS205" s="471"/>
      <c r="GAT205" s="471"/>
      <c r="GAU205" s="471"/>
      <c r="GAV205" s="471"/>
      <c r="GAW205" s="471"/>
      <c r="GAX205" s="471"/>
      <c r="GAY205" s="471"/>
      <c r="GAZ205" s="471"/>
      <c r="GBA205" s="471"/>
      <c r="GBB205" s="471"/>
      <c r="GBC205" s="471"/>
      <c r="GBD205" s="471"/>
      <c r="GBE205" s="471"/>
      <c r="GBF205" s="471"/>
      <c r="GBG205" s="471"/>
      <c r="GBH205" s="471"/>
      <c r="GBI205" s="471"/>
      <c r="GBJ205" s="471"/>
      <c r="GBK205" s="471"/>
      <c r="GBL205" s="471"/>
      <c r="GBM205" s="471"/>
      <c r="GBN205" s="471"/>
      <c r="GBO205" s="471"/>
      <c r="GBP205" s="471"/>
      <c r="GBQ205" s="471"/>
      <c r="GBR205" s="471"/>
      <c r="GBS205" s="471"/>
      <c r="GBT205" s="471"/>
      <c r="GBU205" s="471"/>
      <c r="GBV205" s="471"/>
      <c r="GBW205" s="471"/>
      <c r="GBX205" s="471"/>
      <c r="GBY205" s="471"/>
      <c r="GBZ205" s="471"/>
      <c r="GCA205" s="471"/>
      <c r="GCB205" s="471"/>
      <c r="GCC205" s="471"/>
      <c r="GCD205" s="471"/>
      <c r="GCE205" s="471"/>
      <c r="GCF205" s="471"/>
      <c r="GCG205" s="471"/>
      <c r="GCH205" s="471"/>
      <c r="GCI205" s="471"/>
      <c r="GCJ205" s="471"/>
      <c r="GCK205" s="471"/>
      <c r="GCL205" s="471"/>
      <c r="GCM205" s="471"/>
      <c r="GCN205" s="471"/>
      <c r="GCO205" s="471"/>
      <c r="GCP205" s="471"/>
      <c r="GCQ205" s="471"/>
      <c r="GCR205" s="471"/>
      <c r="GCS205" s="471"/>
      <c r="GCT205" s="471"/>
      <c r="GCU205" s="471"/>
      <c r="GCV205" s="471"/>
      <c r="GCW205" s="471"/>
      <c r="GCX205" s="471"/>
      <c r="GCY205" s="471"/>
      <c r="GCZ205" s="471"/>
      <c r="GDA205" s="471"/>
      <c r="GDB205" s="471"/>
      <c r="GDC205" s="471"/>
      <c r="GDD205" s="471"/>
      <c r="GDE205" s="471"/>
      <c r="GDF205" s="471"/>
      <c r="GDG205" s="471"/>
      <c r="GDH205" s="471"/>
      <c r="GDI205" s="471"/>
      <c r="GDJ205" s="471"/>
      <c r="GDK205" s="471"/>
      <c r="GDL205" s="471"/>
      <c r="GDM205" s="471"/>
      <c r="GDN205" s="471"/>
      <c r="GDO205" s="471"/>
      <c r="GDP205" s="471"/>
      <c r="GDQ205" s="471"/>
      <c r="GDR205" s="471"/>
      <c r="GDS205" s="471"/>
      <c r="GDT205" s="471"/>
      <c r="GDU205" s="471"/>
      <c r="GDV205" s="471"/>
      <c r="GDW205" s="471"/>
      <c r="GDX205" s="471"/>
      <c r="GDY205" s="471"/>
      <c r="GDZ205" s="471"/>
      <c r="GEA205" s="471"/>
      <c r="GEB205" s="471"/>
      <c r="GEC205" s="471"/>
      <c r="GED205" s="471"/>
      <c r="GEE205" s="471"/>
      <c r="GEF205" s="471"/>
      <c r="GEG205" s="471"/>
      <c r="GEH205" s="471"/>
      <c r="GEI205" s="471"/>
      <c r="GEJ205" s="471"/>
      <c r="GEK205" s="471"/>
      <c r="GEL205" s="471"/>
      <c r="GEM205" s="471"/>
      <c r="GEN205" s="471"/>
      <c r="GEO205" s="471"/>
      <c r="GEP205" s="471"/>
      <c r="GEQ205" s="471"/>
      <c r="GER205" s="471"/>
      <c r="GES205" s="471"/>
      <c r="GET205" s="471"/>
      <c r="GEU205" s="471"/>
      <c r="GEV205" s="471"/>
      <c r="GEW205" s="471"/>
      <c r="GEX205" s="471"/>
      <c r="GEY205" s="471"/>
      <c r="GEZ205" s="471"/>
      <c r="GFA205" s="471"/>
      <c r="GFB205" s="471"/>
      <c r="GFC205" s="471"/>
      <c r="GFD205" s="471"/>
      <c r="GFE205" s="471"/>
      <c r="GFF205" s="471"/>
      <c r="GFG205" s="471"/>
      <c r="GFH205" s="471"/>
      <c r="GFI205" s="471"/>
      <c r="GFJ205" s="471"/>
      <c r="GFK205" s="471"/>
      <c r="GFL205" s="471"/>
      <c r="GFM205" s="471"/>
      <c r="GFN205" s="471"/>
      <c r="GFO205" s="471"/>
      <c r="GFP205" s="471"/>
      <c r="GFQ205" s="471"/>
      <c r="GFR205" s="471"/>
      <c r="GFS205" s="471"/>
      <c r="GFT205" s="471"/>
      <c r="GFU205" s="471"/>
      <c r="GFV205" s="471"/>
      <c r="GFW205" s="471"/>
      <c r="GFX205" s="471"/>
      <c r="GFY205" s="471"/>
      <c r="GFZ205" s="471"/>
      <c r="GGA205" s="471"/>
      <c r="GGB205" s="471"/>
      <c r="GGC205" s="471"/>
      <c r="GGD205" s="471"/>
      <c r="GGE205" s="471"/>
      <c r="GGF205" s="471"/>
      <c r="GGG205" s="471"/>
      <c r="GGH205" s="471"/>
      <c r="GGI205" s="471"/>
      <c r="GGJ205" s="471"/>
      <c r="GGK205" s="471"/>
      <c r="GGL205" s="471"/>
      <c r="GGM205" s="471"/>
      <c r="GGN205" s="471"/>
      <c r="GGO205" s="471"/>
      <c r="GGP205" s="471"/>
      <c r="GGQ205" s="471"/>
      <c r="GGR205" s="471"/>
      <c r="GGS205" s="471"/>
      <c r="GGT205" s="471"/>
      <c r="GGU205" s="471"/>
      <c r="GGV205" s="471"/>
      <c r="GGW205" s="471"/>
      <c r="GGX205" s="471"/>
      <c r="GGY205" s="471"/>
      <c r="GGZ205" s="471"/>
      <c r="GHA205" s="471"/>
      <c r="GHB205" s="471"/>
      <c r="GHC205" s="471"/>
      <c r="GHD205" s="471"/>
      <c r="GHE205" s="471"/>
      <c r="GHF205" s="471"/>
      <c r="GHG205" s="471"/>
      <c r="GHH205" s="471"/>
      <c r="GHI205" s="471"/>
      <c r="GHJ205" s="471"/>
      <c r="GHK205" s="471"/>
      <c r="GHL205" s="471"/>
      <c r="GHM205" s="471"/>
      <c r="GHN205" s="471"/>
      <c r="GHO205" s="471"/>
      <c r="GHP205" s="471"/>
      <c r="GHQ205" s="471"/>
      <c r="GHR205" s="471"/>
      <c r="GHS205" s="471"/>
      <c r="GHT205" s="471"/>
      <c r="GHU205" s="471"/>
      <c r="GHV205" s="471"/>
      <c r="GHW205" s="471"/>
      <c r="GHX205" s="471"/>
      <c r="GHY205" s="471"/>
      <c r="GHZ205" s="471"/>
      <c r="GIA205" s="471"/>
      <c r="GIB205" s="471"/>
      <c r="GIC205" s="471"/>
      <c r="GID205" s="471"/>
      <c r="GIE205" s="471"/>
      <c r="GIF205" s="471"/>
      <c r="GIG205" s="471"/>
      <c r="GIH205" s="471"/>
      <c r="GII205" s="471"/>
      <c r="GIJ205" s="471"/>
      <c r="GIK205" s="471"/>
      <c r="GIL205" s="471"/>
      <c r="GIM205" s="471"/>
      <c r="GIN205" s="471"/>
      <c r="GIO205" s="471"/>
      <c r="GIP205" s="471"/>
      <c r="GIQ205" s="471"/>
      <c r="GIR205" s="471"/>
      <c r="GIS205" s="471"/>
      <c r="GIT205" s="471"/>
      <c r="GIU205" s="471"/>
      <c r="GIV205" s="471"/>
      <c r="GIW205" s="471"/>
      <c r="GIX205" s="471"/>
      <c r="GIY205" s="471"/>
      <c r="GIZ205" s="471"/>
      <c r="GJA205" s="471"/>
      <c r="GJB205" s="471"/>
      <c r="GJC205" s="471"/>
      <c r="GJD205" s="471"/>
      <c r="GJE205" s="471"/>
      <c r="GJF205" s="471"/>
      <c r="GJG205" s="471"/>
      <c r="GJH205" s="471"/>
      <c r="GJI205" s="471"/>
      <c r="GJJ205" s="471"/>
      <c r="GJK205" s="471"/>
      <c r="GJL205" s="471"/>
      <c r="GJM205" s="471"/>
      <c r="GJN205" s="471"/>
      <c r="GJO205" s="471"/>
      <c r="GJP205" s="471"/>
      <c r="GJQ205" s="471"/>
      <c r="GJR205" s="471"/>
      <c r="GJS205" s="471"/>
      <c r="GJT205" s="471"/>
      <c r="GJU205" s="471"/>
      <c r="GJV205" s="471"/>
      <c r="GJW205" s="471"/>
      <c r="GJX205" s="471"/>
      <c r="GJY205" s="471"/>
      <c r="GJZ205" s="471"/>
      <c r="GKA205" s="471"/>
      <c r="GKB205" s="471"/>
      <c r="GKC205" s="471"/>
      <c r="GKD205" s="471"/>
      <c r="GKE205" s="471"/>
      <c r="GKF205" s="471"/>
      <c r="GKG205" s="471"/>
      <c r="GKH205" s="471"/>
      <c r="GKI205" s="471"/>
      <c r="GKJ205" s="471"/>
      <c r="GKK205" s="471"/>
      <c r="GKL205" s="471"/>
      <c r="GKM205" s="471"/>
      <c r="GKN205" s="471"/>
      <c r="GKO205" s="471"/>
      <c r="GKP205" s="471"/>
      <c r="GKQ205" s="471"/>
      <c r="GKR205" s="471"/>
      <c r="GKS205" s="471"/>
      <c r="GKT205" s="471"/>
      <c r="GKU205" s="471"/>
      <c r="GKV205" s="471"/>
      <c r="GKW205" s="471"/>
      <c r="GKX205" s="471"/>
      <c r="GKY205" s="471"/>
      <c r="GKZ205" s="471"/>
      <c r="GLA205" s="471"/>
      <c r="GLB205" s="471"/>
      <c r="GLC205" s="471"/>
      <c r="GLD205" s="471"/>
      <c r="GLE205" s="471"/>
      <c r="GLF205" s="471"/>
      <c r="GLG205" s="471"/>
      <c r="GLH205" s="471"/>
      <c r="GLI205" s="471"/>
      <c r="GLJ205" s="471"/>
      <c r="GLK205" s="471"/>
      <c r="GLL205" s="471"/>
      <c r="GLM205" s="471"/>
      <c r="GLN205" s="471"/>
      <c r="GLO205" s="471"/>
      <c r="GLP205" s="471"/>
      <c r="GLQ205" s="471"/>
      <c r="GLR205" s="471"/>
      <c r="GLS205" s="471"/>
      <c r="GLT205" s="471"/>
      <c r="GLU205" s="471"/>
      <c r="GLV205" s="471"/>
      <c r="GLW205" s="471"/>
      <c r="GLX205" s="471"/>
      <c r="GLY205" s="471"/>
      <c r="GLZ205" s="471"/>
      <c r="GMA205" s="471"/>
      <c r="GMB205" s="471"/>
      <c r="GMC205" s="471"/>
      <c r="GMD205" s="471"/>
      <c r="GME205" s="471"/>
      <c r="GMF205" s="471"/>
      <c r="GMG205" s="471"/>
      <c r="GMH205" s="471"/>
      <c r="GMI205" s="471"/>
      <c r="GMJ205" s="471"/>
      <c r="GMK205" s="471"/>
      <c r="GML205" s="471"/>
      <c r="GMM205" s="471"/>
      <c r="GMN205" s="471"/>
      <c r="GMO205" s="471"/>
      <c r="GMP205" s="471"/>
      <c r="GMQ205" s="471"/>
      <c r="GMR205" s="471"/>
      <c r="GMS205" s="471"/>
      <c r="GMT205" s="471"/>
      <c r="GMU205" s="471"/>
      <c r="GMV205" s="471"/>
      <c r="GMW205" s="471"/>
      <c r="GMX205" s="471"/>
      <c r="GMY205" s="471"/>
      <c r="GMZ205" s="471"/>
      <c r="GNA205" s="471"/>
      <c r="GNB205" s="471"/>
      <c r="GNC205" s="471"/>
      <c r="GND205" s="471"/>
      <c r="GNE205" s="471"/>
      <c r="GNF205" s="471"/>
      <c r="GNG205" s="471"/>
      <c r="GNH205" s="471"/>
      <c r="GNI205" s="471"/>
      <c r="GNJ205" s="471"/>
      <c r="GNK205" s="471"/>
      <c r="GNL205" s="471"/>
      <c r="GNM205" s="471"/>
      <c r="GNN205" s="471"/>
      <c r="GNO205" s="471"/>
      <c r="GNP205" s="471"/>
      <c r="GNQ205" s="471"/>
      <c r="GNR205" s="471"/>
      <c r="GNS205" s="471"/>
      <c r="GNT205" s="471"/>
      <c r="GNU205" s="471"/>
      <c r="GNV205" s="471"/>
      <c r="GNW205" s="471"/>
      <c r="GNX205" s="471"/>
      <c r="GNY205" s="471"/>
      <c r="GNZ205" s="471"/>
      <c r="GOA205" s="471"/>
      <c r="GOB205" s="471"/>
      <c r="GOC205" s="471"/>
      <c r="GOD205" s="471"/>
      <c r="GOE205" s="471"/>
      <c r="GOF205" s="471"/>
      <c r="GOG205" s="471"/>
      <c r="GOH205" s="471"/>
      <c r="GOI205" s="471"/>
      <c r="GOJ205" s="471"/>
      <c r="GOK205" s="471"/>
      <c r="GOL205" s="471"/>
      <c r="GOM205" s="471"/>
      <c r="GON205" s="471"/>
      <c r="GOO205" s="471"/>
      <c r="GOP205" s="471"/>
      <c r="GOQ205" s="471"/>
      <c r="GOR205" s="471"/>
      <c r="GOS205" s="471"/>
      <c r="GOT205" s="471"/>
      <c r="GOU205" s="471"/>
      <c r="GOV205" s="471"/>
      <c r="GOW205" s="471"/>
      <c r="GOX205" s="471"/>
      <c r="GOY205" s="471"/>
      <c r="GOZ205" s="471"/>
      <c r="GPA205" s="471"/>
      <c r="GPB205" s="471"/>
      <c r="GPC205" s="471"/>
      <c r="GPD205" s="471"/>
      <c r="GPE205" s="471"/>
      <c r="GPF205" s="471"/>
      <c r="GPG205" s="471"/>
      <c r="GPH205" s="471"/>
      <c r="GPI205" s="471"/>
      <c r="GPJ205" s="471"/>
      <c r="GPK205" s="471"/>
      <c r="GPL205" s="471"/>
      <c r="GPM205" s="471"/>
      <c r="GPN205" s="471"/>
      <c r="GPO205" s="471"/>
      <c r="GPP205" s="471"/>
      <c r="GPQ205" s="471"/>
      <c r="GPR205" s="471"/>
      <c r="GPS205" s="471"/>
      <c r="GPT205" s="471"/>
      <c r="GPU205" s="471"/>
      <c r="GPV205" s="471"/>
      <c r="GPW205" s="471"/>
      <c r="GPX205" s="471"/>
      <c r="GPY205" s="471"/>
      <c r="GPZ205" s="471"/>
      <c r="GQA205" s="471"/>
      <c r="GQB205" s="471"/>
      <c r="GQC205" s="471"/>
      <c r="GQD205" s="471"/>
      <c r="GQE205" s="471"/>
      <c r="GQF205" s="471"/>
      <c r="GQG205" s="471"/>
      <c r="GQH205" s="471"/>
      <c r="GQI205" s="471"/>
      <c r="GQJ205" s="471"/>
      <c r="GQK205" s="471"/>
      <c r="GQL205" s="471"/>
      <c r="GQM205" s="471"/>
      <c r="GQN205" s="471"/>
      <c r="GQO205" s="471"/>
      <c r="GQP205" s="471"/>
      <c r="GQQ205" s="471"/>
      <c r="GQR205" s="471"/>
      <c r="GQS205" s="471"/>
      <c r="GQT205" s="471"/>
      <c r="GQU205" s="471"/>
      <c r="GQV205" s="471"/>
      <c r="GQW205" s="471"/>
      <c r="GQX205" s="471"/>
      <c r="GQY205" s="471"/>
      <c r="GQZ205" s="471"/>
      <c r="GRA205" s="471"/>
      <c r="GRB205" s="471"/>
      <c r="GRC205" s="471"/>
      <c r="GRD205" s="471"/>
      <c r="GRE205" s="471"/>
      <c r="GRF205" s="471"/>
      <c r="GRG205" s="471"/>
      <c r="GRH205" s="471"/>
      <c r="GRI205" s="471"/>
      <c r="GRJ205" s="471"/>
      <c r="GRK205" s="471"/>
      <c r="GRL205" s="471"/>
      <c r="GRM205" s="471"/>
      <c r="GRN205" s="471"/>
      <c r="GRO205" s="471"/>
      <c r="GRP205" s="471"/>
      <c r="GRQ205" s="471"/>
      <c r="GRR205" s="471"/>
      <c r="GRS205" s="471"/>
      <c r="GRT205" s="471"/>
      <c r="GRU205" s="471"/>
      <c r="GRV205" s="471"/>
      <c r="GRW205" s="471"/>
      <c r="GRX205" s="471"/>
      <c r="GRY205" s="471"/>
      <c r="GRZ205" s="471"/>
      <c r="GSA205" s="471"/>
      <c r="GSB205" s="471"/>
      <c r="GSC205" s="471"/>
      <c r="GSD205" s="471"/>
      <c r="GSE205" s="471"/>
      <c r="GSF205" s="471"/>
      <c r="GSG205" s="471"/>
      <c r="GSH205" s="471"/>
      <c r="GSI205" s="471"/>
      <c r="GSJ205" s="471"/>
      <c r="GSK205" s="471"/>
      <c r="GSL205" s="471"/>
      <c r="GSM205" s="471"/>
      <c r="GSN205" s="471"/>
      <c r="GSO205" s="471"/>
      <c r="GSP205" s="471"/>
      <c r="GSQ205" s="471"/>
      <c r="GSR205" s="471"/>
      <c r="GSS205" s="471"/>
      <c r="GST205" s="471"/>
      <c r="GSU205" s="471"/>
      <c r="GSV205" s="471"/>
      <c r="GSW205" s="471"/>
      <c r="GSX205" s="471"/>
      <c r="GSY205" s="471"/>
      <c r="GSZ205" s="471"/>
      <c r="GTA205" s="471"/>
      <c r="GTB205" s="471"/>
      <c r="GTC205" s="471"/>
      <c r="GTD205" s="471"/>
      <c r="GTE205" s="471"/>
      <c r="GTF205" s="471"/>
      <c r="GTG205" s="471"/>
      <c r="GTH205" s="471"/>
      <c r="GTI205" s="471"/>
      <c r="GTJ205" s="471"/>
      <c r="GTK205" s="471"/>
      <c r="GTL205" s="471"/>
      <c r="GTM205" s="471"/>
      <c r="GTN205" s="471"/>
      <c r="GTO205" s="471"/>
      <c r="GTP205" s="471"/>
      <c r="GTQ205" s="471"/>
      <c r="GTR205" s="471"/>
      <c r="GTS205" s="471"/>
      <c r="GTT205" s="471"/>
      <c r="GTU205" s="471"/>
      <c r="GTV205" s="471"/>
      <c r="GTW205" s="471"/>
      <c r="GTX205" s="471"/>
      <c r="GTY205" s="471"/>
      <c r="GTZ205" s="471"/>
      <c r="GUA205" s="471"/>
      <c r="GUB205" s="471"/>
      <c r="GUC205" s="471"/>
      <c r="GUD205" s="471"/>
      <c r="GUE205" s="471"/>
      <c r="GUF205" s="471"/>
      <c r="GUG205" s="471"/>
      <c r="GUH205" s="471"/>
      <c r="GUI205" s="471"/>
      <c r="GUJ205" s="471"/>
      <c r="GUK205" s="471"/>
      <c r="GUL205" s="471"/>
      <c r="GUM205" s="471"/>
      <c r="GUN205" s="471"/>
      <c r="GUO205" s="471"/>
      <c r="GUP205" s="471"/>
      <c r="GUQ205" s="471"/>
      <c r="GUR205" s="471"/>
      <c r="GUS205" s="471"/>
      <c r="GUT205" s="471"/>
      <c r="GUU205" s="471"/>
      <c r="GUV205" s="471"/>
      <c r="GUW205" s="471"/>
      <c r="GUX205" s="471"/>
      <c r="GUY205" s="471"/>
      <c r="GUZ205" s="471"/>
      <c r="GVA205" s="471"/>
      <c r="GVB205" s="471"/>
      <c r="GVC205" s="471"/>
      <c r="GVD205" s="471"/>
      <c r="GVE205" s="471"/>
      <c r="GVF205" s="471"/>
      <c r="GVG205" s="471"/>
      <c r="GVH205" s="471"/>
      <c r="GVI205" s="471"/>
      <c r="GVJ205" s="471"/>
      <c r="GVK205" s="471"/>
      <c r="GVL205" s="471"/>
      <c r="GVM205" s="471"/>
      <c r="GVN205" s="471"/>
      <c r="GVO205" s="471"/>
      <c r="GVP205" s="471"/>
      <c r="GVQ205" s="471"/>
      <c r="GVR205" s="471"/>
      <c r="GVS205" s="471"/>
      <c r="GVT205" s="471"/>
      <c r="GVU205" s="471"/>
      <c r="GVV205" s="471"/>
      <c r="GVW205" s="471"/>
      <c r="GVX205" s="471"/>
      <c r="GVY205" s="471"/>
      <c r="GVZ205" s="471"/>
      <c r="GWA205" s="471"/>
      <c r="GWB205" s="471"/>
      <c r="GWC205" s="471"/>
      <c r="GWD205" s="471"/>
      <c r="GWE205" s="471"/>
      <c r="GWF205" s="471"/>
      <c r="GWG205" s="471"/>
      <c r="GWH205" s="471"/>
      <c r="GWI205" s="471"/>
      <c r="GWJ205" s="471"/>
      <c r="GWK205" s="471"/>
      <c r="GWL205" s="471"/>
      <c r="GWM205" s="471"/>
      <c r="GWN205" s="471"/>
      <c r="GWO205" s="471"/>
      <c r="GWP205" s="471"/>
      <c r="GWQ205" s="471"/>
      <c r="GWR205" s="471"/>
      <c r="GWS205" s="471"/>
      <c r="GWT205" s="471"/>
      <c r="GWU205" s="471"/>
      <c r="GWV205" s="471"/>
      <c r="GWW205" s="471"/>
      <c r="GWX205" s="471"/>
      <c r="GWY205" s="471"/>
      <c r="GWZ205" s="471"/>
      <c r="GXA205" s="471"/>
      <c r="GXB205" s="471"/>
      <c r="GXC205" s="471"/>
      <c r="GXD205" s="471"/>
      <c r="GXE205" s="471"/>
      <c r="GXF205" s="471"/>
      <c r="GXG205" s="471"/>
      <c r="GXH205" s="471"/>
      <c r="GXI205" s="471"/>
      <c r="GXJ205" s="471"/>
      <c r="GXK205" s="471"/>
      <c r="GXL205" s="471"/>
      <c r="GXM205" s="471"/>
      <c r="GXN205" s="471"/>
      <c r="GXO205" s="471"/>
      <c r="GXP205" s="471"/>
      <c r="GXQ205" s="471"/>
      <c r="GXR205" s="471"/>
      <c r="GXS205" s="471"/>
      <c r="GXT205" s="471"/>
      <c r="GXU205" s="471"/>
      <c r="GXV205" s="471"/>
      <c r="GXW205" s="471"/>
      <c r="GXX205" s="471"/>
      <c r="GXY205" s="471"/>
      <c r="GXZ205" s="471"/>
      <c r="GYA205" s="471"/>
      <c r="GYB205" s="471"/>
      <c r="GYC205" s="471"/>
      <c r="GYD205" s="471"/>
      <c r="GYE205" s="471"/>
      <c r="GYF205" s="471"/>
      <c r="GYG205" s="471"/>
      <c r="GYH205" s="471"/>
      <c r="GYI205" s="471"/>
      <c r="GYJ205" s="471"/>
      <c r="GYK205" s="471"/>
      <c r="GYL205" s="471"/>
      <c r="GYM205" s="471"/>
      <c r="GYN205" s="471"/>
      <c r="GYO205" s="471"/>
      <c r="GYP205" s="471"/>
      <c r="GYQ205" s="471"/>
      <c r="GYR205" s="471"/>
      <c r="GYS205" s="471"/>
      <c r="GYT205" s="471"/>
      <c r="GYU205" s="471"/>
      <c r="GYV205" s="471"/>
      <c r="GYW205" s="471"/>
      <c r="GYX205" s="471"/>
      <c r="GYY205" s="471"/>
      <c r="GYZ205" s="471"/>
      <c r="GZA205" s="471"/>
      <c r="GZB205" s="471"/>
      <c r="GZC205" s="471"/>
      <c r="GZD205" s="471"/>
      <c r="GZE205" s="471"/>
      <c r="GZF205" s="471"/>
      <c r="GZG205" s="471"/>
      <c r="GZH205" s="471"/>
      <c r="GZI205" s="471"/>
      <c r="GZJ205" s="471"/>
      <c r="GZK205" s="471"/>
      <c r="GZL205" s="471"/>
      <c r="GZM205" s="471"/>
      <c r="GZN205" s="471"/>
      <c r="GZO205" s="471"/>
      <c r="GZP205" s="471"/>
      <c r="GZQ205" s="471"/>
      <c r="GZR205" s="471"/>
      <c r="GZS205" s="471"/>
      <c r="GZT205" s="471"/>
      <c r="GZU205" s="471"/>
      <c r="GZV205" s="471"/>
      <c r="GZW205" s="471"/>
      <c r="GZX205" s="471"/>
      <c r="GZY205" s="471"/>
      <c r="GZZ205" s="471"/>
      <c r="HAA205" s="471"/>
      <c r="HAB205" s="471"/>
      <c r="HAC205" s="471"/>
      <c r="HAD205" s="471"/>
      <c r="HAE205" s="471"/>
      <c r="HAF205" s="471"/>
      <c r="HAG205" s="471"/>
      <c r="HAH205" s="471"/>
      <c r="HAI205" s="471"/>
      <c r="HAJ205" s="471"/>
      <c r="HAK205" s="471"/>
      <c r="HAL205" s="471"/>
      <c r="HAM205" s="471"/>
      <c r="HAN205" s="471"/>
      <c r="HAO205" s="471"/>
      <c r="HAP205" s="471"/>
      <c r="HAQ205" s="471"/>
      <c r="HAR205" s="471"/>
      <c r="HAS205" s="471"/>
      <c r="HAT205" s="471"/>
      <c r="HAU205" s="471"/>
      <c r="HAV205" s="471"/>
      <c r="HAW205" s="471"/>
      <c r="HAX205" s="471"/>
      <c r="HAY205" s="471"/>
      <c r="HAZ205" s="471"/>
      <c r="HBA205" s="471"/>
      <c r="HBB205" s="471"/>
      <c r="HBC205" s="471"/>
      <c r="HBD205" s="471"/>
      <c r="HBE205" s="471"/>
      <c r="HBF205" s="471"/>
      <c r="HBG205" s="471"/>
      <c r="HBH205" s="471"/>
      <c r="HBI205" s="471"/>
      <c r="HBJ205" s="471"/>
      <c r="HBK205" s="471"/>
      <c r="HBL205" s="471"/>
      <c r="HBM205" s="471"/>
      <c r="HBN205" s="471"/>
      <c r="HBO205" s="471"/>
      <c r="HBP205" s="471"/>
      <c r="HBQ205" s="471"/>
      <c r="HBR205" s="471"/>
      <c r="HBS205" s="471"/>
      <c r="HBT205" s="471"/>
      <c r="HBU205" s="471"/>
      <c r="HBV205" s="471"/>
      <c r="HBW205" s="471"/>
      <c r="HBX205" s="471"/>
      <c r="HBY205" s="471"/>
      <c r="HBZ205" s="471"/>
      <c r="HCA205" s="471"/>
      <c r="HCB205" s="471"/>
      <c r="HCC205" s="471"/>
      <c r="HCD205" s="471"/>
      <c r="HCE205" s="471"/>
      <c r="HCF205" s="471"/>
      <c r="HCG205" s="471"/>
      <c r="HCH205" s="471"/>
      <c r="HCI205" s="471"/>
      <c r="HCJ205" s="471"/>
      <c r="HCK205" s="471"/>
      <c r="HCL205" s="471"/>
      <c r="HCM205" s="471"/>
      <c r="HCN205" s="471"/>
      <c r="HCO205" s="471"/>
      <c r="HCP205" s="471"/>
      <c r="HCQ205" s="471"/>
      <c r="HCR205" s="471"/>
      <c r="HCS205" s="471"/>
      <c r="HCT205" s="471"/>
      <c r="HCU205" s="471"/>
      <c r="HCV205" s="471"/>
      <c r="HCW205" s="471"/>
      <c r="HCX205" s="471"/>
      <c r="HCY205" s="471"/>
      <c r="HCZ205" s="471"/>
      <c r="HDA205" s="471"/>
      <c r="HDB205" s="471"/>
      <c r="HDC205" s="471"/>
      <c r="HDD205" s="471"/>
      <c r="HDE205" s="471"/>
      <c r="HDF205" s="471"/>
      <c r="HDG205" s="471"/>
      <c r="HDH205" s="471"/>
      <c r="HDI205" s="471"/>
      <c r="HDJ205" s="471"/>
      <c r="HDK205" s="471"/>
      <c r="HDL205" s="471"/>
      <c r="HDM205" s="471"/>
      <c r="HDN205" s="471"/>
      <c r="HDO205" s="471"/>
      <c r="HDP205" s="471"/>
      <c r="HDQ205" s="471"/>
      <c r="HDR205" s="471"/>
      <c r="HDS205" s="471"/>
      <c r="HDT205" s="471"/>
      <c r="HDU205" s="471"/>
      <c r="HDV205" s="471"/>
      <c r="HDW205" s="471"/>
      <c r="HDX205" s="471"/>
      <c r="HDY205" s="471"/>
      <c r="HDZ205" s="471"/>
      <c r="HEA205" s="471"/>
      <c r="HEB205" s="471"/>
      <c r="HEC205" s="471"/>
      <c r="HED205" s="471"/>
      <c r="HEE205" s="471"/>
      <c r="HEF205" s="471"/>
      <c r="HEG205" s="471"/>
      <c r="HEH205" s="471"/>
      <c r="HEI205" s="471"/>
      <c r="HEJ205" s="471"/>
      <c r="HEK205" s="471"/>
      <c r="HEL205" s="471"/>
      <c r="HEM205" s="471"/>
      <c r="HEN205" s="471"/>
      <c r="HEO205" s="471"/>
      <c r="HEP205" s="471"/>
      <c r="HEQ205" s="471"/>
      <c r="HER205" s="471"/>
      <c r="HES205" s="471"/>
      <c r="HET205" s="471"/>
      <c r="HEU205" s="471"/>
      <c r="HEV205" s="471"/>
      <c r="HEW205" s="471"/>
      <c r="HEX205" s="471"/>
      <c r="HEY205" s="471"/>
      <c r="HEZ205" s="471"/>
      <c r="HFA205" s="471"/>
      <c r="HFB205" s="471"/>
      <c r="HFC205" s="471"/>
      <c r="HFD205" s="471"/>
      <c r="HFE205" s="471"/>
      <c r="HFF205" s="471"/>
      <c r="HFG205" s="471"/>
      <c r="HFH205" s="471"/>
      <c r="HFI205" s="471"/>
      <c r="HFJ205" s="471"/>
      <c r="HFK205" s="471"/>
      <c r="HFL205" s="471"/>
      <c r="HFM205" s="471"/>
      <c r="HFN205" s="471"/>
      <c r="HFO205" s="471"/>
      <c r="HFP205" s="471"/>
      <c r="HFQ205" s="471"/>
      <c r="HFR205" s="471"/>
      <c r="HFS205" s="471"/>
      <c r="HFT205" s="471"/>
      <c r="HFU205" s="471"/>
      <c r="HFV205" s="471"/>
      <c r="HFW205" s="471"/>
      <c r="HFX205" s="471"/>
      <c r="HFY205" s="471"/>
      <c r="HFZ205" s="471"/>
      <c r="HGA205" s="471"/>
      <c r="HGB205" s="471"/>
      <c r="HGC205" s="471"/>
      <c r="HGD205" s="471"/>
      <c r="HGE205" s="471"/>
      <c r="HGF205" s="471"/>
      <c r="HGG205" s="471"/>
      <c r="HGH205" s="471"/>
      <c r="HGI205" s="471"/>
      <c r="HGJ205" s="471"/>
      <c r="HGK205" s="471"/>
      <c r="HGL205" s="471"/>
      <c r="HGM205" s="471"/>
      <c r="HGN205" s="471"/>
      <c r="HGO205" s="471"/>
      <c r="HGP205" s="471"/>
      <c r="HGQ205" s="471"/>
      <c r="HGR205" s="471"/>
      <c r="HGS205" s="471"/>
      <c r="HGT205" s="471"/>
      <c r="HGU205" s="471"/>
      <c r="HGV205" s="471"/>
      <c r="HGW205" s="471"/>
      <c r="HGX205" s="471"/>
      <c r="HGY205" s="471"/>
      <c r="HGZ205" s="471"/>
      <c r="HHA205" s="471"/>
      <c r="HHB205" s="471"/>
      <c r="HHC205" s="471"/>
      <c r="HHD205" s="471"/>
      <c r="HHE205" s="471"/>
      <c r="HHF205" s="471"/>
      <c r="HHG205" s="471"/>
      <c r="HHH205" s="471"/>
      <c r="HHI205" s="471"/>
      <c r="HHJ205" s="471"/>
      <c r="HHK205" s="471"/>
      <c r="HHL205" s="471"/>
      <c r="HHM205" s="471"/>
      <c r="HHN205" s="471"/>
      <c r="HHO205" s="471"/>
      <c r="HHP205" s="471"/>
      <c r="HHQ205" s="471"/>
      <c r="HHR205" s="471"/>
      <c r="HHS205" s="471"/>
      <c r="HHT205" s="471"/>
      <c r="HHU205" s="471"/>
      <c r="HHV205" s="471"/>
      <c r="HHW205" s="471"/>
      <c r="HHX205" s="471"/>
      <c r="HHY205" s="471"/>
      <c r="HHZ205" s="471"/>
      <c r="HIA205" s="471"/>
      <c r="HIB205" s="471"/>
      <c r="HIC205" s="471"/>
      <c r="HID205" s="471"/>
      <c r="HIE205" s="471"/>
      <c r="HIF205" s="471"/>
      <c r="HIG205" s="471"/>
      <c r="HIH205" s="471"/>
      <c r="HII205" s="471"/>
      <c r="HIJ205" s="471"/>
      <c r="HIK205" s="471"/>
      <c r="HIL205" s="471"/>
      <c r="HIM205" s="471"/>
      <c r="HIN205" s="471"/>
      <c r="HIO205" s="471"/>
      <c r="HIP205" s="471"/>
      <c r="HIQ205" s="471"/>
      <c r="HIR205" s="471"/>
      <c r="HIS205" s="471"/>
      <c r="HIT205" s="471"/>
      <c r="HIU205" s="471"/>
      <c r="HIV205" s="471"/>
      <c r="HIW205" s="471"/>
      <c r="HIX205" s="471"/>
      <c r="HIY205" s="471"/>
      <c r="HIZ205" s="471"/>
      <c r="HJA205" s="471"/>
      <c r="HJB205" s="471"/>
      <c r="HJC205" s="471"/>
      <c r="HJD205" s="471"/>
      <c r="HJE205" s="471"/>
      <c r="HJF205" s="471"/>
      <c r="HJG205" s="471"/>
      <c r="HJH205" s="471"/>
      <c r="HJI205" s="471"/>
      <c r="HJJ205" s="471"/>
      <c r="HJK205" s="471"/>
      <c r="HJL205" s="471"/>
      <c r="HJM205" s="471"/>
      <c r="HJN205" s="471"/>
      <c r="HJO205" s="471"/>
      <c r="HJP205" s="471"/>
      <c r="HJQ205" s="471"/>
      <c r="HJR205" s="471"/>
      <c r="HJS205" s="471"/>
      <c r="HJT205" s="471"/>
      <c r="HJU205" s="471"/>
      <c r="HJV205" s="471"/>
      <c r="HJW205" s="471"/>
      <c r="HJX205" s="471"/>
      <c r="HJY205" s="471"/>
      <c r="HJZ205" s="471"/>
      <c r="HKA205" s="471"/>
      <c r="HKB205" s="471"/>
      <c r="HKC205" s="471"/>
      <c r="HKD205" s="471"/>
      <c r="HKE205" s="471"/>
      <c r="HKF205" s="471"/>
      <c r="HKG205" s="471"/>
      <c r="HKH205" s="471"/>
      <c r="HKI205" s="471"/>
      <c r="HKJ205" s="471"/>
      <c r="HKK205" s="471"/>
      <c r="HKL205" s="471"/>
      <c r="HKM205" s="471"/>
      <c r="HKN205" s="471"/>
      <c r="HKO205" s="471"/>
      <c r="HKP205" s="471"/>
      <c r="HKQ205" s="471"/>
      <c r="HKR205" s="471"/>
      <c r="HKS205" s="471"/>
      <c r="HKT205" s="471"/>
      <c r="HKU205" s="471"/>
      <c r="HKV205" s="471"/>
      <c r="HKW205" s="471"/>
      <c r="HKX205" s="471"/>
      <c r="HKY205" s="471"/>
      <c r="HKZ205" s="471"/>
      <c r="HLA205" s="471"/>
      <c r="HLB205" s="471"/>
      <c r="HLC205" s="471"/>
      <c r="HLD205" s="471"/>
      <c r="HLE205" s="471"/>
      <c r="HLF205" s="471"/>
      <c r="HLG205" s="471"/>
      <c r="HLH205" s="471"/>
      <c r="HLI205" s="471"/>
      <c r="HLJ205" s="471"/>
      <c r="HLK205" s="471"/>
      <c r="HLL205" s="471"/>
      <c r="HLM205" s="471"/>
      <c r="HLN205" s="471"/>
      <c r="HLO205" s="471"/>
      <c r="HLP205" s="471"/>
      <c r="HLQ205" s="471"/>
      <c r="HLR205" s="471"/>
      <c r="HLS205" s="471"/>
      <c r="HLT205" s="471"/>
      <c r="HLU205" s="471"/>
      <c r="HLV205" s="471"/>
      <c r="HLW205" s="471"/>
      <c r="HLX205" s="471"/>
      <c r="HLY205" s="471"/>
      <c r="HLZ205" s="471"/>
      <c r="HMA205" s="471"/>
      <c r="HMB205" s="471"/>
      <c r="HMC205" s="471"/>
      <c r="HMD205" s="471"/>
      <c r="HME205" s="471"/>
      <c r="HMF205" s="471"/>
      <c r="HMG205" s="471"/>
      <c r="HMH205" s="471"/>
      <c r="HMI205" s="471"/>
      <c r="HMJ205" s="471"/>
      <c r="HMK205" s="471"/>
      <c r="HML205" s="471"/>
      <c r="HMM205" s="471"/>
      <c r="HMN205" s="471"/>
      <c r="HMO205" s="471"/>
      <c r="HMP205" s="471"/>
      <c r="HMQ205" s="471"/>
      <c r="HMR205" s="471"/>
      <c r="HMS205" s="471"/>
      <c r="HMT205" s="471"/>
      <c r="HMU205" s="471"/>
      <c r="HMV205" s="471"/>
      <c r="HMW205" s="471"/>
      <c r="HMX205" s="471"/>
      <c r="HMY205" s="471"/>
      <c r="HMZ205" s="471"/>
      <c r="HNA205" s="471"/>
      <c r="HNB205" s="471"/>
      <c r="HNC205" s="471"/>
      <c r="HND205" s="471"/>
      <c r="HNE205" s="471"/>
      <c r="HNF205" s="471"/>
      <c r="HNG205" s="471"/>
      <c r="HNH205" s="471"/>
      <c r="HNI205" s="471"/>
      <c r="HNJ205" s="471"/>
      <c r="HNK205" s="471"/>
      <c r="HNL205" s="471"/>
      <c r="HNM205" s="471"/>
      <c r="HNN205" s="471"/>
      <c r="HNO205" s="471"/>
      <c r="HNP205" s="471"/>
      <c r="HNQ205" s="471"/>
      <c r="HNR205" s="471"/>
      <c r="HNS205" s="471"/>
      <c r="HNT205" s="471"/>
      <c r="HNU205" s="471"/>
      <c r="HNV205" s="471"/>
      <c r="HNW205" s="471"/>
      <c r="HNX205" s="471"/>
      <c r="HNY205" s="471"/>
      <c r="HNZ205" s="471"/>
      <c r="HOA205" s="471"/>
      <c r="HOB205" s="471"/>
      <c r="HOC205" s="471"/>
      <c r="HOD205" s="471"/>
      <c r="HOE205" s="471"/>
      <c r="HOF205" s="471"/>
      <c r="HOG205" s="471"/>
      <c r="HOH205" s="471"/>
      <c r="HOI205" s="471"/>
      <c r="HOJ205" s="471"/>
      <c r="HOK205" s="471"/>
      <c r="HOL205" s="471"/>
      <c r="HOM205" s="471"/>
      <c r="HON205" s="471"/>
      <c r="HOO205" s="471"/>
      <c r="HOP205" s="471"/>
      <c r="HOQ205" s="471"/>
      <c r="HOR205" s="471"/>
      <c r="HOS205" s="471"/>
      <c r="HOT205" s="471"/>
      <c r="HOU205" s="471"/>
      <c r="HOV205" s="471"/>
      <c r="HOW205" s="471"/>
      <c r="HOX205" s="471"/>
      <c r="HOY205" s="471"/>
      <c r="HOZ205" s="471"/>
      <c r="HPA205" s="471"/>
      <c r="HPB205" s="471"/>
      <c r="HPC205" s="471"/>
      <c r="HPD205" s="471"/>
      <c r="HPE205" s="471"/>
      <c r="HPF205" s="471"/>
      <c r="HPG205" s="471"/>
      <c r="HPH205" s="471"/>
      <c r="HPI205" s="471"/>
      <c r="HPJ205" s="471"/>
      <c r="HPK205" s="471"/>
      <c r="HPL205" s="471"/>
      <c r="HPM205" s="471"/>
      <c r="HPN205" s="471"/>
      <c r="HPO205" s="471"/>
      <c r="HPP205" s="471"/>
      <c r="HPQ205" s="471"/>
      <c r="HPR205" s="471"/>
      <c r="HPS205" s="471"/>
      <c r="HPT205" s="471"/>
      <c r="HPU205" s="471"/>
      <c r="HPV205" s="471"/>
      <c r="HPW205" s="471"/>
      <c r="HPX205" s="471"/>
      <c r="HPY205" s="471"/>
      <c r="HPZ205" s="471"/>
      <c r="HQA205" s="471"/>
      <c r="HQB205" s="471"/>
      <c r="HQC205" s="471"/>
      <c r="HQD205" s="471"/>
      <c r="HQE205" s="471"/>
      <c r="HQF205" s="471"/>
      <c r="HQG205" s="471"/>
      <c r="HQH205" s="471"/>
      <c r="HQI205" s="471"/>
      <c r="HQJ205" s="471"/>
      <c r="HQK205" s="471"/>
      <c r="HQL205" s="471"/>
      <c r="HQM205" s="471"/>
      <c r="HQN205" s="471"/>
      <c r="HQO205" s="471"/>
      <c r="HQP205" s="471"/>
      <c r="HQQ205" s="471"/>
      <c r="HQR205" s="471"/>
      <c r="HQS205" s="471"/>
      <c r="HQT205" s="471"/>
      <c r="HQU205" s="471"/>
      <c r="HQV205" s="471"/>
      <c r="HQW205" s="471"/>
      <c r="HQX205" s="471"/>
      <c r="HQY205" s="471"/>
      <c r="HQZ205" s="471"/>
      <c r="HRA205" s="471"/>
      <c r="HRB205" s="471"/>
      <c r="HRC205" s="471"/>
      <c r="HRD205" s="471"/>
      <c r="HRE205" s="471"/>
      <c r="HRF205" s="471"/>
      <c r="HRG205" s="471"/>
      <c r="HRH205" s="471"/>
      <c r="HRI205" s="471"/>
      <c r="HRJ205" s="471"/>
      <c r="HRK205" s="471"/>
      <c r="HRL205" s="471"/>
      <c r="HRM205" s="471"/>
      <c r="HRN205" s="471"/>
      <c r="HRO205" s="471"/>
      <c r="HRP205" s="471"/>
      <c r="HRQ205" s="471"/>
      <c r="HRR205" s="471"/>
      <c r="HRS205" s="471"/>
      <c r="HRT205" s="471"/>
      <c r="HRU205" s="471"/>
      <c r="HRV205" s="471"/>
      <c r="HRW205" s="471"/>
      <c r="HRX205" s="471"/>
      <c r="HRY205" s="471"/>
      <c r="HRZ205" s="471"/>
      <c r="HSA205" s="471"/>
      <c r="HSB205" s="471"/>
      <c r="HSC205" s="471"/>
      <c r="HSD205" s="471"/>
      <c r="HSE205" s="471"/>
      <c r="HSF205" s="471"/>
      <c r="HSG205" s="471"/>
      <c r="HSH205" s="471"/>
      <c r="HSI205" s="471"/>
      <c r="HSJ205" s="471"/>
      <c r="HSK205" s="471"/>
      <c r="HSL205" s="471"/>
      <c r="HSM205" s="471"/>
      <c r="HSN205" s="471"/>
      <c r="HSO205" s="471"/>
      <c r="HSP205" s="471"/>
      <c r="HSQ205" s="471"/>
      <c r="HSR205" s="471"/>
      <c r="HSS205" s="471"/>
      <c r="HST205" s="471"/>
      <c r="HSU205" s="471"/>
      <c r="HSV205" s="471"/>
      <c r="HSW205" s="471"/>
      <c r="HSX205" s="471"/>
      <c r="HSY205" s="471"/>
      <c r="HSZ205" s="471"/>
      <c r="HTA205" s="471"/>
      <c r="HTB205" s="471"/>
      <c r="HTC205" s="471"/>
      <c r="HTD205" s="471"/>
      <c r="HTE205" s="471"/>
      <c r="HTF205" s="471"/>
      <c r="HTG205" s="471"/>
      <c r="HTH205" s="471"/>
      <c r="HTI205" s="471"/>
      <c r="HTJ205" s="471"/>
      <c r="HTK205" s="471"/>
      <c r="HTL205" s="471"/>
      <c r="HTM205" s="471"/>
      <c r="HTN205" s="471"/>
      <c r="HTO205" s="471"/>
      <c r="HTP205" s="471"/>
      <c r="HTQ205" s="471"/>
      <c r="HTR205" s="471"/>
      <c r="HTS205" s="471"/>
      <c r="HTT205" s="471"/>
      <c r="HTU205" s="471"/>
      <c r="HTV205" s="471"/>
      <c r="HTW205" s="471"/>
      <c r="HTX205" s="471"/>
      <c r="HTY205" s="471"/>
      <c r="HTZ205" s="471"/>
      <c r="HUA205" s="471"/>
      <c r="HUB205" s="471"/>
      <c r="HUC205" s="471"/>
      <c r="HUD205" s="471"/>
      <c r="HUE205" s="471"/>
      <c r="HUF205" s="471"/>
      <c r="HUG205" s="471"/>
      <c r="HUH205" s="471"/>
      <c r="HUI205" s="471"/>
      <c r="HUJ205" s="471"/>
      <c r="HUK205" s="471"/>
      <c r="HUL205" s="471"/>
      <c r="HUM205" s="471"/>
      <c r="HUN205" s="471"/>
      <c r="HUO205" s="471"/>
      <c r="HUP205" s="471"/>
      <c r="HUQ205" s="471"/>
      <c r="HUR205" s="471"/>
      <c r="HUS205" s="471"/>
      <c r="HUT205" s="471"/>
      <c r="HUU205" s="471"/>
      <c r="HUV205" s="471"/>
      <c r="HUW205" s="471"/>
      <c r="HUX205" s="471"/>
      <c r="HUY205" s="471"/>
      <c r="HUZ205" s="471"/>
      <c r="HVA205" s="471"/>
      <c r="HVB205" s="471"/>
      <c r="HVC205" s="471"/>
      <c r="HVD205" s="471"/>
      <c r="HVE205" s="471"/>
      <c r="HVF205" s="471"/>
      <c r="HVG205" s="471"/>
      <c r="HVH205" s="471"/>
      <c r="HVI205" s="471"/>
      <c r="HVJ205" s="471"/>
      <c r="HVK205" s="471"/>
      <c r="HVL205" s="471"/>
      <c r="HVM205" s="471"/>
      <c r="HVN205" s="471"/>
      <c r="HVO205" s="471"/>
      <c r="HVP205" s="471"/>
      <c r="HVQ205" s="471"/>
      <c r="HVR205" s="471"/>
      <c r="HVS205" s="471"/>
      <c r="HVT205" s="471"/>
      <c r="HVU205" s="471"/>
      <c r="HVV205" s="471"/>
      <c r="HVW205" s="471"/>
      <c r="HVX205" s="471"/>
      <c r="HVY205" s="471"/>
      <c r="HVZ205" s="471"/>
      <c r="HWA205" s="471"/>
      <c r="HWB205" s="471"/>
      <c r="HWC205" s="471"/>
      <c r="HWD205" s="471"/>
      <c r="HWE205" s="471"/>
      <c r="HWF205" s="471"/>
      <c r="HWG205" s="471"/>
      <c r="HWH205" s="471"/>
      <c r="HWI205" s="471"/>
      <c r="HWJ205" s="471"/>
      <c r="HWK205" s="471"/>
      <c r="HWL205" s="471"/>
      <c r="HWM205" s="471"/>
      <c r="HWN205" s="471"/>
      <c r="HWO205" s="471"/>
      <c r="HWP205" s="471"/>
      <c r="HWQ205" s="471"/>
      <c r="HWR205" s="471"/>
      <c r="HWS205" s="471"/>
      <c r="HWT205" s="471"/>
      <c r="HWU205" s="471"/>
      <c r="HWV205" s="471"/>
      <c r="HWW205" s="471"/>
      <c r="HWX205" s="471"/>
      <c r="HWY205" s="471"/>
      <c r="HWZ205" s="471"/>
      <c r="HXA205" s="471"/>
      <c r="HXB205" s="471"/>
      <c r="HXC205" s="471"/>
      <c r="HXD205" s="471"/>
      <c r="HXE205" s="471"/>
      <c r="HXF205" s="471"/>
      <c r="HXG205" s="471"/>
      <c r="HXH205" s="471"/>
      <c r="HXI205" s="471"/>
      <c r="HXJ205" s="471"/>
      <c r="HXK205" s="471"/>
      <c r="HXL205" s="471"/>
      <c r="HXM205" s="471"/>
      <c r="HXN205" s="471"/>
      <c r="HXO205" s="471"/>
      <c r="HXP205" s="471"/>
      <c r="HXQ205" s="471"/>
      <c r="HXR205" s="471"/>
      <c r="HXS205" s="471"/>
      <c r="HXT205" s="471"/>
      <c r="HXU205" s="471"/>
      <c r="HXV205" s="471"/>
      <c r="HXW205" s="471"/>
      <c r="HXX205" s="471"/>
      <c r="HXY205" s="471"/>
      <c r="HXZ205" s="471"/>
      <c r="HYA205" s="471"/>
      <c r="HYB205" s="471"/>
      <c r="HYC205" s="471"/>
      <c r="HYD205" s="471"/>
      <c r="HYE205" s="471"/>
      <c r="HYF205" s="471"/>
      <c r="HYG205" s="471"/>
      <c r="HYH205" s="471"/>
      <c r="HYI205" s="471"/>
      <c r="HYJ205" s="471"/>
      <c r="HYK205" s="471"/>
      <c r="HYL205" s="471"/>
      <c r="HYM205" s="471"/>
      <c r="HYN205" s="471"/>
      <c r="HYO205" s="471"/>
      <c r="HYP205" s="471"/>
      <c r="HYQ205" s="471"/>
      <c r="HYR205" s="471"/>
      <c r="HYS205" s="471"/>
      <c r="HYT205" s="471"/>
      <c r="HYU205" s="471"/>
      <c r="HYV205" s="471"/>
      <c r="HYW205" s="471"/>
      <c r="HYX205" s="471"/>
      <c r="HYY205" s="471"/>
      <c r="HYZ205" s="471"/>
      <c r="HZA205" s="471"/>
      <c r="HZB205" s="471"/>
      <c r="HZC205" s="471"/>
      <c r="HZD205" s="471"/>
      <c r="HZE205" s="471"/>
      <c r="HZF205" s="471"/>
      <c r="HZG205" s="471"/>
      <c r="HZH205" s="471"/>
      <c r="HZI205" s="471"/>
      <c r="HZJ205" s="471"/>
      <c r="HZK205" s="471"/>
      <c r="HZL205" s="471"/>
      <c r="HZM205" s="471"/>
      <c r="HZN205" s="471"/>
      <c r="HZO205" s="471"/>
      <c r="HZP205" s="471"/>
      <c r="HZQ205" s="471"/>
      <c r="HZR205" s="471"/>
      <c r="HZS205" s="471"/>
      <c r="HZT205" s="471"/>
      <c r="HZU205" s="471"/>
      <c r="HZV205" s="471"/>
      <c r="HZW205" s="471"/>
      <c r="HZX205" s="471"/>
      <c r="HZY205" s="471"/>
      <c r="HZZ205" s="471"/>
      <c r="IAA205" s="471"/>
      <c r="IAB205" s="471"/>
      <c r="IAC205" s="471"/>
      <c r="IAD205" s="471"/>
      <c r="IAE205" s="471"/>
      <c r="IAF205" s="471"/>
      <c r="IAG205" s="471"/>
      <c r="IAH205" s="471"/>
      <c r="IAI205" s="471"/>
      <c r="IAJ205" s="471"/>
      <c r="IAK205" s="471"/>
      <c r="IAL205" s="471"/>
      <c r="IAM205" s="471"/>
      <c r="IAN205" s="471"/>
      <c r="IAO205" s="471"/>
      <c r="IAP205" s="471"/>
      <c r="IAQ205" s="471"/>
      <c r="IAR205" s="471"/>
      <c r="IAS205" s="471"/>
      <c r="IAT205" s="471"/>
      <c r="IAU205" s="471"/>
      <c r="IAV205" s="471"/>
      <c r="IAW205" s="471"/>
      <c r="IAX205" s="471"/>
      <c r="IAY205" s="471"/>
      <c r="IAZ205" s="471"/>
      <c r="IBA205" s="471"/>
      <c r="IBB205" s="471"/>
      <c r="IBC205" s="471"/>
      <c r="IBD205" s="471"/>
      <c r="IBE205" s="471"/>
      <c r="IBF205" s="471"/>
      <c r="IBG205" s="471"/>
      <c r="IBH205" s="471"/>
      <c r="IBI205" s="471"/>
      <c r="IBJ205" s="471"/>
      <c r="IBK205" s="471"/>
      <c r="IBL205" s="471"/>
      <c r="IBM205" s="471"/>
      <c r="IBN205" s="471"/>
      <c r="IBO205" s="471"/>
      <c r="IBP205" s="471"/>
      <c r="IBQ205" s="471"/>
      <c r="IBR205" s="471"/>
      <c r="IBS205" s="471"/>
      <c r="IBT205" s="471"/>
      <c r="IBU205" s="471"/>
      <c r="IBV205" s="471"/>
      <c r="IBW205" s="471"/>
      <c r="IBX205" s="471"/>
      <c r="IBY205" s="471"/>
      <c r="IBZ205" s="471"/>
      <c r="ICA205" s="471"/>
      <c r="ICB205" s="471"/>
      <c r="ICC205" s="471"/>
      <c r="ICD205" s="471"/>
      <c r="ICE205" s="471"/>
      <c r="ICF205" s="471"/>
      <c r="ICG205" s="471"/>
      <c r="ICH205" s="471"/>
      <c r="ICI205" s="471"/>
      <c r="ICJ205" s="471"/>
      <c r="ICK205" s="471"/>
      <c r="ICL205" s="471"/>
      <c r="ICM205" s="471"/>
      <c r="ICN205" s="471"/>
      <c r="ICO205" s="471"/>
      <c r="ICP205" s="471"/>
      <c r="ICQ205" s="471"/>
      <c r="ICR205" s="471"/>
      <c r="ICS205" s="471"/>
      <c r="ICT205" s="471"/>
      <c r="ICU205" s="471"/>
      <c r="ICV205" s="471"/>
      <c r="ICW205" s="471"/>
      <c r="ICX205" s="471"/>
      <c r="ICY205" s="471"/>
      <c r="ICZ205" s="471"/>
      <c r="IDA205" s="471"/>
      <c r="IDB205" s="471"/>
      <c r="IDC205" s="471"/>
      <c r="IDD205" s="471"/>
      <c r="IDE205" s="471"/>
      <c r="IDF205" s="471"/>
      <c r="IDG205" s="471"/>
      <c r="IDH205" s="471"/>
      <c r="IDI205" s="471"/>
      <c r="IDJ205" s="471"/>
      <c r="IDK205" s="471"/>
      <c r="IDL205" s="471"/>
      <c r="IDM205" s="471"/>
      <c r="IDN205" s="471"/>
      <c r="IDO205" s="471"/>
      <c r="IDP205" s="471"/>
      <c r="IDQ205" s="471"/>
      <c r="IDR205" s="471"/>
      <c r="IDS205" s="471"/>
      <c r="IDT205" s="471"/>
      <c r="IDU205" s="471"/>
      <c r="IDV205" s="471"/>
      <c r="IDW205" s="471"/>
      <c r="IDX205" s="471"/>
      <c r="IDY205" s="471"/>
      <c r="IDZ205" s="471"/>
      <c r="IEA205" s="471"/>
      <c r="IEB205" s="471"/>
      <c r="IEC205" s="471"/>
      <c r="IED205" s="471"/>
      <c r="IEE205" s="471"/>
      <c r="IEF205" s="471"/>
      <c r="IEG205" s="471"/>
      <c r="IEH205" s="471"/>
      <c r="IEI205" s="471"/>
      <c r="IEJ205" s="471"/>
      <c r="IEK205" s="471"/>
      <c r="IEL205" s="471"/>
      <c r="IEM205" s="471"/>
      <c r="IEN205" s="471"/>
      <c r="IEO205" s="471"/>
      <c r="IEP205" s="471"/>
      <c r="IEQ205" s="471"/>
      <c r="IER205" s="471"/>
      <c r="IES205" s="471"/>
      <c r="IET205" s="471"/>
      <c r="IEU205" s="471"/>
      <c r="IEV205" s="471"/>
      <c r="IEW205" s="471"/>
      <c r="IEX205" s="471"/>
      <c r="IEY205" s="471"/>
      <c r="IEZ205" s="471"/>
      <c r="IFA205" s="471"/>
      <c r="IFB205" s="471"/>
      <c r="IFC205" s="471"/>
      <c r="IFD205" s="471"/>
      <c r="IFE205" s="471"/>
      <c r="IFF205" s="471"/>
      <c r="IFG205" s="471"/>
      <c r="IFH205" s="471"/>
      <c r="IFI205" s="471"/>
      <c r="IFJ205" s="471"/>
      <c r="IFK205" s="471"/>
      <c r="IFL205" s="471"/>
      <c r="IFM205" s="471"/>
      <c r="IFN205" s="471"/>
      <c r="IFO205" s="471"/>
      <c r="IFP205" s="471"/>
      <c r="IFQ205" s="471"/>
      <c r="IFR205" s="471"/>
      <c r="IFS205" s="471"/>
      <c r="IFT205" s="471"/>
      <c r="IFU205" s="471"/>
      <c r="IFV205" s="471"/>
      <c r="IFW205" s="471"/>
      <c r="IFX205" s="471"/>
      <c r="IFY205" s="471"/>
      <c r="IFZ205" s="471"/>
      <c r="IGA205" s="471"/>
      <c r="IGB205" s="471"/>
      <c r="IGC205" s="471"/>
      <c r="IGD205" s="471"/>
      <c r="IGE205" s="471"/>
      <c r="IGF205" s="471"/>
      <c r="IGG205" s="471"/>
      <c r="IGH205" s="471"/>
      <c r="IGI205" s="471"/>
      <c r="IGJ205" s="471"/>
      <c r="IGK205" s="471"/>
      <c r="IGL205" s="471"/>
      <c r="IGM205" s="471"/>
      <c r="IGN205" s="471"/>
      <c r="IGO205" s="471"/>
      <c r="IGP205" s="471"/>
      <c r="IGQ205" s="471"/>
      <c r="IGR205" s="471"/>
      <c r="IGS205" s="471"/>
      <c r="IGT205" s="471"/>
      <c r="IGU205" s="471"/>
      <c r="IGV205" s="471"/>
      <c r="IGW205" s="471"/>
      <c r="IGX205" s="471"/>
      <c r="IGY205" s="471"/>
      <c r="IGZ205" s="471"/>
      <c r="IHA205" s="471"/>
      <c r="IHB205" s="471"/>
      <c r="IHC205" s="471"/>
      <c r="IHD205" s="471"/>
      <c r="IHE205" s="471"/>
      <c r="IHF205" s="471"/>
      <c r="IHG205" s="471"/>
      <c r="IHH205" s="471"/>
      <c r="IHI205" s="471"/>
      <c r="IHJ205" s="471"/>
      <c r="IHK205" s="471"/>
      <c r="IHL205" s="471"/>
      <c r="IHM205" s="471"/>
      <c r="IHN205" s="471"/>
      <c r="IHO205" s="471"/>
      <c r="IHP205" s="471"/>
      <c r="IHQ205" s="471"/>
      <c r="IHR205" s="471"/>
      <c r="IHS205" s="471"/>
      <c r="IHT205" s="471"/>
      <c r="IHU205" s="471"/>
      <c r="IHV205" s="471"/>
      <c r="IHW205" s="471"/>
      <c r="IHX205" s="471"/>
      <c r="IHY205" s="471"/>
      <c r="IHZ205" s="471"/>
      <c r="IIA205" s="471"/>
      <c r="IIB205" s="471"/>
      <c r="IIC205" s="471"/>
      <c r="IID205" s="471"/>
      <c r="IIE205" s="471"/>
      <c r="IIF205" s="471"/>
      <c r="IIG205" s="471"/>
      <c r="IIH205" s="471"/>
      <c r="III205" s="471"/>
      <c r="IIJ205" s="471"/>
      <c r="IIK205" s="471"/>
      <c r="IIL205" s="471"/>
      <c r="IIM205" s="471"/>
      <c r="IIN205" s="471"/>
      <c r="IIO205" s="471"/>
      <c r="IIP205" s="471"/>
      <c r="IIQ205" s="471"/>
      <c r="IIR205" s="471"/>
      <c r="IIS205" s="471"/>
      <c r="IIT205" s="471"/>
      <c r="IIU205" s="471"/>
      <c r="IIV205" s="471"/>
      <c r="IIW205" s="471"/>
      <c r="IIX205" s="471"/>
      <c r="IIY205" s="471"/>
      <c r="IIZ205" s="471"/>
      <c r="IJA205" s="471"/>
      <c r="IJB205" s="471"/>
      <c r="IJC205" s="471"/>
      <c r="IJD205" s="471"/>
      <c r="IJE205" s="471"/>
      <c r="IJF205" s="471"/>
      <c r="IJG205" s="471"/>
      <c r="IJH205" s="471"/>
      <c r="IJI205" s="471"/>
      <c r="IJJ205" s="471"/>
      <c r="IJK205" s="471"/>
      <c r="IJL205" s="471"/>
      <c r="IJM205" s="471"/>
      <c r="IJN205" s="471"/>
      <c r="IJO205" s="471"/>
      <c r="IJP205" s="471"/>
      <c r="IJQ205" s="471"/>
      <c r="IJR205" s="471"/>
      <c r="IJS205" s="471"/>
      <c r="IJT205" s="471"/>
      <c r="IJU205" s="471"/>
      <c r="IJV205" s="471"/>
      <c r="IJW205" s="471"/>
      <c r="IJX205" s="471"/>
      <c r="IJY205" s="471"/>
      <c r="IJZ205" s="471"/>
      <c r="IKA205" s="471"/>
      <c r="IKB205" s="471"/>
      <c r="IKC205" s="471"/>
      <c r="IKD205" s="471"/>
      <c r="IKE205" s="471"/>
      <c r="IKF205" s="471"/>
      <c r="IKG205" s="471"/>
      <c r="IKH205" s="471"/>
      <c r="IKI205" s="471"/>
      <c r="IKJ205" s="471"/>
      <c r="IKK205" s="471"/>
      <c r="IKL205" s="471"/>
      <c r="IKM205" s="471"/>
      <c r="IKN205" s="471"/>
      <c r="IKO205" s="471"/>
      <c r="IKP205" s="471"/>
      <c r="IKQ205" s="471"/>
      <c r="IKR205" s="471"/>
      <c r="IKS205" s="471"/>
      <c r="IKT205" s="471"/>
      <c r="IKU205" s="471"/>
      <c r="IKV205" s="471"/>
      <c r="IKW205" s="471"/>
      <c r="IKX205" s="471"/>
      <c r="IKY205" s="471"/>
      <c r="IKZ205" s="471"/>
      <c r="ILA205" s="471"/>
      <c r="ILB205" s="471"/>
      <c r="ILC205" s="471"/>
      <c r="ILD205" s="471"/>
      <c r="ILE205" s="471"/>
      <c r="ILF205" s="471"/>
      <c r="ILG205" s="471"/>
      <c r="ILH205" s="471"/>
      <c r="ILI205" s="471"/>
      <c r="ILJ205" s="471"/>
      <c r="ILK205" s="471"/>
      <c r="ILL205" s="471"/>
      <c r="ILM205" s="471"/>
      <c r="ILN205" s="471"/>
      <c r="ILO205" s="471"/>
      <c r="ILP205" s="471"/>
      <c r="ILQ205" s="471"/>
      <c r="ILR205" s="471"/>
      <c r="ILS205" s="471"/>
      <c r="ILT205" s="471"/>
      <c r="ILU205" s="471"/>
      <c r="ILV205" s="471"/>
      <c r="ILW205" s="471"/>
      <c r="ILX205" s="471"/>
      <c r="ILY205" s="471"/>
      <c r="ILZ205" s="471"/>
      <c r="IMA205" s="471"/>
      <c r="IMB205" s="471"/>
      <c r="IMC205" s="471"/>
      <c r="IMD205" s="471"/>
      <c r="IME205" s="471"/>
      <c r="IMF205" s="471"/>
      <c r="IMG205" s="471"/>
      <c r="IMH205" s="471"/>
      <c r="IMI205" s="471"/>
      <c r="IMJ205" s="471"/>
      <c r="IMK205" s="471"/>
      <c r="IML205" s="471"/>
      <c r="IMM205" s="471"/>
      <c r="IMN205" s="471"/>
      <c r="IMO205" s="471"/>
      <c r="IMP205" s="471"/>
      <c r="IMQ205" s="471"/>
      <c r="IMR205" s="471"/>
      <c r="IMS205" s="471"/>
      <c r="IMT205" s="471"/>
      <c r="IMU205" s="471"/>
      <c r="IMV205" s="471"/>
      <c r="IMW205" s="471"/>
      <c r="IMX205" s="471"/>
      <c r="IMY205" s="471"/>
      <c r="IMZ205" s="471"/>
      <c r="INA205" s="471"/>
      <c r="INB205" s="471"/>
      <c r="INC205" s="471"/>
      <c r="IND205" s="471"/>
      <c r="INE205" s="471"/>
      <c r="INF205" s="471"/>
      <c r="ING205" s="471"/>
      <c r="INH205" s="471"/>
      <c r="INI205" s="471"/>
      <c r="INJ205" s="471"/>
      <c r="INK205" s="471"/>
      <c r="INL205" s="471"/>
      <c r="INM205" s="471"/>
      <c r="INN205" s="471"/>
      <c r="INO205" s="471"/>
      <c r="INP205" s="471"/>
      <c r="INQ205" s="471"/>
      <c r="INR205" s="471"/>
      <c r="INS205" s="471"/>
      <c r="INT205" s="471"/>
      <c r="INU205" s="471"/>
      <c r="INV205" s="471"/>
      <c r="INW205" s="471"/>
      <c r="INX205" s="471"/>
      <c r="INY205" s="471"/>
      <c r="INZ205" s="471"/>
      <c r="IOA205" s="471"/>
      <c r="IOB205" s="471"/>
      <c r="IOC205" s="471"/>
      <c r="IOD205" s="471"/>
      <c r="IOE205" s="471"/>
      <c r="IOF205" s="471"/>
      <c r="IOG205" s="471"/>
      <c r="IOH205" s="471"/>
      <c r="IOI205" s="471"/>
      <c r="IOJ205" s="471"/>
      <c r="IOK205" s="471"/>
      <c r="IOL205" s="471"/>
      <c r="IOM205" s="471"/>
      <c r="ION205" s="471"/>
      <c r="IOO205" s="471"/>
      <c r="IOP205" s="471"/>
      <c r="IOQ205" s="471"/>
      <c r="IOR205" s="471"/>
      <c r="IOS205" s="471"/>
      <c r="IOT205" s="471"/>
      <c r="IOU205" s="471"/>
      <c r="IOV205" s="471"/>
      <c r="IOW205" s="471"/>
      <c r="IOX205" s="471"/>
      <c r="IOY205" s="471"/>
      <c r="IOZ205" s="471"/>
      <c r="IPA205" s="471"/>
      <c r="IPB205" s="471"/>
      <c r="IPC205" s="471"/>
      <c r="IPD205" s="471"/>
      <c r="IPE205" s="471"/>
      <c r="IPF205" s="471"/>
      <c r="IPG205" s="471"/>
      <c r="IPH205" s="471"/>
      <c r="IPI205" s="471"/>
      <c r="IPJ205" s="471"/>
      <c r="IPK205" s="471"/>
      <c r="IPL205" s="471"/>
      <c r="IPM205" s="471"/>
      <c r="IPN205" s="471"/>
      <c r="IPO205" s="471"/>
      <c r="IPP205" s="471"/>
      <c r="IPQ205" s="471"/>
      <c r="IPR205" s="471"/>
      <c r="IPS205" s="471"/>
      <c r="IPT205" s="471"/>
      <c r="IPU205" s="471"/>
      <c r="IPV205" s="471"/>
      <c r="IPW205" s="471"/>
      <c r="IPX205" s="471"/>
      <c r="IPY205" s="471"/>
      <c r="IPZ205" s="471"/>
      <c r="IQA205" s="471"/>
      <c r="IQB205" s="471"/>
      <c r="IQC205" s="471"/>
      <c r="IQD205" s="471"/>
      <c r="IQE205" s="471"/>
      <c r="IQF205" s="471"/>
      <c r="IQG205" s="471"/>
      <c r="IQH205" s="471"/>
      <c r="IQI205" s="471"/>
      <c r="IQJ205" s="471"/>
      <c r="IQK205" s="471"/>
      <c r="IQL205" s="471"/>
      <c r="IQM205" s="471"/>
      <c r="IQN205" s="471"/>
      <c r="IQO205" s="471"/>
      <c r="IQP205" s="471"/>
      <c r="IQQ205" s="471"/>
      <c r="IQR205" s="471"/>
      <c r="IQS205" s="471"/>
      <c r="IQT205" s="471"/>
      <c r="IQU205" s="471"/>
      <c r="IQV205" s="471"/>
      <c r="IQW205" s="471"/>
      <c r="IQX205" s="471"/>
      <c r="IQY205" s="471"/>
      <c r="IQZ205" s="471"/>
      <c r="IRA205" s="471"/>
      <c r="IRB205" s="471"/>
      <c r="IRC205" s="471"/>
      <c r="IRD205" s="471"/>
      <c r="IRE205" s="471"/>
      <c r="IRF205" s="471"/>
      <c r="IRG205" s="471"/>
      <c r="IRH205" s="471"/>
      <c r="IRI205" s="471"/>
      <c r="IRJ205" s="471"/>
      <c r="IRK205" s="471"/>
      <c r="IRL205" s="471"/>
      <c r="IRM205" s="471"/>
      <c r="IRN205" s="471"/>
      <c r="IRO205" s="471"/>
      <c r="IRP205" s="471"/>
      <c r="IRQ205" s="471"/>
      <c r="IRR205" s="471"/>
      <c r="IRS205" s="471"/>
      <c r="IRT205" s="471"/>
      <c r="IRU205" s="471"/>
      <c r="IRV205" s="471"/>
      <c r="IRW205" s="471"/>
      <c r="IRX205" s="471"/>
      <c r="IRY205" s="471"/>
      <c r="IRZ205" s="471"/>
      <c r="ISA205" s="471"/>
      <c r="ISB205" s="471"/>
      <c r="ISC205" s="471"/>
      <c r="ISD205" s="471"/>
      <c r="ISE205" s="471"/>
      <c r="ISF205" s="471"/>
      <c r="ISG205" s="471"/>
      <c r="ISH205" s="471"/>
      <c r="ISI205" s="471"/>
      <c r="ISJ205" s="471"/>
      <c r="ISK205" s="471"/>
      <c r="ISL205" s="471"/>
      <c r="ISM205" s="471"/>
      <c r="ISN205" s="471"/>
      <c r="ISO205" s="471"/>
      <c r="ISP205" s="471"/>
      <c r="ISQ205" s="471"/>
      <c r="ISR205" s="471"/>
      <c r="ISS205" s="471"/>
      <c r="IST205" s="471"/>
      <c r="ISU205" s="471"/>
      <c r="ISV205" s="471"/>
      <c r="ISW205" s="471"/>
      <c r="ISX205" s="471"/>
      <c r="ISY205" s="471"/>
      <c r="ISZ205" s="471"/>
      <c r="ITA205" s="471"/>
      <c r="ITB205" s="471"/>
      <c r="ITC205" s="471"/>
      <c r="ITD205" s="471"/>
      <c r="ITE205" s="471"/>
      <c r="ITF205" s="471"/>
      <c r="ITG205" s="471"/>
      <c r="ITH205" s="471"/>
      <c r="ITI205" s="471"/>
      <c r="ITJ205" s="471"/>
      <c r="ITK205" s="471"/>
      <c r="ITL205" s="471"/>
      <c r="ITM205" s="471"/>
      <c r="ITN205" s="471"/>
      <c r="ITO205" s="471"/>
      <c r="ITP205" s="471"/>
      <c r="ITQ205" s="471"/>
      <c r="ITR205" s="471"/>
      <c r="ITS205" s="471"/>
      <c r="ITT205" s="471"/>
      <c r="ITU205" s="471"/>
      <c r="ITV205" s="471"/>
      <c r="ITW205" s="471"/>
      <c r="ITX205" s="471"/>
      <c r="ITY205" s="471"/>
      <c r="ITZ205" s="471"/>
      <c r="IUA205" s="471"/>
      <c r="IUB205" s="471"/>
      <c r="IUC205" s="471"/>
      <c r="IUD205" s="471"/>
      <c r="IUE205" s="471"/>
      <c r="IUF205" s="471"/>
      <c r="IUG205" s="471"/>
      <c r="IUH205" s="471"/>
      <c r="IUI205" s="471"/>
      <c r="IUJ205" s="471"/>
      <c r="IUK205" s="471"/>
      <c r="IUL205" s="471"/>
      <c r="IUM205" s="471"/>
      <c r="IUN205" s="471"/>
      <c r="IUO205" s="471"/>
      <c r="IUP205" s="471"/>
      <c r="IUQ205" s="471"/>
      <c r="IUR205" s="471"/>
      <c r="IUS205" s="471"/>
      <c r="IUT205" s="471"/>
      <c r="IUU205" s="471"/>
      <c r="IUV205" s="471"/>
      <c r="IUW205" s="471"/>
      <c r="IUX205" s="471"/>
      <c r="IUY205" s="471"/>
      <c r="IUZ205" s="471"/>
      <c r="IVA205" s="471"/>
      <c r="IVB205" s="471"/>
      <c r="IVC205" s="471"/>
      <c r="IVD205" s="471"/>
      <c r="IVE205" s="471"/>
      <c r="IVF205" s="471"/>
      <c r="IVG205" s="471"/>
      <c r="IVH205" s="471"/>
      <c r="IVI205" s="471"/>
      <c r="IVJ205" s="471"/>
      <c r="IVK205" s="471"/>
      <c r="IVL205" s="471"/>
      <c r="IVM205" s="471"/>
      <c r="IVN205" s="471"/>
      <c r="IVO205" s="471"/>
      <c r="IVP205" s="471"/>
      <c r="IVQ205" s="471"/>
      <c r="IVR205" s="471"/>
      <c r="IVS205" s="471"/>
      <c r="IVT205" s="471"/>
      <c r="IVU205" s="471"/>
      <c r="IVV205" s="471"/>
      <c r="IVW205" s="471"/>
      <c r="IVX205" s="471"/>
      <c r="IVY205" s="471"/>
      <c r="IVZ205" s="471"/>
      <c r="IWA205" s="471"/>
      <c r="IWB205" s="471"/>
      <c r="IWC205" s="471"/>
      <c r="IWD205" s="471"/>
      <c r="IWE205" s="471"/>
      <c r="IWF205" s="471"/>
      <c r="IWG205" s="471"/>
      <c r="IWH205" s="471"/>
      <c r="IWI205" s="471"/>
      <c r="IWJ205" s="471"/>
      <c r="IWK205" s="471"/>
      <c r="IWL205" s="471"/>
      <c r="IWM205" s="471"/>
      <c r="IWN205" s="471"/>
      <c r="IWO205" s="471"/>
      <c r="IWP205" s="471"/>
      <c r="IWQ205" s="471"/>
      <c r="IWR205" s="471"/>
      <c r="IWS205" s="471"/>
      <c r="IWT205" s="471"/>
      <c r="IWU205" s="471"/>
      <c r="IWV205" s="471"/>
      <c r="IWW205" s="471"/>
      <c r="IWX205" s="471"/>
      <c r="IWY205" s="471"/>
      <c r="IWZ205" s="471"/>
      <c r="IXA205" s="471"/>
      <c r="IXB205" s="471"/>
      <c r="IXC205" s="471"/>
      <c r="IXD205" s="471"/>
      <c r="IXE205" s="471"/>
      <c r="IXF205" s="471"/>
      <c r="IXG205" s="471"/>
      <c r="IXH205" s="471"/>
      <c r="IXI205" s="471"/>
      <c r="IXJ205" s="471"/>
      <c r="IXK205" s="471"/>
      <c r="IXL205" s="471"/>
      <c r="IXM205" s="471"/>
      <c r="IXN205" s="471"/>
      <c r="IXO205" s="471"/>
      <c r="IXP205" s="471"/>
      <c r="IXQ205" s="471"/>
      <c r="IXR205" s="471"/>
      <c r="IXS205" s="471"/>
      <c r="IXT205" s="471"/>
      <c r="IXU205" s="471"/>
      <c r="IXV205" s="471"/>
      <c r="IXW205" s="471"/>
      <c r="IXX205" s="471"/>
      <c r="IXY205" s="471"/>
      <c r="IXZ205" s="471"/>
      <c r="IYA205" s="471"/>
      <c r="IYB205" s="471"/>
      <c r="IYC205" s="471"/>
      <c r="IYD205" s="471"/>
      <c r="IYE205" s="471"/>
      <c r="IYF205" s="471"/>
      <c r="IYG205" s="471"/>
      <c r="IYH205" s="471"/>
      <c r="IYI205" s="471"/>
      <c r="IYJ205" s="471"/>
      <c r="IYK205" s="471"/>
      <c r="IYL205" s="471"/>
      <c r="IYM205" s="471"/>
      <c r="IYN205" s="471"/>
      <c r="IYO205" s="471"/>
      <c r="IYP205" s="471"/>
      <c r="IYQ205" s="471"/>
      <c r="IYR205" s="471"/>
      <c r="IYS205" s="471"/>
      <c r="IYT205" s="471"/>
      <c r="IYU205" s="471"/>
      <c r="IYV205" s="471"/>
      <c r="IYW205" s="471"/>
      <c r="IYX205" s="471"/>
      <c r="IYY205" s="471"/>
      <c r="IYZ205" s="471"/>
      <c r="IZA205" s="471"/>
      <c r="IZB205" s="471"/>
      <c r="IZC205" s="471"/>
      <c r="IZD205" s="471"/>
      <c r="IZE205" s="471"/>
      <c r="IZF205" s="471"/>
      <c r="IZG205" s="471"/>
      <c r="IZH205" s="471"/>
      <c r="IZI205" s="471"/>
      <c r="IZJ205" s="471"/>
      <c r="IZK205" s="471"/>
      <c r="IZL205" s="471"/>
      <c r="IZM205" s="471"/>
      <c r="IZN205" s="471"/>
      <c r="IZO205" s="471"/>
      <c r="IZP205" s="471"/>
      <c r="IZQ205" s="471"/>
      <c r="IZR205" s="471"/>
      <c r="IZS205" s="471"/>
      <c r="IZT205" s="471"/>
      <c r="IZU205" s="471"/>
      <c r="IZV205" s="471"/>
      <c r="IZW205" s="471"/>
      <c r="IZX205" s="471"/>
      <c r="IZY205" s="471"/>
      <c r="IZZ205" s="471"/>
      <c r="JAA205" s="471"/>
      <c r="JAB205" s="471"/>
      <c r="JAC205" s="471"/>
      <c r="JAD205" s="471"/>
      <c r="JAE205" s="471"/>
      <c r="JAF205" s="471"/>
      <c r="JAG205" s="471"/>
      <c r="JAH205" s="471"/>
      <c r="JAI205" s="471"/>
      <c r="JAJ205" s="471"/>
      <c r="JAK205" s="471"/>
      <c r="JAL205" s="471"/>
      <c r="JAM205" s="471"/>
      <c r="JAN205" s="471"/>
      <c r="JAO205" s="471"/>
      <c r="JAP205" s="471"/>
      <c r="JAQ205" s="471"/>
      <c r="JAR205" s="471"/>
      <c r="JAS205" s="471"/>
      <c r="JAT205" s="471"/>
      <c r="JAU205" s="471"/>
      <c r="JAV205" s="471"/>
      <c r="JAW205" s="471"/>
      <c r="JAX205" s="471"/>
      <c r="JAY205" s="471"/>
      <c r="JAZ205" s="471"/>
      <c r="JBA205" s="471"/>
      <c r="JBB205" s="471"/>
      <c r="JBC205" s="471"/>
      <c r="JBD205" s="471"/>
      <c r="JBE205" s="471"/>
      <c r="JBF205" s="471"/>
      <c r="JBG205" s="471"/>
      <c r="JBH205" s="471"/>
      <c r="JBI205" s="471"/>
      <c r="JBJ205" s="471"/>
      <c r="JBK205" s="471"/>
      <c r="JBL205" s="471"/>
      <c r="JBM205" s="471"/>
      <c r="JBN205" s="471"/>
      <c r="JBO205" s="471"/>
      <c r="JBP205" s="471"/>
      <c r="JBQ205" s="471"/>
      <c r="JBR205" s="471"/>
      <c r="JBS205" s="471"/>
      <c r="JBT205" s="471"/>
      <c r="JBU205" s="471"/>
      <c r="JBV205" s="471"/>
      <c r="JBW205" s="471"/>
      <c r="JBX205" s="471"/>
      <c r="JBY205" s="471"/>
      <c r="JBZ205" s="471"/>
      <c r="JCA205" s="471"/>
      <c r="JCB205" s="471"/>
      <c r="JCC205" s="471"/>
      <c r="JCD205" s="471"/>
      <c r="JCE205" s="471"/>
      <c r="JCF205" s="471"/>
      <c r="JCG205" s="471"/>
      <c r="JCH205" s="471"/>
      <c r="JCI205" s="471"/>
      <c r="JCJ205" s="471"/>
      <c r="JCK205" s="471"/>
      <c r="JCL205" s="471"/>
      <c r="JCM205" s="471"/>
      <c r="JCN205" s="471"/>
      <c r="JCO205" s="471"/>
      <c r="JCP205" s="471"/>
      <c r="JCQ205" s="471"/>
      <c r="JCR205" s="471"/>
      <c r="JCS205" s="471"/>
      <c r="JCT205" s="471"/>
      <c r="JCU205" s="471"/>
      <c r="JCV205" s="471"/>
      <c r="JCW205" s="471"/>
      <c r="JCX205" s="471"/>
      <c r="JCY205" s="471"/>
      <c r="JCZ205" s="471"/>
      <c r="JDA205" s="471"/>
      <c r="JDB205" s="471"/>
      <c r="JDC205" s="471"/>
      <c r="JDD205" s="471"/>
      <c r="JDE205" s="471"/>
      <c r="JDF205" s="471"/>
      <c r="JDG205" s="471"/>
      <c r="JDH205" s="471"/>
      <c r="JDI205" s="471"/>
      <c r="JDJ205" s="471"/>
      <c r="JDK205" s="471"/>
      <c r="JDL205" s="471"/>
      <c r="JDM205" s="471"/>
      <c r="JDN205" s="471"/>
      <c r="JDO205" s="471"/>
      <c r="JDP205" s="471"/>
      <c r="JDQ205" s="471"/>
      <c r="JDR205" s="471"/>
      <c r="JDS205" s="471"/>
      <c r="JDT205" s="471"/>
      <c r="JDU205" s="471"/>
      <c r="JDV205" s="471"/>
      <c r="JDW205" s="471"/>
      <c r="JDX205" s="471"/>
      <c r="JDY205" s="471"/>
      <c r="JDZ205" s="471"/>
      <c r="JEA205" s="471"/>
      <c r="JEB205" s="471"/>
      <c r="JEC205" s="471"/>
      <c r="JED205" s="471"/>
      <c r="JEE205" s="471"/>
      <c r="JEF205" s="471"/>
      <c r="JEG205" s="471"/>
      <c r="JEH205" s="471"/>
      <c r="JEI205" s="471"/>
      <c r="JEJ205" s="471"/>
      <c r="JEK205" s="471"/>
      <c r="JEL205" s="471"/>
      <c r="JEM205" s="471"/>
      <c r="JEN205" s="471"/>
      <c r="JEO205" s="471"/>
      <c r="JEP205" s="471"/>
      <c r="JEQ205" s="471"/>
      <c r="JER205" s="471"/>
      <c r="JES205" s="471"/>
      <c r="JET205" s="471"/>
      <c r="JEU205" s="471"/>
      <c r="JEV205" s="471"/>
      <c r="JEW205" s="471"/>
      <c r="JEX205" s="471"/>
      <c r="JEY205" s="471"/>
      <c r="JEZ205" s="471"/>
      <c r="JFA205" s="471"/>
      <c r="JFB205" s="471"/>
      <c r="JFC205" s="471"/>
      <c r="JFD205" s="471"/>
      <c r="JFE205" s="471"/>
      <c r="JFF205" s="471"/>
      <c r="JFG205" s="471"/>
      <c r="JFH205" s="471"/>
      <c r="JFI205" s="471"/>
      <c r="JFJ205" s="471"/>
      <c r="JFK205" s="471"/>
      <c r="JFL205" s="471"/>
      <c r="JFM205" s="471"/>
      <c r="JFN205" s="471"/>
      <c r="JFO205" s="471"/>
      <c r="JFP205" s="471"/>
      <c r="JFQ205" s="471"/>
      <c r="JFR205" s="471"/>
      <c r="JFS205" s="471"/>
      <c r="JFT205" s="471"/>
      <c r="JFU205" s="471"/>
      <c r="JFV205" s="471"/>
      <c r="JFW205" s="471"/>
      <c r="JFX205" s="471"/>
      <c r="JFY205" s="471"/>
      <c r="JFZ205" s="471"/>
      <c r="JGA205" s="471"/>
      <c r="JGB205" s="471"/>
      <c r="JGC205" s="471"/>
      <c r="JGD205" s="471"/>
      <c r="JGE205" s="471"/>
      <c r="JGF205" s="471"/>
      <c r="JGG205" s="471"/>
      <c r="JGH205" s="471"/>
      <c r="JGI205" s="471"/>
      <c r="JGJ205" s="471"/>
      <c r="JGK205" s="471"/>
      <c r="JGL205" s="471"/>
      <c r="JGM205" s="471"/>
      <c r="JGN205" s="471"/>
      <c r="JGO205" s="471"/>
      <c r="JGP205" s="471"/>
      <c r="JGQ205" s="471"/>
      <c r="JGR205" s="471"/>
      <c r="JGS205" s="471"/>
      <c r="JGT205" s="471"/>
      <c r="JGU205" s="471"/>
      <c r="JGV205" s="471"/>
      <c r="JGW205" s="471"/>
      <c r="JGX205" s="471"/>
      <c r="JGY205" s="471"/>
      <c r="JGZ205" s="471"/>
      <c r="JHA205" s="471"/>
      <c r="JHB205" s="471"/>
      <c r="JHC205" s="471"/>
      <c r="JHD205" s="471"/>
      <c r="JHE205" s="471"/>
      <c r="JHF205" s="471"/>
      <c r="JHG205" s="471"/>
      <c r="JHH205" s="471"/>
      <c r="JHI205" s="471"/>
      <c r="JHJ205" s="471"/>
      <c r="JHK205" s="471"/>
      <c r="JHL205" s="471"/>
      <c r="JHM205" s="471"/>
      <c r="JHN205" s="471"/>
      <c r="JHO205" s="471"/>
      <c r="JHP205" s="471"/>
      <c r="JHQ205" s="471"/>
      <c r="JHR205" s="471"/>
      <c r="JHS205" s="471"/>
      <c r="JHT205" s="471"/>
      <c r="JHU205" s="471"/>
      <c r="JHV205" s="471"/>
      <c r="JHW205" s="471"/>
      <c r="JHX205" s="471"/>
      <c r="JHY205" s="471"/>
      <c r="JHZ205" s="471"/>
      <c r="JIA205" s="471"/>
      <c r="JIB205" s="471"/>
      <c r="JIC205" s="471"/>
      <c r="JID205" s="471"/>
      <c r="JIE205" s="471"/>
      <c r="JIF205" s="471"/>
      <c r="JIG205" s="471"/>
      <c r="JIH205" s="471"/>
      <c r="JII205" s="471"/>
      <c r="JIJ205" s="471"/>
      <c r="JIK205" s="471"/>
      <c r="JIL205" s="471"/>
      <c r="JIM205" s="471"/>
      <c r="JIN205" s="471"/>
      <c r="JIO205" s="471"/>
      <c r="JIP205" s="471"/>
      <c r="JIQ205" s="471"/>
      <c r="JIR205" s="471"/>
      <c r="JIS205" s="471"/>
      <c r="JIT205" s="471"/>
      <c r="JIU205" s="471"/>
      <c r="JIV205" s="471"/>
      <c r="JIW205" s="471"/>
      <c r="JIX205" s="471"/>
      <c r="JIY205" s="471"/>
      <c r="JIZ205" s="471"/>
      <c r="JJA205" s="471"/>
      <c r="JJB205" s="471"/>
      <c r="JJC205" s="471"/>
      <c r="JJD205" s="471"/>
      <c r="JJE205" s="471"/>
      <c r="JJF205" s="471"/>
      <c r="JJG205" s="471"/>
      <c r="JJH205" s="471"/>
      <c r="JJI205" s="471"/>
      <c r="JJJ205" s="471"/>
      <c r="JJK205" s="471"/>
      <c r="JJL205" s="471"/>
      <c r="JJM205" s="471"/>
      <c r="JJN205" s="471"/>
      <c r="JJO205" s="471"/>
      <c r="JJP205" s="471"/>
      <c r="JJQ205" s="471"/>
      <c r="JJR205" s="471"/>
      <c r="JJS205" s="471"/>
      <c r="JJT205" s="471"/>
      <c r="JJU205" s="471"/>
      <c r="JJV205" s="471"/>
      <c r="JJW205" s="471"/>
      <c r="JJX205" s="471"/>
      <c r="JJY205" s="471"/>
      <c r="JJZ205" s="471"/>
      <c r="JKA205" s="471"/>
      <c r="JKB205" s="471"/>
      <c r="JKC205" s="471"/>
      <c r="JKD205" s="471"/>
      <c r="JKE205" s="471"/>
      <c r="JKF205" s="471"/>
      <c r="JKG205" s="471"/>
      <c r="JKH205" s="471"/>
      <c r="JKI205" s="471"/>
      <c r="JKJ205" s="471"/>
      <c r="JKK205" s="471"/>
      <c r="JKL205" s="471"/>
      <c r="JKM205" s="471"/>
      <c r="JKN205" s="471"/>
      <c r="JKO205" s="471"/>
      <c r="JKP205" s="471"/>
      <c r="JKQ205" s="471"/>
      <c r="JKR205" s="471"/>
      <c r="JKS205" s="471"/>
      <c r="JKT205" s="471"/>
      <c r="JKU205" s="471"/>
      <c r="JKV205" s="471"/>
      <c r="JKW205" s="471"/>
      <c r="JKX205" s="471"/>
      <c r="JKY205" s="471"/>
      <c r="JKZ205" s="471"/>
      <c r="JLA205" s="471"/>
      <c r="JLB205" s="471"/>
      <c r="JLC205" s="471"/>
      <c r="JLD205" s="471"/>
      <c r="JLE205" s="471"/>
      <c r="JLF205" s="471"/>
      <c r="JLG205" s="471"/>
      <c r="JLH205" s="471"/>
      <c r="JLI205" s="471"/>
      <c r="JLJ205" s="471"/>
      <c r="JLK205" s="471"/>
      <c r="JLL205" s="471"/>
      <c r="JLM205" s="471"/>
      <c r="JLN205" s="471"/>
      <c r="JLO205" s="471"/>
      <c r="JLP205" s="471"/>
      <c r="JLQ205" s="471"/>
      <c r="JLR205" s="471"/>
      <c r="JLS205" s="471"/>
      <c r="JLT205" s="471"/>
      <c r="JLU205" s="471"/>
      <c r="JLV205" s="471"/>
      <c r="JLW205" s="471"/>
      <c r="JLX205" s="471"/>
      <c r="JLY205" s="471"/>
      <c r="JLZ205" s="471"/>
      <c r="JMA205" s="471"/>
      <c r="JMB205" s="471"/>
      <c r="JMC205" s="471"/>
      <c r="JMD205" s="471"/>
      <c r="JME205" s="471"/>
      <c r="JMF205" s="471"/>
      <c r="JMG205" s="471"/>
      <c r="JMH205" s="471"/>
      <c r="JMI205" s="471"/>
      <c r="JMJ205" s="471"/>
      <c r="JMK205" s="471"/>
      <c r="JML205" s="471"/>
      <c r="JMM205" s="471"/>
      <c r="JMN205" s="471"/>
      <c r="JMO205" s="471"/>
      <c r="JMP205" s="471"/>
      <c r="JMQ205" s="471"/>
      <c r="JMR205" s="471"/>
      <c r="JMS205" s="471"/>
      <c r="JMT205" s="471"/>
      <c r="JMU205" s="471"/>
      <c r="JMV205" s="471"/>
      <c r="JMW205" s="471"/>
      <c r="JMX205" s="471"/>
      <c r="JMY205" s="471"/>
      <c r="JMZ205" s="471"/>
      <c r="JNA205" s="471"/>
      <c r="JNB205" s="471"/>
      <c r="JNC205" s="471"/>
      <c r="JND205" s="471"/>
      <c r="JNE205" s="471"/>
      <c r="JNF205" s="471"/>
      <c r="JNG205" s="471"/>
      <c r="JNH205" s="471"/>
      <c r="JNI205" s="471"/>
      <c r="JNJ205" s="471"/>
      <c r="JNK205" s="471"/>
      <c r="JNL205" s="471"/>
      <c r="JNM205" s="471"/>
      <c r="JNN205" s="471"/>
      <c r="JNO205" s="471"/>
      <c r="JNP205" s="471"/>
      <c r="JNQ205" s="471"/>
      <c r="JNR205" s="471"/>
      <c r="JNS205" s="471"/>
      <c r="JNT205" s="471"/>
      <c r="JNU205" s="471"/>
      <c r="JNV205" s="471"/>
      <c r="JNW205" s="471"/>
      <c r="JNX205" s="471"/>
      <c r="JNY205" s="471"/>
      <c r="JNZ205" s="471"/>
      <c r="JOA205" s="471"/>
      <c r="JOB205" s="471"/>
      <c r="JOC205" s="471"/>
      <c r="JOD205" s="471"/>
      <c r="JOE205" s="471"/>
      <c r="JOF205" s="471"/>
      <c r="JOG205" s="471"/>
      <c r="JOH205" s="471"/>
      <c r="JOI205" s="471"/>
      <c r="JOJ205" s="471"/>
      <c r="JOK205" s="471"/>
      <c r="JOL205" s="471"/>
      <c r="JOM205" s="471"/>
      <c r="JON205" s="471"/>
      <c r="JOO205" s="471"/>
      <c r="JOP205" s="471"/>
      <c r="JOQ205" s="471"/>
      <c r="JOR205" s="471"/>
      <c r="JOS205" s="471"/>
      <c r="JOT205" s="471"/>
      <c r="JOU205" s="471"/>
      <c r="JOV205" s="471"/>
      <c r="JOW205" s="471"/>
      <c r="JOX205" s="471"/>
      <c r="JOY205" s="471"/>
      <c r="JOZ205" s="471"/>
      <c r="JPA205" s="471"/>
      <c r="JPB205" s="471"/>
      <c r="JPC205" s="471"/>
      <c r="JPD205" s="471"/>
      <c r="JPE205" s="471"/>
      <c r="JPF205" s="471"/>
      <c r="JPG205" s="471"/>
      <c r="JPH205" s="471"/>
      <c r="JPI205" s="471"/>
      <c r="JPJ205" s="471"/>
      <c r="JPK205" s="471"/>
      <c r="JPL205" s="471"/>
      <c r="JPM205" s="471"/>
      <c r="JPN205" s="471"/>
      <c r="JPO205" s="471"/>
      <c r="JPP205" s="471"/>
      <c r="JPQ205" s="471"/>
      <c r="JPR205" s="471"/>
      <c r="JPS205" s="471"/>
      <c r="JPT205" s="471"/>
      <c r="JPU205" s="471"/>
      <c r="JPV205" s="471"/>
      <c r="JPW205" s="471"/>
      <c r="JPX205" s="471"/>
      <c r="JPY205" s="471"/>
      <c r="JPZ205" s="471"/>
      <c r="JQA205" s="471"/>
      <c r="JQB205" s="471"/>
      <c r="JQC205" s="471"/>
      <c r="JQD205" s="471"/>
      <c r="JQE205" s="471"/>
      <c r="JQF205" s="471"/>
      <c r="JQG205" s="471"/>
      <c r="JQH205" s="471"/>
      <c r="JQI205" s="471"/>
      <c r="JQJ205" s="471"/>
      <c r="JQK205" s="471"/>
      <c r="JQL205" s="471"/>
      <c r="JQM205" s="471"/>
      <c r="JQN205" s="471"/>
      <c r="JQO205" s="471"/>
      <c r="JQP205" s="471"/>
      <c r="JQQ205" s="471"/>
      <c r="JQR205" s="471"/>
      <c r="JQS205" s="471"/>
      <c r="JQT205" s="471"/>
      <c r="JQU205" s="471"/>
      <c r="JQV205" s="471"/>
      <c r="JQW205" s="471"/>
      <c r="JQX205" s="471"/>
      <c r="JQY205" s="471"/>
      <c r="JQZ205" s="471"/>
      <c r="JRA205" s="471"/>
      <c r="JRB205" s="471"/>
      <c r="JRC205" s="471"/>
      <c r="JRD205" s="471"/>
      <c r="JRE205" s="471"/>
      <c r="JRF205" s="471"/>
      <c r="JRG205" s="471"/>
      <c r="JRH205" s="471"/>
      <c r="JRI205" s="471"/>
      <c r="JRJ205" s="471"/>
      <c r="JRK205" s="471"/>
      <c r="JRL205" s="471"/>
      <c r="JRM205" s="471"/>
      <c r="JRN205" s="471"/>
      <c r="JRO205" s="471"/>
      <c r="JRP205" s="471"/>
      <c r="JRQ205" s="471"/>
      <c r="JRR205" s="471"/>
      <c r="JRS205" s="471"/>
      <c r="JRT205" s="471"/>
      <c r="JRU205" s="471"/>
      <c r="JRV205" s="471"/>
      <c r="JRW205" s="471"/>
      <c r="JRX205" s="471"/>
      <c r="JRY205" s="471"/>
      <c r="JRZ205" s="471"/>
      <c r="JSA205" s="471"/>
      <c r="JSB205" s="471"/>
      <c r="JSC205" s="471"/>
      <c r="JSD205" s="471"/>
      <c r="JSE205" s="471"/>
      <c r="JSF205" s="471"/>
      <c r="JSG205" s="471"/>
      <c r="JSH205" s="471"/>
      <c r="JSI205" s="471"/>
      <c r="JSJ205" s="471"/>
      <c r="JSK205" s="471"/>
      <c r="JSL205" s="471"/>
      <c r="JSM205" s="471"/>
      <c r="JSN205" s="471"/>
      <c r="JSO205" s="471"/>
      <c r="JSP205" s="471"/>
      <c r="JSQ205" s="471"/>
      <c r="JSR205" s="471"/>
      <c r="JSS205" s="471"/>
      <c r="JST205" s="471"/>
      <c r="JSU205" s="471"/>
      <c r="JSV205" s="471"/>
      <c r="JSW205" s="471"/>
      <c r="JSX205" s="471"/>
      <c r="JSY205" s="471"/>
      <c r="JSZ205" s="471"/>
      <c r="JTA205" s="471"/>
      <c r="JTB205" s="471"/>
      <c r="JTC205" s="471"/>
      <c r="JTD205" s="471"/>
      <c r="JTE205" s="471"/>
      <c r="JTF205" s="471"/>
      <c r="JTG205" s="471"/>
      <c r="JTH205" s="471"/>
      <c r="JTI205" s="471"/>
      <c r="JTJ205" s="471"/>
      <c r="JTK205" s="471"/>
      <c r="JTL205" s="471"/>
      <c r="JTM205" s="471"/>
      <c r="JTN205" s="471"/>
      <c r="JTO205" s="471"/>
      <c r="JTP205" s="471"/>
      <c r="JTQ205" s="471"/>
      <c r="JTR205" s="471"/>
      <c r="JTS205" s="471"/>
      <c r="JTT205" s="471"/>
      <c r="JTU205" s="471"/>
      <c r="JTV205" s="471"/>
      <c r="JTW205" s="471"/>
      <c r="JTX205" s="471"/>
      <c r="JTY205" s="471"/>
      <c r="JTZ205" s="471"/>
      <c r="JUA205" s="471"/>
      <c r="JUB205" s="471"/>
      <c r="JUC205" s="471"/>
      <c r="JUD205" s="471"/>
      <c r="JUE205" s="471"/>
      <c r="JUF205" s="471"/>
      <c r="JUG205" s="471"/>
      <c r="JUH205" s="471"/>
      <c r="JUI205" s="471"/>
      <c r="JUJ205" s="471"/>
      <c r="JUK205" s="471"/>
      <c r="JUL205" s="471"/>
      <c r="JUM205" s="471"/>
      <c r="JUN205" s="471"/>
      <c r="JUO205" s="471"/>
      <c r="JUP205" s="471"/>
      <c r="JUQ205" s="471"/>
      <c r="JUR205" s="471"/>
      <c r="JUS205" s="471"/>
      <c r="JUT205" s="471"/>
      <c r="JUU205" s="471"/>
      <c r="JUV205" s="471"/>
      <c r="JUW205" s="471"/>
      <c r="JUX205" s="471"/>
      <c r="JUY205" s="471"/>
      <c r="JUZ205" s="471"/>
      <c r="JVA205" s="471"/>
      <c r="JVB205" s="471"/>
      <c r="JVC205" s="471"/>
      <c r="JVD205" s="471"/>
      <c r="JVE205" s="471"/>
      <c r="JVF205" s="471"/>
      <c r="JVG205" s="471"/>
      <c r="JVH205" s="471"/>
      <c r="JVI205" s="471"/>
      <c r="JVJ205" s="471"/>
      <c r="JVK205" s="471"/>
      <c r="JVL205" s="471"/>
      <c r="JVM205" s="471"/>
      <c r="JVN205" s="471"/>
      <c r="JVO205" s="471"/>
      <c r="JVP205" s="471"/>
      <c r="JVQ205" s="471"/>
      <c r="JVR205" s="471"/>
      <c r="JVS205" s="471"/>
      <c r="JVT205" s="471"/>
      <c r="JVU205" s="471"/>
      <c r="JVV205" s="471"/>
      <c r="JVW205" s="471"/>
      <c r="JVX205" s="471"/>
      <c r="JVY205" s="471"/>
      <c r="JVZ205" s="471"/>
      <c r="JWA205" s="471"/>
      <c r="JWB205" s="471"/>
      <c r="JWC205" s="471"/>
      <c r="JWD205" s="471"/>
      <c r="JWE205" s="471"/>
      <c r="JWF205" s="471"/>
      <c r="JWG205" s="471"/>
      <c r="JWH205" s="471"/>
      <c r="JWI205" s="471"/>
      <c r="JWJ205" s="471"/>
      <c r="JWK205" s="471"/>
      <c r="JWL205" s="471"/>
      <c r="JWM205" s="471"/>
      <c r="JWN205" s="471"/>
      <c r="JWO205" s="471"/>
      <c r="JWP205" s="471"/>
      <c r="JWQ205" s="471"/>
      <c r="JWR205" s="471"/>
      <c r="JWS205" s="471"/>
      <c r="JWT205" s="471"/>
      <c r="JWU205" s="471"/>
      <c r="JWV205" s="471"/>
      <c r="JWW205" s="471"/>
      <c r="JWX205" s="471"/>
      <c r="JWY205" s="471"/>
      <c r="JWZ205" s="471"/>
      <c r="JXA205" s="471"/>
      <c r="JXB205" s="471"/>
      <c r="JXC205" s="471"/>
      <c r="JXD205" s="471"/>
      <c r="JXE205" s="471"/>
      <c r="JXF205" s="471"/>
      <c r="JXG205" s="471"/>
      <c r="JXH205" s="471"/>
      <c r="JXI205" s="471"/>
      <c r="JXJ205" s="471"/>
      <c r="JXK205" s="471"/>
      <c r="JXL205" s="471"/>
      <c r="JXM205" s="471"/>
      <c r="JXN205" s="471"/>
      <c r="JXO205" s="471"/>
      <c r="JXP205" s="471"/>
      <c r="JXQ205" s="471"/>
      <c r="JXR205" s="471"/>
      <c r="JXS205" s="471"/>
      <c r="JXT205" s="471"/>
      <c r="JXU205" s="471"/>
      <c r="JXV205" s="471"/>
      <c r="JXW205" s="471"/>
      <c r="JXX205" s="471"/>
      <c r="JXY205" s="471"/>
      <c r="JXZ205" s="471"/>
      <c r="JYA205" s="471"/>
      <c r="JYB205" s="471"/>
      <c r="JYC205" s="471"/>
      <c r="JYD205" s="471"/>
      <c r="JYE205" s="471"/>
      <c r="JYF205" s="471"/>
      <c r="JYG205" s="471"/>
      <c r="JYH205" s="471"/>
      <c r="JYI205" s="471"/>
      <c r="JYJ205" s="471"/>
      <c r="JYK205" s="471"/>
      <c r="JYL205" s="471"/>
      <c r="JYM205" s="471"/>
      <c r="JYN205" s="471"/>
      <c r="JYO205" s="471"/>
      <c r="JYP205" s="471"/>
      <c r="JYQ205" s="471"/>
      <c r="JYR205" s="471"/>
      <c r="JYS205" s="471"/>
      <c r="JYT205" s="471"/>
      <c r="JYU205" s="471"/>
      <c r="JYV205" s="471"/>
      <c r="JYW205" s="471"/>
      <c r="JYX205" s="471"/>
      <c r="JYY205" s="471"/>
      <c r="JYZ205" s="471"/>
      <c r="JZA205" s="471"/>
      <c r="JZB205" s="471"/>
      <c r="JZC205" s="471"/>
      <c r="JZD205" s="471"/>
      <c r="JZE205" s="471"/>
      <c r="JZF205" s="471"/>
      <c r="JZG205" s="471"/>
      <c r="JZH205" s="471"/>
      <c r="JZI205" s="471"/>
      <c r="JZJ205" s="471"/>
      <c r="JZK205" s="471"/>
      <c r="JZL205" s="471"/>
      <c r="JZM205" s="471"/>
      <c r="JZN205" s="471"/>
      <c r="JZO205" s="471"/>
      <c r="JZP205" s="471"/>
      <c r="JZQ205" s="471"/>
      <c r="JZR205" s="471"/>
      <c r="JZS205" s="471"/>
      <c r="JZT205" s="471"/>
      <c r="JZU205" s="471"/>
      <c r="JZV205" s="471"/>
      <c r="JZW205" s="471"/>
      <c r="JZX205" s="471"/>
      <c r="JZY205" s="471"/>
      <c r="JZZ205" s="471"/>
      <c r="KAA205" s="471"/>
      <c r="KAB205" s="471"/>
      <c r="KAC205" s="471"/>
      <c r="KAD205" s="471"/>
      <c r="KAE205" s="471"/>
      <c r="KAF205" s="471"/>
      <c r="KAG205" s="471"/>
      <c r="KAH205" s="471"/>
      <c r="KAI205" s="471"/>
      <c r="KAJ205" s="471"/>
      <c r="KAK205" s="471"/>
      <c r="KAL205" s="471"/>
      <c r="KAM205" s="471"/>
      <c r="KAN205" s="471"/>
      <c r="KAO205" s="471"/>
      <c r="KAP205" s="471"/>
      <c r="KAQ205" s="471"/>
      <c r="KAR205" s="471"/>
      <c r="KAS205" s="471"/>
      <c r="KAT205" s="471"/>
      <c r="KAU205" s="471"/>
      <c r="KAV205" s="471"/>
      <c r="KAW205" s="471"/>
      <c r="KAX205" s="471"/>
      <c r="KAY205" s="471"/>
      <c r="KAZ205" s="471"/>
      <c r="KBA205" s="471"/>
      <c r="KBB205" s="471"/>
      <c r="KBC205" s="471"/>
      <c r="KBD205" s="471"/>
      <c r="KBE205" s="471"/>
      <c r="KBF205" s="471"/>
      <c r="KBG205" s="471"/>
      <c r="KBH205" s="471"/>
      <c r="KBI205" s="471"/>
      <c r="KBJ205" s="471"/>
      <c r="KBK205" s="471"/>
      <c r="KBL205" s="471"/>
      <c r="KBM205" s="471"/>
      <c r="KBN205" s="471"/>
      <c r="KBO205" s="471"/>
      <c r="KBP205" s="471"/>
      <c r="KBQ205" s="471"/>
      <c r="KBR205" s="471"/>
      <c r="KBS205" s="471"/>
      <c r="KBT205" s="471"/>
      <c r="KBU205" s="471"/>
      <c r="KBV205" s="471"/>
      <c r="KBW205" s="471"/>
      <c r="KBX205" s="471"/>
      <c r="KBY205" s="471"/>
      <c r="KBZ205" s="471"/>
      <c r="KCA205" s="471"/>
      <c r="KCB205" s="471"/>
      <c r="KCC205" s="471"/>
      <c r="KCD205" s="471"/>
      <c r="KCE205" s="471"/>
      <c r="KCF205" s="471"/>
      <c r="KCG205" s="471"/>
      <c r="KCH205" s="471"/>
      <c r="KCI205" s="471"/>
      <c r="KCJ205" s="471"/>
      <c r="KCK205" s="471"/>
      <c r="KCL205" s="471"/>
      <c r="KCM205" s="471"/>
      <c r="KCN205" s="471"/>
      <c r="KCO205" s="471"/>
      <c r="KCP205" s="471"/>
      <c r="KCQ205" s="471"/>
      <c r="KCR205" s="471"/>
      <c r="KCS205" s="471"/>
      <c r="KCT205" s="471"/>
      <c r="KCU205" s="471"/>
      <c r="KCV205" s="471"/>
      <c r="KCW205" s="471"/>
      <c r="KCX205" s="471"/>
      <c r="KCY205" s="471"/>
      <c r="KCZ205" s="471"/>
      <c r="KDA205" s="471"/>
      <c r="KDB205" s="471"/>
      <c r="KDC205" s="471"/>
      <c r="KDD205" s="471"/>
      <c r="KDE205" s="471"/>
      <c r="KDF205" s="471"/>
      <c r="KDG205" s="471"/>
      <c r="KDH205" s="471"/>
      <c r="KDI205" s="471"/>
      <c r="KDJ205" s="471"/>
      <c r="KDK205" s="471"/>
      <c r="KDL205" s="471"/>
      <c r="KDM205" s="471"/>
      <c r="KDN205" s="471"/>
      <c r="KDO205" s="471"/>
      <c r="KDP205" s="471"/>
      <c r="KDQ205" s="471"/>
      <c r="KDR205" s="471"/>
      <c r="KDS205" s="471"/>
      <c r="KDT205" s="471"/>
      <c r="KDU205" s="471"/>
      <c r="KDV205" s="471"/>
      <c r="KDW205" s="471"/>
      <c r="KDX205" s="471"/>
      <c r="KDY205" s="471"/>
      <c r="KDZ205" s="471"/>
      <c r="KEA205" s="471"/>
      <c r="KEB205" s="471"/>
      <c r="KEC205" s="471"/>
      <c r="KED205" s="471"/>
      <c r="KEE205" s="471"/>
      <c r="KEF205" s="471"/>
      <c r="KEG205" s="471"/>
      <c r="KEH205" s="471"/>
      <c r="KEI205" s="471"/>
      <c r="KEJ205" s="471"/>
      <c r="KEK205" s="471"/>
      <c r="KEL205" s="471"/>
      <c r="KEM205" s="471"/>
      <c r="KEN205" s="471"/>
      <c r="KEO205" s="471"/>
      <c r="KEP205" s="471"/>
      <c r="KEQ205" s="471"/>
      <c r="KER205" s="471"/>
      <c r="KES205" s="471"/>
      <c r="KET205" s="471"/>
      <c r="KEU205" s="471"/>
      <c r="KEV205" s="471"/>
      <c r="KEW205" s="471"/>
      <c r="KEX205" s="471"/>
      <c r="KEY205" s="471"/>
      <c r="KEZ205" s="471"/>
      <c r="KFA205" s="471"/>
      <c r="KFB205" s="471"/>
      <c r="KFC205" s="471"/>
      <c r="KFD205" s="471"/>
      <c r="KFE205" s="471"/>
      <c r="KFF205" s="471"/>
      <c r="KFG205" s="471"/>
      <c r="KFH205" s="471"/>
      <c r="KFI205" s="471"/>
      <c r="KFJ205" s="471"/>
      <c r="KFK205" s="471"/>
      <c r="KFL205" s="471"/>
      <c r="KFM205" s="471"/>
      <c r="KFN205" s="471"/>
      <c r="KFO205" s="471"/>
      <c r="KFP205" s="471"/>
      <c r="KFQ205" s="471"/>
      <c r="KFR205" s="471"/>
      <c r="KFS205" s="471"/>
      <c r="KFT205" s="471"/>
      <c r="KFU205" s="471"/>
      <c r="KFV205" s="471"/>
      <c r="KFW205" s="471"/>
      <c r="KFX205" s="471"/>
      <c r="KFY205" s="471"/>
      <c r="KFZ205" s="471"/>
      <c r="KGA205" s="471"/>
      <c r="KGB205" s="471"/>
      <c r="KGC205" s="471"/>
      <c r="KGD205" s="471"/>
      <c r="KGE205" s="471"/>
      <c r="KGF205" s="471"/>
      <c r="KGG205" s="471"/>
      <c r="KGH205" s="471"/>
      <c r="KGI205" s="471"/>
      <c r="KGJ205" s="471"/>
      <c r="KGK205" s="471"/>
      <c r="KGL205" s="471"/>
      <c r="KGM205" s="471"/>
      <c r="KGN205" s="471"/>
      <c r="KGO205" s="471"/>
      <c r="KGP205" s="471"/>
      <c r="KGQ205" s="471"/>
      <c r="KGR205" s="471"/>
      <c r="KGS205" s="471"/>
      <c r="KGT205" s="471"/>
      <c r="KGU205" s="471"/>
      <c r="KGV205" s="471"/>
      <c r="KGW205" s="471"/>
      <c r="KGX205" s="471"/>
      <c r="KGY205" s="471"/>
      <c r="KGZ205" s="471"/>
      <c r="KHA205" s="471"/>
      <c r="KHB205" s="471"/>
      <c r="KHC205" s="471"/>
      <c r="KHD205" s="471"/>
      <c r="KHE205" s="471"/>
      <c r="KHF205" s="471"/>
      <c r="KHG205" s="471"/>
      <c r="KHH205" s="471"/>
      <c r="KHI205" s="471"/>
      <c r="KHJ205" s="471"/>
      <c r="KHK205" s="471"/>
      <c r="KHL205" s="471"/>
      <c r="KHM205" s="471"/>
      <c r="KHN205" s="471"/>
      <c r="KHO205" s="471"/>
      <c r="KHP205" s="471"/>
      <c r="KHQ205" s="471"/>
      <c r="KHR205" s="471"/>
      <c r="KHS205" s="471"/>
      <c r="KHT205" s="471"/>
      <c r="KHU205" s="471"/>
      <c r="KHV205" s="471"/>
      <c r="KHW205" s="471"/>
      <c r="KHX205" s="471"/>
      <c r="KHY205" s="471"/>
      <c r="KHZ205" s="471"/>
      <c r="KIA205" s="471"/>
      <c r="KIB205" s="471"/>
      <c r="KIC205" s="471"/>
      <c r="KID205" s="471"/>
      <c r="KIE205" s="471"/>
      <c r="KIF205" s="471"/>
      <c r="KIG205" s="471"/>
      <c r="KIH205" s="471"/>
      <c r="KII205" s="471"/>
      <c r="KIJ205" s="471"/>
      <c r="KIK205" s="471"/>
      <c r="KIL205" s="471"/>
      <c r="KIM205" s="471"/>
      <c r="KIN205" s="471"/>
      <c r="KIO205" s="471"/>
      <c r="KIP205" s="471"/>
      <c r="KIQ205" s="471"/>
      <c r="KIR205" s="471"/>
      <c r="KIS205" s="471"/>
      <c r="KIT205" s="471"/>
      <c r="KIU205" s="471"/>
      <c r="KIV205" s="471"/>
      <c r="KIW205" s="471"/>
      <c r="KIX205" s="471"/>
      <c r="KIY205" s="471"/>
      <c r="KIZ205" s="471"/>
      <c r="KJA205" s="471"/>
      <c r="KJB205" s="471"/>
      <c r="KJC205" s="471"/>
      <c r="KJD205" s="471"/>
      <c r="KJE205" s="471"/>
      <c r="KJF205" s="471"/>
      <c r="KJG205" s="471"/>
      <c r="KJH205" s="471"/>
      <c r="KJI205" s="471"/>
      <c r="KJJ205" s="471"/>
      <c r="KJK205" s="471"/>
      <c r="KJL205" s="471"/>
      <c r="KJM205" s="471"/>
      <c r="KJN205" s="471"/>
      <c r="KJO205" s="471"/>
      <c r="KJP205" s="471"/>
      <c r="KJQ205" s="471"/>
      <c r="KJR205" s="471"/>
      <c r="KJS205" s="471"/>
      <c r="KJT205" s="471"/>
      <c r="KJU205" s="471"/>
      <c r="KJV205" s="471"/>
      <c r="KJW205" s="471"/>
      <c r="KJX205" s="471"/>
      <c r="KJY205" s="471"/>
      <c r="KJZ205" s="471"/>
      <c r="KKA205" s="471"/>
      <c r="KKB205" s="471"/>
      <c r="KKC205" s="471"/>
      <c r="KKD205" s="471"/>
      <c r="KKE205" s="471"/>
      <c r="KKF205" s="471"/>
      <c r="KKG205" s="471"/>
      <c r="KKH205" s="471"/>
      <c r="KKI205" s="471"/>
      <c r="KKJ205" s="471"/>
      <c r="KKK205" s="471"/>
      <c r="KKL205" s="471"/>
      <c r="KKM205" s="471"/>
      <c r="KKN205" s="471"/>
      <c r="KKO205" s="471"/>
      <c r="KKP205" s="471"/>
      <c r="KKQ205" s="471"/>
      <c r="KKR205" s="471"/>
      <c r="KKS205" s="471"/>
      <c r="KKT205" s="471"/>
      <c r="KKU205" s="471"/>
      <c r="KKV205" s="471"/>
      <c r="KKW205" s="471"/>
      <c r="KKX205" s="471"/>
      <c r="KKY205" s="471"/>
      <c r="KKZ205" s="471"/>
      <c r="KLA205" s="471"/>
      <c r="KLB205" s="471"/>
      <c r="KLC205" s="471"/>
      <c r="KLD205" s="471"/>
      <c r="KLE205" s="471"/>
      <c r="KLF205" s="471"/>
      <c r="KLG205" s="471"/>
      <c r="KLH205" s="471"/>
      <c r="KLI205" s="471"/>
      <c r="KLJ205" s="471"/>
      <c r="KLK205" s="471"/>
      <c r="KLL205" s="471"/>
      <c r="KLM205" s="471"/>
      <c r="KLN205" s="471"/>
      <c r="KLO205" s="471"/>
      <c r="KLP205" s="471"/>
      <c r="KLQ205" s="471"/>
      <c r="KLR205" s="471"/>
      <c r="KLS205" s="471"/>
      <c r="KLT205" s="471"/>
      <c r="KLU205" s="471"/>
      <c r="KLV205" s="471"/>
      <c r="KLW205" s="471"/>
      <c r="KLX205" s="471"/>
      <c r="KLY205" s="471"/>
      <c r="KLZ205" s="471"/>
      <c r="KMA205" s="471"/>
      <c r="KMB205" s="471"/>
      <c r="KMC205" s="471"/>
      <c r="KMD205" s="471"/>
      <c r="KME205" s="471"/>
      <c r="KMF205" s="471"/>
      <c r="KMG205" s="471"/>
      <c r="KMH205" s="471"/>
      <c r="KMI205" s="471"/>
      <c r="KMJ205" s="471"/>
      <c r="KMK205" s="471"/>
      <c r="KML205" s="471"/>
      <c r="KMM205" s="471"/>
      <c r="KMN205" s="471"/>
      <c r="KMO205" s="471"/>
      <c r="KMP205" s="471"/>
      <c r="KMQ205" s="471"/>
      <c r="KMR205" s="471"/>
      <c r="KMS205" s="471"/>
      <c r="KMT205" s="471"/>
      <c r="KMU205" s="471"/>
      <c r="KMV205" s="471"/>
      <c r="KMW205" s="471"/>
      <c r="KMX205" s="471"/>
      <c r="KMY205" s="471"/>
      <c r="KMZ205" s="471"/>
      <c r="KNA205" s="471"/>
      <c r="KNB205" s="471"/>
      <c r="KNC205" s="471"/>
      <c r="KND205" s="471"/>
      <c r="KNE205" s="471"/>
      <c r="KNF205" s="471"/>
      <c r="KNG205" s="471"/>
      <c r="KNH205" s="471"/>
      <c r="KNI205" s="471"/>
      <c r="KNJ205" s="471"/>
      <c r="KNK205" s="471"/>
      <c r="KNL205" s="471"/>
      <c r="KNM205" s="471"/>
      <c r="KNN205" s="471"/>
      <c r="KNO205" s="471"/>
      <c r="KNP205" s="471"/>
      <c r="KNQ205" s="471"/>
      <c r="KNR205" s="471"/>
      <c r="KNS205" s="471"/>
      <c r="KNT205" s="471"/>
      <c r="KNU205" s="471"/>
      <c r="KNV205" s="471"/>
      <c r="KNW205" s="471"/>
      <c r="KNX205" s="471"/>
      <c r="KNY205" s="471"/>
      <c r="KNZ205" s="471"/>
      <c r="KOA205" s="471"/>
      <c r="KOB205" s="471"/>
      <c r="KOC205" s="471"/>
      <c r="KOD205" s="471"/>
      <c r="KOE205" s="471"/>
      <c r="KOF205" s="471"/>
      <c r="KOG205" s="471"/>
      <c r="KOH205" s="471"/>
      <c r="KOI205" s="471"/>
      <c r="KOJ205" s="471"/>
      <c r="KOK205" s="471"/>
      <c r="KOL205" s="471"/>
      <c r="KOM205" s="471"/>
      <c r="KON205" s="471"/>
      <c r="KOO205" s="471"/>
      <c r="KOP205" s="471"/>
      <c r="KOQ205" s="471"/>
      <c r="KOR205" s="471"/>
      <c r="KOS205" s="471"/>
      <c r="KOT205" s="471"/>
      <c r="KOU205" s="471"/>
      <c r="KOV205" s="471"/>
      <c r="KOW205" s="471"/>
      <c r="KOX205" s="471"/>
      <c r="KOY205" s="471"/>
      <c r="KOZ205" s="471"/>
      <c r="KPA205" s="471"/>
      <c r="KPB205" s="471"/>
      <c r="KPC205" s="471"/>
      <c r="KPD205" s="471"/>
      <c r="KPE205" s="471"/>
      <c r="KPF205" s="471"/>
      <c r="KPG205" s="471"/>
      <c r="KPH205" s="471"/>
      <c r="KPI205" s="471"/>
      <c r="KPJ205" s="471"/>
      <c r="KPK205" s="471"/>
      <c r="KPL205" s="471"/>
      <c r="KPM205" s="471"/>
      <c r="KPN205" s="471"/>
      <c r="KPO205" s="471"/>
      <c r="KPP205" s="471"/>
      <c r="KPQ205" s="471"/>
      <c r="KPR205" s="471"/>
      <c r="KPS205" s="471"/>
      <c r="KPT205" s="471"/>
      <c r="KPU205" s="471"/>
      <c r="KPV205" s="471"/>
      <c r="KPW205" s="471"/>
      <c r="KPX205" s="471"/>
      <c r="KPY205" s="471"/>
      <c r="KPZ205" s="471"/>
      <c r="KQA205" s="471"/>
      <c r="KQB205" s="471"/>
      <c r="KQC205" s="471"/>
      <c r="KQD205" s="471"/>
      <c r="KQE205" s="471"/>
      <c r="KQF205" s="471"/>
      <c r="KQG205" s="471"/>
      <c r="KQH205" s="471"/>
      <c r="KQI205" s="471"/>
      <c r="KQJ205" s="471"/>
      <c r="KQK205" s="471"/>
      <c r="KQL205" s="471"/>
      <c r="KQM205" s="471"/>
      <c r="KQN205" s="471"/>
      <c r="KQO205" s="471"/>
      <c r="KQP205" s="471"/>
      <c r="KQQ205" s="471"/>
      <c r="KQR205" s="471"/>
      <c r="KQS205" s="471"/>
      <c r="KQT205" s="471"/>
      <c r="KQU205" s="471"/>
      <c r="KQV205" s="471"/>
      <c r="KQW205" s="471"/>
      <c r="KQX205" s="471"/>
      <c r="KQY205" s="471"/>
      <c r="KQZ205" s="471"/>
      <c r="KRA205" s="471"/>
      <c r="KRB205" s="471"/>
      <c r="KRC205" s="471"/>
      <c r="KRD205" s="471"/>
      <c r="KRE205" s="471"/>
      <c r="KRF205" s="471"/>
      <c r="KRG205" s="471"/>
      <c r="KRH205" s="471"/>
      <c r="KRI205" s="471"/>
      <c r="KRJ205" s="471"/>
      <c r="KRK205" s="471"/>
      <c r="KRL205" s="471"/>
      <c r="KRM205" s="471"/>
      <c r="KRN205" s="471"/>
      <c r="KRO205" s="471"/>
      <c r="KRP205" s="471"/>
      <c r="KRQ205" s="471"/>
      <c r="KRR205" s="471"/>
      <c r="KRS205" s="471"/>
      <c r="KRT205" s="471"/>
      <c r="KRU205" s="471"/>
      <c r="KRV205" s="471"/>
      <c r="KRW205" s="471"/>
      <c r="KRX205" s="471"/>
      <c r="KRY205" s="471"/>
      <c r="KRZ205" s="471"/>
      <c r="KSA205" s="471"/>
      <c r="KSB205" s="471"/>
      <c r="KSC205" s="471"/>
      <c r="KSD205" s="471"/>
      <c r="KSE205" s="471"/>
      <c r="KSF205" s="471"/>
      <c r="KSG205" s="471"/>
      <c r="KSH205" s="471"/>
      <c r="KSI205" s="471"/>
      <c r="KSJ205" s="471"/>
      <c r="KSK205" s="471"/>
      <c r="KSL205" s="471"/>
      <c r="KSM205" s="471"/>
      <c r="KSN205" s="471"/>
      <c r="KSO205" s="471"/>
      <c r="KSP205" s="471"/>
      <c r="KSQ205" s="471"/>
      <c r="KSR205" s="471"/>
      <c r="KSS205" s="471"/>
      <c r="KST205" s="471"/>
      <c r="KSU205" s="471"/>
      <c r="KSV205" s="471"/>
      <c r="KSW205" s="471"/>
      <c r="KSX205" s="471"/>
      <c r="KSY205" s="471"/>
      <c r="KSZ205" s="471"/>
      <c r="KTA205" s="471"/>
      <c r="KTB205" s="471"/>
      <c r="KTC205" s="471"/>
      <c r="KTD205" s="471"/>
      <c r="KTE205" s="471"/>
      <c r="KTF205" s="471"/>
      <c r="KTG205" s="471"/>
      <c r="KTH205" s="471"/>
      <c r="KTI205" s="471"/>
      <c r="KTJ205" s="471"/>
      <c r="KTK205" s="471"/>
      <c r="KTL205" s="471"/>
      <c r="KTM205" s="471"/>
      <c r="KTN205" s="471"/>
      <c r="KTO205" s="471"/>
      <c r="KTP205" s="471"/>
      <c r="KTQ205" s="471"/>
      <c r="KTR205" s="471"/>
      <c r="KTS205" s="471"/>
      <c r="KTT205" s="471"/>
      <c r="KTU205" s="471"/>
      <c r="KTV205" s="471"/>
      <c r="KTW205" s="471"/>
      <c r="KTX205" s="471"/>
      <c r="KTY205" s="471"/>
      <c r="KTZ205" s="471"/>
      <c r="KUA205" s="471"/>
      <c r="KUB205" s="471"/>
      <c r="KUC205" s="471"/>
      <c r="KUD205" s="471"/>
      <c r="KUE205" s="471"/>
      <c r="KUF205" s="471"/>
      <c r="KUG205" s="471"/>
      <c r="KUH205" s="471"/>
      <c r="KUI205" s="471"/>
      <c r="KUJ205" s="471"/>
      <c r="KUK205" s="471"/>
      <c r="KUL205" s="471"/>
      <c r="KUM205" s="471"/>
      <c r="KUN205" s="471"/>
      <c r="KUO205" s="471"/>
      <c r="KUP205" s="471"/>
      <c r="KUQ205" s="471"/>
      <c r="KUR205" s="471"/>
      <c r="KUS205" s="471"/>
      <c r="KUT205" s="471"/>
      <c r="KUU205" s="471"/>
      <c r="KUV205" s="471"/>
      <c r="KUW205" s="471"/>
      <c r="KUX205" s="471"/>
      <c r="KUY205" s="471"/>
      <c r="KUZ205" s="471"/>
      <c r="KVA205" s="471"/>
      <c r="KVB205" s="471"/>
      <c r="KVC205" s="471"/>
      <c r="KVD205" s="471"/>
      <c r="KVE205" s="471"/>
      <c r="KVF205" s="471"/>
      <c r="KVG205" s="471"/>
      <c r="KVH205" s="471"/>
      <c r="KVI205" s="471"/>
      <c r="KVJ205" s="471"/>
      <c r="KVK205" s="471"/>
      <c r="KVL205" s="471"/>
      <c r="KVM205" s="471"/>
      <c r="KVN205" s="471"/>
      <c r="KVO205" s="471"/>
      <c r="KVP205" s="471"/>
      <c r="KVQ205" s="471"/>
      <c r="KVR205" s="471"/>
      <c r="KVS205" s="471"/>
      <c r="KVT205" s="471"/>
      <c r="KVU205" s="471"/>
      <c r="KVV205" s="471"/>
      <c r="KVW205" s="471"/>
      <c r="KVX205" s="471"/>
      <c r="KVY205" s="471"/>
      <c r="KVZ205" s="471"/>
      <c r="KWA205" s="471"/>
      <c r="KWB205" s="471"/>
      <c r="KWC205" s="471"/>
      <c r="KWD205" s="471"/>
      <c r="KWE205" s="471"/>
      <c r="KWF205" s="471"/>
      <c r="KWG205" s="471"/>
      <c r="KWH205" s="471"/>
      <c r="KWI205" s="471"/>
      <c r="KWJ205" s="471"/>
      <c r="KWK205" s="471"/>
      <c r="KWL205" s="471"/>
      <c r="KWM205" s="471"/>
      <c r="KWN205" s="471"/>
      <c r="KWO205" s="471"/>
      <c r="KWP205" s="471"/>
      <c r="KWQ205" s="471"/>
      <c r="KWR205" s="471"/>
      <c r="KWS205" s="471"/>
      <c r="KWT205" s="471"/>
      <c r="KWU205" s="471"/>
      <c r="KWV205" s="471"/>
      <c r="KWW205" s="471"/>
      <c r="KWX205" s="471"/>
      <c r="KWY205" s="471"/>
      <c r="KWZ205" s="471"/>
      <c r="KXA205" s="471"/>
      <c r="KXB205" s="471"/>
      <c r="KXC205" s="471"/>
      <c r="KXD205" s="471"/>
      <c r="KXE205" s="471"/>
      <c r="KXF205" s="471"/>
      <c r="KXG205" s="471"/>
      <c r="KXH205" s="471"/>
      <c r="KXI205" s="471"/>
      <c r="KXJ205" s="471"/>
      <c r="KXK205" s="471"/>
      <c r="KXL205" s="471"/>
      <c r="KXM205" s="471"/>
      <c r="KXN205" s="471"/>
      <c r="KXO205" s="471"/>
      <c r="KXP205" s="471"/>
      <c r="KXQ205" s="471"/>
      <c r="KXR205" s="471"/>
      <c r="KXS205" s="471"/>
      <c r="KXT205" s="471"/>
      <c r="KXU205" s="471"/>
      <c r="KXV205" s="471"/>
      <c r="KXW205" s="471"/>
      <c r="KXX205" s="471"/>
      <c r="KXY205" s="471"/>
      <c r="KXZ205" s="471"/>
      <c r="KYA205" s="471"/>
      <c r="KYB205" s="471"/>
      <c r="KYC205" s="471"/>
      <c r="KYD205" s="471"/>
      <c r="KYE205" s="471"/>
      <c r="KYF205" s="471"/>
      <c r="KYG205" s="471"/>
      <c r="KYH205" s="471"/>
      <c r="KYI205" s="471"/>
      <c r="KYJ205" s="471"/>
      <c r="KYK205" s="471"/>
      <c r="KYL205" s="471"/>
      <c r="KYM205" s="471"/>
      <c r="KYN205" s="471"/>
      <c r="KYO205" s="471"/>
      <c r="KYP205" s="471"/>
      <c r="KYQ205" s="471"/>
      <c r="KYR205" s="471"/>
      <c r="KYS205" s="471"/>
      <c r="KYT205" s="471"/>
      <c r="KYU205" s="471"/>
      <c r="KYV205" s="471"/>
      <c r="KYW205" s="471"/>
      <c r="KYX205" s="471"/>
      <c r="KYY205" s="471"/>
      <c r="KYZ205" s="471"/>
      <c r="KZA205" s="471"/>
      <c r="KZB205" s="471"/>
      <c r="KZC205" s="471"/>
      <c r="KZD205" s="471"/>
      <c r="KZE205" s="471"/>
      <c r="KZF205" s="471"/>
      <c r="KZG205" s="471"/>
      <c r="KZH205" s="471"/>
      <c r="KZI205" s="471"/>
      <c r="KZJ205" s="471"/>
      <c r="KZK205" s="471"/>
      <c r="KZL205" s="471"/>
      <c r="KZM205" s="471"/>
      <c r="KZN205" s="471"/>
      <c r="KZO205" s="471"/>
      <c r="KZP205" s="471"/>
      <c r="KZQ205" s="471"/>
      <c r="KZR205" s="471"/>
      <c r="KZS205" s="471"/>
      <c r="KZT205" s="471"/>
      <c r="KZU205" s="471"/>
      <c r="KZV205" s="471"/>
      <c r="KZW205" s="471"/>
      <c r="KZX205" s="471"/>
      <c r="KZY205" s="471"/>
      <c r="KZZ205" s="471"/>
      <c r="LAA205" s="471"/>
      <c r="LAB205" s="471"/>
      <c r="LAC205" s="471"/>
      <c r="LAD205" s="471"/>
      <c r="LAE205" s="471"/>
      <c r="LAF205" s="471"/>
      <c r="LAG205" s="471"/>
      <c r="LAH205" s="471"/>
      <c r="LAI205" s="471"/>
      <c r="LAJ205" s="471"/>
      <c r="LAK205" s="471"/>
      <c r="LAL205" s="471"/>
      <c r="LAM205" s="471"/>
      <c r="LAN205" s="471"/>
      <c r="LAO205" s="471"/>
      <c r="LAP205" s="471"/>
      <c r="LAQ205" s="471"/>
      <c r="LAR205" s="471"/>
      <c r="LAS205" s="471"/>
      <c r="LAT205" s="471"/>
      <c r="LAU205" s="471"/>
      <c r="LAV205" s="471"/>
      <c r="LAW205" s="471"/>
      <c r="LAX205" s="471"/>
      <c r="LAY205" s="471"/>
      <c r="LAZ205" s="471"/>
      <c r="LBA205" s="471"/>
      <c r="LBB205" s="471"/>
      <c r="LBC205" s="471"/>
      <c r="LBD205" s="471"/>
      <c r="LBE205" s="471"/>
      <c r="LBF205" s="471"/>
      <c r="LBG205" s="471"/>
      <c r="LBH205" s="471"/>
      <c r="LBI205" s="471"/>
      <c r="LBJ205" s="471"/>
      <c r="LBK205" s="471"/>
      <c r="LBL205" s="471"/>
      <c r="LBM205" s="471"/>
      <c r="LBN205" s="471"/>
      <c r="LBO205" s="471"/>
      <c r="LBP205" s="471"/>
      <c r="LBQ205" s="471"/>
      <c r="LBR205" s="471"/>
      <c r="LBS205" s="471"/>
      <c r="LBT205" s="471"/>
      <c r="LBU205" s="471"/>
      <c r="LBV205" s="471"/>
      <c r="LBW205" s="471"/>
      <c r="LBX205" s="471"/>
      <c r="LBY205" s="471"/>
      <c r="LBZ205" s="471"/>
      <c r="LCA205" s="471"/>
      <c r="LCB205" s="471"/>
      <c r="LCC205" s="471"/>
      <c r="LCD205" s="471"/>
      <c r="LCE205" s="471"/>
      <c r="LCF205" s="471"/>
      <c r="LCG205" s="471"/>
      <c r="LCH205" s="471"/>
      <c r="LCI205" s="471"/>
      <c r="LCJ205" s="471"/>
      <c r="LCK205" s="471"/>
      <c r="LCL205" s="471"/>
      <c r="LCM205" s="471"/>
      <c r="LCN205" s="471"/>
      <c r="LCO205" s="471"/>
      <c r="LCP205" s="471"/>
      <c r="LCQ205" s="471"/>
      <c r="LCR205" s="471"/>
      <c r="LCS205" s="471"/>
      <c r="LCT205" s="471"/>
      <c r="LCU205" s="471"/>
      <c r="LCV205" s="471"/>
      <c r="LCW205" s="471"/>
      <c r="LCX205" s="471"/>
      <c r="LCY205" s="471"/>
      <c r="LCZ205" s="471"/>
      <c r="LDA205" s="471"/>
      <c r="LDB205" s="471"/>
      <c r="LDC205" s="471"/>
      <c r="LDD205" s="471"/>
      <c r="LDE205" s="471"/>
      <c r="LDF205" s="471"/>
      <c r="LDG205" s="471"/>
      <c r="LDH205" s="471"/>
      <c r="LDI205" s="471"/>
      <c r="LDJ205" s="471"/>
      <c r="LDK205" s="471"/>
      <c r="LDL205" s="471"/>
      <c r="LDM205" s="471"/>
      <c r="LDN205" s="471"/>
      <c r="LDO205" s="471"/>
      <c r="LDP205" s="471"/>
      <c r="LDQ205" s="471"/>
      <c r="LDR205" s="471"/>
      <c r="LDS205" s="471"/>
      <c r="LDT205" s="471"/>
      <c r="LDU205" s="471"/>
      <c r="LDV205" s="471"/>
      <c r="LDW205" s="471"/>
      <c r="LDX205" s="471"/>
      <c r="LDY205" s="471"/>
      <c r="LDZ205" s="471"/>
      <c r="LEA205" s="471"/>
      <c r="LEB205" s="471"/>
      <c r="LEC205" s="471"/>
      <c r="LED205" s="471"/>
      <c r="LEE205" s="471"/>
      <c r="LEF205" s="471"/>
      <c r="LEG205" s="471"/>
      <c r="LEH205" s="471"/>
      <c r="LEI205" s="471"/>
      <c r="LEJ205" s="471"/>
      <c r="LEK205" s="471"/>
      <c r="LEL205" s="471"/>
      <c r="LEM205" s="471"/>
      <c r="LEN205" s="471"/>
      <c r="LEO205" s="471"/>
      <c r="LEP205" s="471"/>
      <c r="LEQ205" s="471"/>
      <c r="LER205" s="471"/>
      <c r="LES205" s="471"/>
      <c r="LET205" s="471"/>
      <c r="LEU205" s="471"/>
      <c r="LEV205" s="471"/>
      <c r="LEW205" s="471"/>
      <c r="LEX205" s="471"/>
      <c r="LEY205" s="471"/>
      <c r="LEZ205" s="471"/>
      <c r="LFA205" s="471"/>
      <c r="LFB205" s="471"/>
      <c r="LFC205" s="471"/>
      <c r="LFD205" s="471"/>
      <c r="LFE205" s="471"/>
      <c r="LFF205" s="471"/>
      <c r="LFG205" s="471"/>
      <c r="LFH205" s="471"/>
      <c r="LFI205" s="471"/>
      <c r="LFJ205" s="471"/>
      <c r="LFK205" s="471"/>
      <c r="LFL205" s="471"/>
      <c r="LFM205" s="471"/>
      <c r="LFN205" s="471"/>
      <c r="LFO205" s="471"/>
      <c r="LFP205" s="471"/>
      <c r="LFQ205" s="471"/>
      <c r="LFR205" s="471"/>
      <c r="LFS205" s="471"/>
      <c r="LFT205" s="471"/>
      <c r="LFU205" s="471"/>
      <c r="LFV205" s="471"/>
      <c r="LFW205" s="471"/>
      <c r="LFX205" s="471"/>
      <c r="LFY205" s="471"/>
      <c r="LFZ205" s="471"/>
      <c r="LGA205" s="471"/>
      <c r="LGB205" s="471"/>
      <c r="LGC205" s="471"/>
      <c r="LGD205" s="471"/>
      <c r="LGE205" s="471"/>
      <c r="LGF205" s="471"/>
      <c r="LGG205" s="471"/>
      <c r="LGH205" s="471"/>
      <c r="LGI205" s="471"/>
      <c r="LGJ205" s="471"/>
      <c r="LGK205" s="471"/>
      <c r="LGL205" s="471"/>
      <c r="LGM205" s="471"/>
      <c r="LGN205" s="471"/>
      <c r="LGO205" s="471"/>
      <c r="LGP205" s="471"/>
      <c r="LGQ205" s="471"/>
      <c r="LGR205" s="471"/>
      <c r="LGS205" s="471"/>
      <c r="LGT205" s="471"/>
      <c r="LGU205" s="471"/>
      <c r="LGV205" s="471"/>
      <c r="LGW205" s="471"/>
      <c r="LGX205" s="471"/>
      <c r="LGY205" s="471"/>
      <c r="LGZ205" s="471"/>
      <c r="LHA205" s="471"/>
      <c r="LHB205" s="471"/>
      <c r="LHC205" s="471"/>
      <c r="LHD205" s="471"/>
      <c r="LHE205" s="471"/>
      <c r="LHF205" s="471"/>
      <c r="LHG205" s="471"/>
      <c r="LHH205" s="471"/>
      <c r="LHI205" s="471"/>
      <c r="LHJ205" s="471"/>
      <c r="LHK205" s="471"/>
      <c r="LHL205" s="471"/>
      <c r="LHM205" s="471"/>
      <c r="LHN205" s="471"/>
      <c r="LHO205" s="471"/>
      <c r="LHP205" s="471"/>
      <c r="LHQ205" s="471"/>
      <c r="LHR205" s="471"/>
      <c r="LHS205" s="471"/>
      <c r="LHT205" s="471"/>
      <c r="LHU205" s="471"/>
      <c r="LHV205" s="471"/>
      <c r="LHW205" s="471"/>
      <c r="LHX205" s="471"/>
      <c r="LHY205" s="471"/>
      <c r="LHZ205" s="471"/>
      <c r="LIA205" s="471"/>
      <c r="LIB205" s="471"/>
      <c r="LIC205" s="471"/>
      <c r="LID205" s="471"/>
      <c r="LIE205" s="471"/>
      <c r="LIF205" s="471"/>
      <c r="LIG205" s="471"/>
      <c r="LIH205" s="471"/>
      <c r="LII205" s="471"/>
      <c r="LIJ205" s="471"/>
      <c r="LIK205" s="471"/>
      <c r="LIL205" s="471"/>
      <c r="LIM205" s="471"/>
      <c r="LIN205" s="471"/>
      <c r="LIO205" s="471"/>
      <c r="LIP205" s="471"/>
      <c r="LIQ205" s="471"/>
      <c r="LIR205" s="471"/>
      <c r="LIS205" s="471"/>
      <c r="LIT205" s="471"/>
      <c r="LIU205" s="471"/>
      <c r="LIV205" s="471"/>
      <c r="LIW205" s="471"/>
      <c r="LIX205" s="471"/>
      <c r="LIY205" s="471"/>
      <c r="LIZ205" s="471"/>
      <c r="LJA205" s="471"/>
      <c r="LJB205" s="471"/>
      <c r="LJC205" s="471"/>
      <c r="LJD205" s="471"/>
      <c r="LJE205" s="471"/>
      <c r="LJF205" s="471"/>
      <c r="LJG205" s="471"/>
      <c r="LJH205" s="471"/>
      <c r="LJI205" s="471"/>
      <c r="LJJ205" s="471"/>
      <c r="LJK205" s="471"/>
      <c r="LJL205" s="471"/>
      <c r="LJM205" s="471"/>
      <c r="LJN205" s="471"/>
      <c r="LJO205" s="471"/>
      <c r="LJP205" s="471"/>
      <c r="LJQ205" s="471"/>
      <c r="LJR205" s="471"/>
      <c r="LJS205" s="471"/>
      <c r="LJT205" s="471"/>
      <c r="LJU205" s="471"/>
      <c r="LJV205" s="471"/>
      <c r="LJW205" s="471"/>
      <c r="LJX205" s="471"/>
      <c r="LJY205" s="471"/>
      <c r="LJZ205" s="471"/>
      <c r="LKA205" s="471"/>
      <c r="LKB205" s="471"/>
      <c r="LKC205" s="471"/>
      <c r="LKD205" s="471"/>
      <c r="LKE205" s="471"/>
      <c r="LKF205" s="471"/>
      <c r="LKG205" s="471"/>
      <c r="LKH205" s="471"/>
      <c r="LKI205" s="471"/>
      <c r="LKJ205" s="471"/>
      <c r="LKK205" s="471"/>
      <c r="LKL205" s="471"/>
      <c r="LKM205" s="471"/>
      <c r="LKN205" s="471"/>
      <c r="LKO205" s="471"/>
      <c r="LKP205" s="471"/>
      <c r="LKQ205" s="471"/>
      <c r="LKR205" s="471"/>
      <c r="LKS205" s="471"/>
      <c r="LKT205" s="471"/>
      <c r="LKU205" s="471"/>
      <c r="LKV205" s="471"/>
      <c r="LKW205" s="471"/>
      <c r="LKX205" s="471"/>
      <c r="LKY205" s="471"/>
      <c r="LKZ205" s="471"/>
      <c r="LLA205" s="471"/>
      <c r="LLB205" s="471"/>
      <c r="LLC205" s="471"/>
      <c r="LLD205" s="471"/>
      <c r="LLE205" s="471"/>
      <c r="LLF205" s="471"/>
      <c r="LLG205" s="471"/>
      <c r="LLH205" s="471"/>
      <c r="LLI205" s="471"/>
      <c r="LLJ205" s="471"/>
      <c r="LLK205" s="471"/>
      <c r="LLL205" s="471"/>
      <c r="LLM205" s="471"/>
      <c r="LLN205" s="471"/>
      <c r="LLO205" s="471"/>
      <c r="LLP205" s="471"/>
      <c r="LLQ205" s="471"/>
      <c r="LLR205" s="471"/>
      <c r="LLS205" s="471"/>
      <c r="LLT205" s="471"/>
      <c r="LLU205" s="471"/>
      <c r="LLV205" s="471"/>
      <c r="LLW205" s="471"/>
      <c r="LLX205" s="471"/>
      <c r="LLY205" s="471"/>
      <c r="LLZ205" s="471"/>
      <c r="LMA205" s="471"/>
      <c r="LMB205" s="471"/>
      <c r="LMC205" s="471"/>
      <c r="LMD205" s="471"/>
      <c r="LME205" s="471"/>
      <c r="LMF205" s="471"/>
      <c r="LMG205" s="471"/>
      <c r="LMH205" s="471"/>
      <c r="LMI205" s="471"/>
      <c r="LMJ205" s="471"/>
      <c r="LMK205" s="471"/>
      <c r="LML205" s="471"/>
      <c r="LMM205" s="471"/>
      <c r="LMN205" s="471"/>
      <c r="LMO205" s="471"/>
      <c r="LMP205" s="471"/>
      <c r="LMQ205" s="471"/>
      <c r="LMR205" s="471"/>
      <c r="LMS205" s="471"/>
      <c r="LMT205" s="471"/>
      <c r="LMU205" s="471"/>
      <c r="LMV205" s="471"/>
      <c r="LMW205" s="471"/>
      <c r="LMX205" s="471"/>
      <c r="LMY205" s="471"/>
      <c r="LMZ205" s="471"/>
      <c r="LNA205" s="471"/>
      <c r="LNB205" s="471"/>
      <c r="LNC205" s="471"/>
      <c r="LND205" s="471"/>
      <c r="LNE205" s="471"/>
      <c r="LNF205" s="471"/>
      <c r="LNG205" s="471"/>
      <c r="LNH205" s="471"/>
      <c r="LNI205" s="471"/>
      <c r="LNJ205" s="471"/>
      <c r="LNK205" s="471"/>
      <c r="LNL205" s="471"/>
      <c r="LNM205" s="471"/>
      <c r="LNN205" s="471"/>
      <c r="LNO205" s="471"/>
      <c r="LNP205" s="471"/>
      <c r="LNQ205" s="471"/>
      <c r="LNR205" s="471"/>
      <c r="LNS205" s="471"/>
      <c r="LNT205" s="471"/>
      <c r="LNU205" s="471"/>
      <c r="LNV205" s="471"/>
      <c r="LNW205" s="471"/>
      <c r="LNX205" s="471"/>
      <c r="LNY205" s="471"/>
      <c r="LNZ205" s="471"/>
      <c r="LOA205" s="471"/>
      <c r="LOB205" s="471"/>
      <c r="LOC205" s="471"/>
      <c r="LOD205" s="471"/>
      <c r="LOE205" s="471"/>
      <c r="LOF205" s="471"/>
      <c r="LOG205" s="471"/>
      <c r="LOH205" s="471"/>
      <c r="LOI205" s="471"/>
      <c r="LOJ205" s="471"/>
      <c r="LOK205" s="471"/>
      <c r="LOL205" s="471"/>
      <c r="LOM205" s="471"/>
      <c r="LON205" s="471"/>
      <c r="LOO205" s="471"/>
      <c r="LOP205" s="471"/>
      <c r="LOQ205" s="471"/>
      <c r="LOR205" s="471"/>
      <c r="LOS205" s="471"/>
      <c r="LOT205" s="471"/>
      <c r="LOU205" s="471"/>
      <c r="LOV205" s="471"/>
      <c r="LOW205" s="471"/>
      <c r="LOX205" s="471"/>
      <c r="LOY205" s="471"/>
      <c r="LOZ205" s="471"/>
      <c r="LPA205" s="471"/>
      <c r="LPB205" s="471"/>
      <c r="LPC205" s="471"/>
      <c r="LPD205" s="471"/>
      <c r="LPE205" s="471"/>
      <c r="LPF205" s="471"/>
      <c r="LPG205" s="471"/>
      <c r="LPH205" s="471"/>
      <c r="LPI205" s="471"/>
      <c r="LPJ205" s="471"/>
      <c r="LPK205" s="471"/>
      <c r="LPL205" s="471"/>
      <c r="LPM205" s="471"/>
      <c r="LPN205" s="471"/>
      <c r="LPO205" s="471"/>
      <c r="LPP205" s="471"/>
      <c r="LPQ205" s="471"/>
      <c r="LPR205" s="471"/>
      <c r="LPS205" s="471"/>
      <c r="LPT205" s="471"/>
      <c r="LPU205" s="471"/>
      <c r="LPV205" s="471"/>
      <c r="LPW205" s="471"/>
      <c r="LPX205" s="471"/>
      <c r="LPY205" s="471"/>
      <c r="LPZ205" s="471"/>
      <c r="LQA205" s="471"/>
      <c r="LQB205" s="471"/>
      <c r="LQC205" s="471"/>
      <c r="LQD205" s="471"/>
      <c r="LQE205" s="471"/>
      <c r="LQF205" s="471"/>
      <c r="LQG205" s="471"/>
      <c r="LQH205" s="471"/>
      <c r="LQI205" s="471"/>
      <c r="LQJ205" s="471"/>
      <c r="LQK205" s="471"/>
      <c r="LQL205" s="471"/>
      <c r="LQM205" s="471"/>
      <c r="LQN205" s="471"/>
      <c r="LQO205" s="471"/>
      <c r="LQP205" s="471"/>
      <c r="LQQ205" s="471"/>
      <c r="LQR205" s="471"/>
      <c r="LQS205" s="471"/>
      <c r="LQT205" s="471"/>
      <c r="LQU205" s="471"/>
      <c r="LQV205" s="471"/>
      <c r="LQW205" s="471"/>
      <c r="LQX205" s="471"/>
      <c r="LQY205" s="471"/>
      <c r="LQZ205" s="471"/>
      <c r="LRA205" s="471"/>
      <c r="LRB205" s="471"/>
      <c r="LRC205" s="471"/>
      <c r="LRD205" s="471"/>
      <c r="LRE205" s="471"/>
      <c r="LRF205" s="471"/>
      <c r="LRG205" s="471"/>
      <c r="LRH205" s="471"/>
      <c r="LRI205" s="471"/>
      <c r="LRJ205" s="471"/>
      <c r="LRK205" s="471"/>
      <c r="LRL205" s="471"/>
      <c r="LRM205" s="471"/>
      <c r="LRN205" s="471"/>
      <c r="LRO205" s="471"/>
      <c r="LRP205" s="471"/>
      <c r="LRQ205" s="471"/>
      <c r="LRR205" s="471"/>
      <c r="LRS205" s="471"/>
      <c r="LRT205" s="471"/>
      <c r="LRU205" s="471"/>
      <c r="LRV205" s="471"/>
      <c r="LRW205" s="471"/>
      <c r="LRX205" s="471"/>
      <c r="LRY205" s="471"/>
      <c r="LRZ205" s="471"/>
      <c r="LSA205" s="471"/>
      <c r="LSB205" s="471"/>
      <c r="LSC205" s="471"/>
      <c r="LSD205" s="471"/>
      <c r="LSE205" s="471"/>
      <c r="LSF205" s="471"/>
      <c r="LSG205" s="471"/>
      <c r="LSH205" s="471"/>
      <c r="LSI205" s="471"/>
      <c r="LSJ205" s="471"/>
      <c r="LSK205" s="471"/>
      <c r="LSL205" s="471"/>
      <c r="LSM205" s="471"/>
      <c r="LSN205" s="471"/>
      <c r="LSO205" s="471"/>
      <c r="LSP205" s="471"/>
      <c r="LSQ205" s="471"/>
      <c r="LSR205" s="471"/>
      <c r="LSS205" s="471"/>
      <c r="LST205" s="471"/>
      <c r="LSU205" s="471"/>
      <c r="LSV205" s="471"/>
      <c r="LSW205" s="471"/>
      <c r="LSX205" s="471"/>
      <c r="LSY205" s="471"/>
      <c r="LSZ205" s="471"/>
      <c r="LTA205" s="471"/>
      <c r="LTB205" s="471"/>
      <c r="LTC205" s="471"/>
      <c r="LTD205" s="471"/>
      <c r="LTE205" s="471"/>
      <c r="LTF205" s="471"/>
      <c r="LTG205" s="471"/>
      <c r="LTH205" s="471"/>
      <c r="LTI205" s="471"/>
      <c r="LTJ205" s="471"/>
      <c r="LTK205" s="471"/>
      <c r="LTL205" s="471"/>
      <c r="LTM205" s="471"/>
      <c r="LTN205" s="471"/>
      <c r="LTO205" s="471"/>
      <c r="LTP205" s="471"/>
      <c r="LTQ205" s="471"/>
      <c r="LTR205" s="471"/>
      <c r="LTS205" s="471"/>
      <c r="LTT205" s="471"/>
      <c r="LTU205" s="471"/>
      <c r="LTV205" s="471"/>
      <c r="LTW205" s="471"/>
      <c r="LTX205" s="471"/>
      <c r="LTY205" s="471"/>
      <c r="LTZ205" s="471"/>
      <c r="LUA205" s="471"/>
      <c r="LUB205" s="471"/>
      <c r="LUC205" s="471"/>
      <c r="LUD205" s="471"/>
      <c r="LUE205" s="471"/>
      <c r="LUF205" s="471"/>
      <c r="LUG205" s="471"/>
      <c r="LUH205" s="471"/>
      <c r="LUI205" s="471"/>
      <c r="LUJ205" s="471"/>
      <c r="LUK205" s="471"/>
      <c r="LUL205" s="471"/>
      <c r="LUM205" s="471"/>
      <c r="LUN205" s="471"/>
      <c r="LUO205" s="471"/>
      <c r="LUP205" s="471"/>
      <c r="LUQ205" s="471"/>
      <c r="LUR205" s="471"/>
      <c r="LUS205" s="471"/>
      <c r="LUT205" s="471"/>
      <c r="LUU205" s="471"/>
      <c r="LUV205" s="471"/>
      <c r="LUW205" s="471"/>
      <c r="LUX205" s="471"/>
      <c r="LUY205" s="471"/>
      <c r="LUZ205" s="471"/>
      <c r="LVA205" s="471"/>
      <c r="LVB205" s="471"/>
      <c r="LVC205" s="471"/>
      <c r="LVD205" s="471"/>
      <c r="LVE205" s="471"/>
      <c r="LVF205" s="471"/>
      <c r="LVG205" s="471"/>
      <c r="LVH205" s="471"/>
      <c r="LVI205" s="471"/>
      <c r="LVJ205" s="471"/>
      <c r="LVK205" s="471"/>
      <c r="LVL205" s="471"/>
      <c r="LVM205" s="471"/>
      <c r="LVN205" s="471"/>
      <c r="LVO205" s="471"/>
      <c r="LVP205" s="471"/>
      <c r="LVQ205" s="471"/>
      <c r="LVR205" s="471"/>
      <c r="LVS205" s="471"/>
      <c r="LVT205" s="471"/>
      <c r="LVU205" s="471"/>
      <c r="LVV205" s="471"/>
      <c r="LVW205" s="471"/>
      <c r="LVX205" s="471"/>
      <c r="LVY205" s="471"/>
      <c r="LVZ205" s="471"/>
      <c r="LWA205" s="471"/>
      <c r="LWB205" s="471"/>
      <c r="LWC205" s="471"/>
      <c r="LWD205" s="471"/>
      <c r="LWE205" s="471"/>
      <c r="LWF205" s="471"/>
      <c r="LWG205" s="471"/>
      <c r="LWH205" s="471"/>
      <c r="LWI205" s="471"/>
      <c r="LWJ205" s="471"/>
      <c r="LWK205" s="471"/>
      <c r="LWL205" s="471"/>
      <c r="LWM205" s="471"/>
      <c r="LWN205" s="471"/>
      <c r="LWO205" s="471"/>
      <c r="LWP205" s="471"/>
      <c r="LWQ205" s="471"/>
      <c r="LWR205" s="471"/>
      <c r="LWS205" s="471"/>
      <c r="LWT205" s="471"/>
      <c r="LWU205" s="471"/>
      <c r="LWV205" s="471"/>
      <c r="LWW205" s="471"/>
      <c r="LWX205" s="471"/>
      <c r="LWY205" s="471"/>
      <c r="LWZ205" s="471"/>
      <c r="LXA205" s="471"/>
      <c r="LXB205" s="471"/>
      <c r="LXC205" s="471"/>
      <c r="LXD205" s="471"/>
      <c r="LXE205" s="471"/>
      <c r="LXF205" s="471"/>
      <c r="LXG205" s="471"/>
      <c r="LXH205" s="471"/>
      <c r="LXI205" s="471"/>
      <c r="LXJ205" s="471"/>
      <c r="LXK205" s="471"/>
      <c r="LXL205" s="471"/>
      <c r="LXM205" s="471"/>
      <c r="LXN205" s="471"/>
      <c r="LXO205" s="471"/>
      <c r="LXP205" s="471"/>
      <c r="LXQ205" s="471"/>
      <c r="LXR205" s="471"/>
      <c r="LXS205" s="471"/>
      <c r="LXT205" s="471"/>
      <c r="LXU205" s="471"/>
      <c r="LXV205" s="471"/>
      <c r="LXW205" s="471"/>
      <c r="LXX205" s="471"/>
      <c r="LXY205" s="471"/>
      <c r="LXZ205" s="471"/>
      <c r="LYA205" s="471"/>
      <c r="LYB205" s="471"/>
      <c r="LYC205" s="471"/>
      <c r="LYD205" s="471"/>
      <c r="LYE205" s="471"/>
      <c r="LYF205" s="471"/>
      <c r="LYG205" s="471"/>
      <c r="LYH205" s="471"/>
      <c r="LYI205" s="471"/>
      <c r="LYJ205" s="471"/>
      <c r="LYK205" s="471"/>
      <c r="LYL205" s="471"/>
      <c r="LYM205" s="471"/>
      <c r="LYN205" s="471"/>
      <c r="LYO205" s="471"/>
      <c r="LYP205" s="471"/>
      <c r="LYQ205" s="471"/>
      <c r="LYR205" s="471"/>
      <c r="LYS205" s="471"/>
      <c r="LYT205" s="471"/>
      <c r="LYU205" s="471"/>
      <c r="LYV205" s="471"/>
      <c r="LYW205" s="471"/>
      <c r="LYX205" s="471"/>
      <c r="LYY205" s="471"/>
      <c r="LYZ205" s="471"/>
      <c r="LZA205" s="471"/>
      <c r="LZB205" s="471"/>
      <c r="LZC205" s="471"/>
      <c r="LZD205" s="471"/>
      <c r="LZE205" s="471"/>
      <c r="LZF205" s="471"/>
      <c r="LZG205" s="471"/>
      <c r="LZH205" s="471"/>
      <c r="LZI205" s="471"/>
      <c r="LZJ205" s="471"/>
      <c r="LZK205" s="471"/>
      <c r="LZL205" s="471"/>
      <c r="LZM205" s="471"/>
      <c r="LZN205" s="471"/>
      <c r="LZO205" s="471"/>
      <c r="LZP205" s="471"/>
      <c r="LZQ205" s="471"/>
      <c r="LZR205" s="471"/>
      <c r="LZS205" s="471"/>
      <c r="LZT205" s="471"/>
      <c r="LZU205" s="471"/>
      <c r="LZV205" s="471"/>
      <c r="LZW205" s="471"/>
      <c r="LZX205" s="471"/>
      <c r="LZY205" s="471"/>
      <c r="LZZ205" s="471"/>
      <c r="MAA205" s="471"/>
      <c r="MAB205" s="471"/>
      <c r="MAC205" s="471"/>
      <c r="MAD205" s="471"/>
      <c r="MAE205" s="471"/>
      <c r="MAF205" s="471"/>
      <c r="MAG205" s="471"/>
      <c r="MAH205" s="471"/>
      <c r="MAI205" s="471"/>
      <c r="MAJ205" s="471"/>
      <c r="MAK205" s="471"/>
      <c r="MAL205" s="471"/>
      <c r="MAM205" s="471"/>
      <c r="MAN205" s="471"/>
      <c r="MAO205" s="471"/>
      <c r="MAP205" s="471"/>
      <c r="MAQ205" s="471"/>
      <c r="MAR205" s="471"/>
      <c r="MAS205" s="471"/>
      <c r="MAT205" s="471"/>
      <c r="MAU205" s="471"/>
      <c r="MAV205" s="471"/>
      <c r="MAW205" s="471"/>
      <c r="MAX205" s="471"/>
      <c r="MAY205" s="471"/>
      <c r="MAZ205" s="471"/>
      <c r="MBA205" s="471"/>
      <c r="MBB205" s="471"/>
      <c r="MBC205" s="471"/>
      <c r="MBD205" s="471"/>
      <c r="MBE205" s="471"/>
      <c r="MBF205" s="471"/>
      <c r="MBG205" s="471"/>
      <c r="MBH205" s="471"/>
      <c r="MBI205" s="471"/>
      <c r="MBJ205" s="471"/>
      <c r="MBK205" s="471"/>
      <c r="MBL205" s="471"/>
      <c r="MBM205" s="471"/>
      <c r="MBN205" s="471"/>
      <c r="MBO205" s="471"/>
      <c r="MBP205" s="471"/>
      <c r="MBQ205" s="471"/>
      <c r="MBR205" s="471"/>
      <c r="MBS205" s="471"/>
      <c r="MBT205" s="471"/>
      <c r="MBU205" s="471"/>
      <c r="MBV205" s="471"/>
      <c r="MBW205" s="471"/>
      <c r="MBX205" s="471"/>
      <c r="MBY205" s="471"/>
      <c r="MBZ205" s="471"/>
      <c r="MCA205" s="471"/>
      <c r="MCB205" s="471"/>
      <c r="MCC205" s="471"/>
      <c r="MCD205" s="471"/>
      <c r="MCE205" s="471"/>
      <c r="MCF205" s="471"/>
      <c r="MCG205" s="471"/>
      <c r="MCH205" s="471"/>
      <c r="MCI205" s="471"/>
      <c r="MCJ205" s="471"/>
      <c r="MCK205" s="471"/>
      <c r="MCL205" s="471"/>
      <c r="MCM205" s="471"/>
      <c r="MCN205" s="471"/>
      <c r="MCO205" s="471"/>
      <c r="MCP205" s="471"/>
      <c r="MCQ205" s="471"/>
      <c r="MCR205" s="471"/>
      <c r="MCS205" s="471"/>
      <c r="MCT205" s="471"/>
      <c r="MCU205" s="471"/>
      <c r="MCV205" s="471"/>
      <c r="MCW205" s="471"/>
      <c r="MCX205" s="471"/>
      <c r="MCY205" s="471"/>
      <c r="MCZ205" s="471"/>
      <c r="MDA205" s="471"/>
      <c r="MDB205" s="471"/>
      <c r="MDC205" s="471"/>
      <c r="MDD205" s="471"/>
      <c r="MDE205" s="471"/>
      <c r="MDF205" s="471"/>
      <c r="MDG205" s="471"/>
      <c r="MDH205" s="471"/>
      <c r="MDI205" s="471"/>
      <c r="MDJ205" s="471"/>
      <c r="MDK205" s="471"/>
      <c r="MDL205" s="471"/>
      <c r="MDM205" s="471"/>
      <c r="MDN205" s="471"/>
      <c r="MDO205" s="471"/>
      <c r="MDP205" s="471"/>
      <c r="MDQ205" s="471"/>
      <c r="MDR205" s="471"/>
      <c r="MDS205" s="471"/>
      <c r="MDT205" s="471"/>
      <c r="MDU205" s="471"/>
      <c r="MDV205" s="471"/>
      <c r="MDW205" s="471"/>
      <c r="MDX205" s="471"/>
      <c r="MDY205" s="471"/>
      <c r="MDZ205" s="471"/>
      <c r="MEA205" s="471"/>
      <c r="MEB205" s="471"/>
      <c r="MEC205" s="471"/>
      <c r="MED205" s="471"/>
      <c r="MEE205" s="471"/>
      <c r="MEF205" s="471"/>
      <c r="MEG205" s="471"/>
      <c r="MEH205" s="471"/>
      <c r="MEI205" s="471"/>
      <c r="MEJ205" s="471"/>
      <c r="MEK205" s="471"/>
      <c r="MEL205" s="471"/>
      <c r="MEM205" s="471"/>
      <c r="MEN205" s="471"/>
      <c r="MEO205" s="471"/>
      <c r="MEP205" s="471"/>
      <c r="MEQ205" s="471"/>
      <c r="MER205" s="471"/>
      <c r="MES205" s="471"/>
      <c r="MET205" s="471"/>
      <c r="MEU205" s="471"/>
      <c r="MEV205" s="471"/>
      <c r="MEW205" s="471"/>
      <c r="MEX205" s="471"/>
      <c r="MEY205" s="471"/>
      <c r="MEZ205" s="471"/>
      <c r="MFA205" s="471"/>
      <c r="MFB205" s="471"/>
      <c r="MFC205" s="471"/>
      <c r="MFD205" s="471"/>
      <c r="MFE205" s="471"/>
      <c r="MFF205" s="471"/>
      <c r="MFG205" s="471"/>
      <c r="MFH205" s="471"/>
      <c r="MFI205" s="471"/>
      <c r="MFJ205" s="471"/>
      <c r="MFK205" s="471"/>
      <c r="MFL205" s="471"/>
      <c r="MFM205" s="471"/>
      <c r="MFN205" s="471"/>
      <c r="MFO205" s="471"/>
      <c r="MFP205" s="471"/>
      <c r="MFQ205" s="471"/>
      <c r="MFR205" s="471"/>
      <c r="MFS205" s="471"/>
      <c r="MFT205" s="471"/>
      <c r="MFU205" s="471"/>
      <c r="MFV205" s="471"/>
      <c r="MFW205" s="471"/>
      <c r="MFX205" s="471"/>
      <c r="MFY205" s="471"/>
      <c r="MFZ205" s="471"/>
      <c r="MGA205" s="471"/>
      <c r="MGB205" s="471"/>
      <c r="MGC205" s="471"/>
      <c r="MGD205" s="471"/>
      <c r="MGE205" s="471"/>
      <c r="MGF205" s="471"/>
      <c r="MGG205" s="471"/>
      <c r="MGH205" s="471"/>
      <c r="MGI205" s="471"/>
      <c r="MGJ205" s="471"/>
      <c r="MGK205" s="471"/>
      <c r="MGL205" s="471"/>
      <c r="MGM205" s="471"/>
      <c r="MGN205" s="471"/>
      <c r="MGO205" s="471"/>
      <c r="MGP205" s="471"/>
      <c r="MGQ205" s="471"/>
      <c r="MGR205" s="471"/>
      <c r="MGS205" s="471"/>
      <c r="MGT205" s="471"/>
      <c r="MGU205" s="471"/>
      <c r="MGV205" s="471"/>
      <c r="MGW205" s="471"/>
      <c r="MGX205" s="471"/>
      <c r="MGY205" s="471"/>
      <c r="MGZ205" s="471"/>
      <c r="MHA205" s="471"/>
      <c r="MHB205" s="471"/>
      <c r="MHC205" s="471"/>
      <c r="MHD205" s="471"/>
      <c r="MHE205" s="471"/>
      <c r="MHF205" s="471"/>
      <c r="MHG205" s="471"/>
      <c r="MHH205" s="471"/>
      <c r="MHI205" s="471"/>
      <c r="MHJ205" s="471"/>
      <c r="MHK205" s="471"/>
      <c r="MHL205" s="471"/>
      <c r="MHM205" s="471"/>
      <c r="MHN205" s="471"/>
      <c r="MHO205" s="471"/>
      <c r="MHP205" s="471"/>
      <c r="MHQ205" s="471"/>
      <c r="MHR205" s="471"/>
      <c r="MHS205" s="471"/>
      <c r="MHT205" s="471"/>
      <c r="MHU205" s="471"/>
      <c r="MHV205" s="471"/>
      <c r="MHW205" s="471"/>
      <c r="MHX205" s="471"/>
      <c r="MHY205" s="471"/>
      <c r="MHZ205" s="471"/>
      <c r="MIA205" s="471"/>
      <c r="MIB205" s="471"/>
      <c r="MIC205" s="471"/>
      <c r="MID205" s="471"/>
      <c r="MIE205" s="471"/>
      <c r="MIF205" s="471"/>
      <c r="MIG205" s="471"/>
      <c r="MIH205" s="471"/>
      <c r="MII205" s="471"/>
      <c r="MIJ205" s="471"/>
      <c r="MIK205" s="471"/>
      <c r="MIL205" s="471"/>
      <c r="MIM205" s="471"/>
      <c r="MIN205" s="471"/>
      <c r="MIO205" s="471"/>
      <c r="MIP205" s="471"/>
      <c r="MIQ205" s="471"/>
      <c r="MIR205" s="471"/>
      <c r="MIS205" s="471"/>
      <c r="MIT205" s="471"/>
      <c r="MIU205" s="471"/>
      <c r="MIV205" s="471"/>
      <c r="MIW205" s="471"/>
      <c r="MIX205" s="471"/>
      <c r="MIY205" s="471"/>
      <c r="MIZ205" s="471"/>
      <c r="MJA205" s="471"/>
      <c r="MJB205" s="471"/>
      <c r="MJC205" s="471"/>
      <c r="MJD205" s="471"/>
      <c r="MJE205" s="471"/>
      <c r="MJF205" s="471"/>
      <c r="MJG205" s="471"/>
      <c r="MJH205" s="471"/>
      <c r="MJI205" s="471"/>
      <c r="MJJ205" s="471"/>
      <c r="MJK205" s="471"/>
      <c r="MJL205" s="471"/>
      <c r="MJM205" s="471"/>
      <c r="MJN205" s="471"/>
      <c r="MJO205" s="471"/>
      <c r="MJP205" s="471"/>
      <c r="MJQ205" s="471"/>
      <c r="MJR205" s="471"/>
      <c r="MJS205" s="471"/>
      <c r="MJT205" s="471"/>
      <c r="MJU205" s="471"/>
      <c r="MJV205" s="471"/>
      <c r="MJW205" s="471"/>
      <c r="MJX205" s="471"/>
      <c r="MJY205" s="471"/>
      <c r="MJZ205" s="471"/>
      <c r="MKA205" s="471"/>
      <c r="MKB205" s="471"/>
      <c r="MKC205" s="471"/>
      <c r="MKD205" s="471"/>
      <c r="MKE205" s="471"/>
      <c r="MKF205" s="471"/>
      <c r="MKG205" s="471"/>
      <c r="MKH205" s="471"/>
      <c r="MKI205" s="471"/>
      <c r="MKJ205" s="471"/>
      <c r="MKK205" s="471"/>
      <c r="MKL205" s="471"/>
      <c r="MKM205" s="471"/>
      <c r="MKN205" s="471"/>
      <c r="MKO205" s="471"/>
      <c r="MKP205" s="471"/>
      <c r="MKQ205" s="471"/>
      <c r="MKR205" s="471"/>
      <c r="MKS205" s="471"/>
      <c r="MKT205" s="471"/>
      <c r="MKU205" s="471"/>
      <c r="MKV205" s="471"/>
      <c r="MKW205" s="471"/>
      <c r="MKX205" s="471"/>
      <c r="MKY205" s="471"/>
      <c r="MKZ205" s="471"/>
      <c r="MLA205" s="471"/>
      <c r="MLB205" s="471"/>
      <c r="MLC205" s="471"/>
      <c r="MLD205" s="471"/>
      <c r="MLE205" s="471"/>
      <c r="MLF205" s="471"/>
      <c r="MLG205" s="471"/>
      <c r="MLH205" s="471"/>
      <c r="MLI205" s="471"/>
      <c r="MLJ205" s="471"/>
      <c r="MLK205" s="471"/>
      <c r="MLL205" s="471"/>
      <c r="MLM205" s="471"/>
      <c r="MLN205" s="471"/>
      <c r="MLO205" s="471"/>
      <c r="MLP205" s="471"/>
      <c r="MLQ205" s="471"/>
      <c r="MLR205" s="471"/>
      <c r="MLS205" s="471"/>
      <c r="MLT205" s="471"/>
      <c r="MLU205" s="471"/>
      <c r="MLV205" s="471"/>
      <c r="MLW205" s="471"/>
      <c r="MLX205" s="471"/>
      <c r="MLY205" s="471"/>
      <c r="MLZ205" s="471"/>
      <c r="MMA205" s="471"/>
      <c r="MMB205" s="471"/>
      <c r="MMC205" s="471"/>
      <c r="MMD205" s="471"/>
      <c r="MME205" s="471"/>
      <c r="MMF205" s="471"/>
      <c r="MMG205" s="471"/>
      <c r="MMH205" s="471"/>
      <c r="MMI205" s="471"/>
      <c r="MMJ205" s="471"/>
      <c r="MMK205" s="471"/>
      <c r="MML205" s="471"/>
      <c r="MMM205" s="471"/>
      <c r="MMN205" s="471"/>
      <c r="MMO205" s="471"/>
      <c r="MMP205" s="471"/>
      <c r="MMQ205" s="471"/>
      <c r="MMR205" s="471"/>
      <c r="MMS205" s="471"/>
      <c r="MMT205" s="471"/>
      <c r="MMU205" s="471"/>
      <c r="MMV205" s="471"/>
      <c r="MMW205" s="471"/>
      <c r="MMX205" s="471"/>
      <c r="MMY205" s="471"/>
      <c r="MMZ205" s="471"/>
      <c r="MNA205" s="471"/>
      <c r="MNB205" s="471"/>
      <c r="MNC205" s="471"/>
      <c r="MND205" s="471"/>
      <c r="MNE205" s="471"/>
      <c r="MNF205" s="471"/>
      <c r="MNG205" s="471"/>
      <c r="MNH205" s="471"/>
      <c r="MNI205" s="471"/>
      <c r="MNJ205" s="471"/>
      <c r="MNK205" s="471"/>
      <c r="MNL205" s="471"/>
      <c r="MNM205" s="471"/>
      <c r="MNN205" s="471"/>
      <c r="MNO205" s="471"/>
      <c r="MNP205" s="471"/>
      <c r="MNQ205" s="471"/>
      <c r="MNR205" s="471"/>
      <c r="MNS205" s="471"/>
      <c r="MNT205" s="471"/>
      <c r="MNU205" s="471"/>
      <c r="MNV205" s="471"/>
      <c r="MNW205" s="471"/>
      <c r="MNX205" s="471"/>
      <c r="MNY205" s="471"/>
      <c r="MNZ205" s="471"/>
      <c r="MOA205" s="471"/>
      <c r="MOB205" s="471"/>
      <c r="MOC205" s="471"/>
      <c r="MOD205" s="471"/>
      <c r="MOE205" s="471"/>
      <c r="MOF205" s="471"/>
      <c r="MOG205" s="471"/>
      <c r="MOH205" s="471"/>
      <c r="MOI205" s="471"/>
      <c r="MOJ205" s="471"/>
      <c r="MOK205" s="471"/>
      <c r="MOL205" s="471"/>
      <c r="MOM205" s="471"/>
      <c r="MON205" s="471"/>
      <c r="MOO205" s="471"/>
      <c r="MOP205" s="471"/>
      <c r="MOQ205" s="471"/>
      <c r="MOR205" s="471"/>
      <c r="MOS205" s="471"/>
      <c r="MOT205" s="471"/>
      <c r="MOU205" s="471"/>
      <c r="MOV205" s="471"/>
      <c r="MOW205" s="471"/>
      <c r="MOX205" s="471"/>
      <c r="MOY205" s="471"/>
      <c r="MOZ205" s="471"/>
      <c r="MPA205" s="471"/>
      <c r="MPB205" s="471"/>
      <c r="MPC205" s="471"/>
      <c r="MPD205" s="471"/>
      <c r="MPE205" s="471"/>
      <c r="MPF205" s="471"/>
      <c r="MPG205" s="471"/>
      <c r="MPH205" s="471"/>
      <c r="MPI205" s="471"/>
      <c r="MPJ205" s="471"/>
      <c r="MPK205" s="471"/>
      <c r="MPL205" s="471"/>
      <c r="MPM205" s="471"/>
      <c r="MPN205" s="471"/>
      <c r="MPO205" s="471"/>
      <c r="MPP205" s="471"/>
      <c r="MPQ205" s="471"/>
      <c r="MPR205" s="471"/>
      <c r="MPS205" s="471"/>
      <c r="MPT205" s="471"/>
      <c r="MPU205" s="471"/>
      <c r="MPV205" s="471"/>
      <c r="MPW205" s="471"/>
      <c r="MPX205" s="471"/>
      <c r="MPY205" s="471"/>
      <c r="MPZ205" s="471"/>
      <c r="MQA205" s="471"/>
      <c r="MQB205" s="471"/>
      <c r="MQC205" s="471"/>
      <c r="MQD205" s="471"/>
      <c r="MQE205" s="471"/>
      <c r="MQF205" s="471"/>
      <c r="MQG205" s="471"/>
      <c r="MQH205" s="471"/>
      <c r="MQI205" s="471"/>
      <c r="MQJ205" s="471"/>
      <c r="MQK205" s="471"/>
      <c r="MQL205" s="471"/>
      <c r="MQM205" s="471"/>
      <c r="MQN205" s="471"/>
      <c r="MQO205" s="471"/>
      <c r="MQP205" s="471"/>
      <c r="MQQ205" s="471"/>
      <c r="MQR205" s="471"/>
      <c r="MQS205" s="471"/>
      <c r="MQT205" s="471"/>
      <c r="MQU205" s="471"/>
      <c r="MQV205" s="471"/>
      <c r="MQW205" s="471"/>
      <c r="MQX205" s="471"/>
      <c r="MQY205" s="471"/>
      <c r="MQZ205" s="471"/>
      <c r="MRA205" s="471"/>
      <c r="MRB205" s="471"/>
      <c r="MRC205" s="471"/>
      <c r="MRD205" s="471"/>
      <c r="MRE205" s="471"/>
      <c r="MRF205" s="471"/>
      <c r="MRG205" s="471"/>
      <c r="MRH205" s="471"/>
      <c r="MRI205" s="471"/>
      <c r="MRJ205" s="471"/>
      <c r="MRK205" s="471"/>
      <c r="MRL205" s="471"/>
      <c r="MRM205" s="471"/>
      <c r="MRN205" s="471"/>
      <c r="MRO205" s="471"/>
      <c r="MRP205" s="471"/>
      <c r="MRQ205" s="471"/>
      <c r="MRR205" s="471"/>
      <c r="MRS205" s="471"/>
      <c r="MRT205" s="471"/>
      <c r="MRU205" s="471"/>
      <c r="MRV205" s="471"/>
      <c r="MRW205" s="471"/>
      <c r="MRX205" s="471"/>
      <c r="MRY205" s="471"/>
      <c r="MRZ205" s="471"/>
      <c r="MSA205" s="471"/>
      <c r="MSB205" s="471"/>
      <c r="MSC205" s="471"/>
      <c r="MSD205" s="471"/>
      <c r="MSE205" s="471"/>
      <c r="MSF205" s="471"/>
      <c r="MSG205" s="471"/>
      <c r="MSH205" s="471"/>
      <c r="MSI205" s="471"/>
      <c r="MSJ205" s="471"/>
      <c r="MSK205" s="471"/>
      <c r="MSL205" s="471"/>
      <c r="MSM205" s="471"/>
      <c r="MSN205" s="471"/>
      <c r="MSO205" s="471"/>
      <c r="MSP205" s="471"/>
      <c r="MSQ205" s="471"/>
      <c r="MSR205" s="471"/>
      <c r="MSS205" s="471"/>
      <c r="MST205" s="471"/>
      <c r="MSU205" s="471"/>
      <c r="MSV205" s="471"/>
      <c r="MSW205" s="471"/>
      <c r="MSX205" s="471"/>
      <c r="MSY205" s="471"/>
      <c r="MSZ205" s="471"/>
      <c r="MTA205" s="471"/>
      <c r="MTB205" s="471"/>
      <c r="MTC205" s="471"/>
      <c r="MTD205" s="471"/>
      <c r="MTE205" s="471"/>
      <c r="MTF205" s="471"/>
      <c r="MTG205" s="471"/>
      <c r="MTH205" s="471"/>
      <c r="MTI205" s="471"/>
      <c r="MTJ205" s="471"/>
      <c r="MTK205" s="471"/>
      <c r="MTL205" s="471"/>
      <c r="MTM205" s="471"/>
      <c r="MTN205" s="471"/>
      <c r="MTO205" s="471"/>
      <c r="MTP205" s="471"/>
      <c r="MTQ205" s="471"/>
      <c r="MTR205" s="471"/>
      <c r="MTS205" s="471"/>
      <c r="MTT205" s="471"/>
      <c r="MTU205" s="471"/>
      <c r="MTV205" s="471"/>
      <c r="MTW205" s="471"/>
      <c r="MTX205" s="471"/>
      <c r="MTY205" s="471"/>
      <c r="MTZ205" s="471"/>
      <c r="MUA205" s="471"/>
      <c r="MUB205" s="471"/>
      <c r="MUC205" s="471"/>
      <c r="MUD205" s="471"/>
      <c r="MUE205" s="471"/>
      <c r="MUF205" s="471"/>
      <c r="MUG205" s="471"/>
      <c r="MUH205" s="471"/>
      <c r="MUI205" s="471"/>
      <c r="MUJ205" s="471"/>
      <c r="MUK205" s="471"/>
      <c r="MUL205" s="471"/>
      <c r="MUM205" s="471"/>
      <c r="MUN205" s="471"/>
      <c r="MUO205" s="471"/>
      <c r="MUP205" s="471"/>
      <c r="MUQ205" s="471"/>
      <c r="MUR205" s="471"/>
      <c r="MUS205" s="471"/>
      <c r="MUT205" s="471"/>
      <c r="MUU205" s="471"/>
      <c r="MUV205" s="471"/>
      <c r="MUW205" s="471"/>
      <c r="MUX205" s="471"/>
      <c r="MUY205" s="471"/>
      <c r="MUZ205" s="471"/>
      <c r="MVA205" s="471"/>
      <c r="MVB205" s="471"/>
      <c r="MVC205" s="471"/>
      <c r="MVD205" s="471"/>
      <c r="MVE205" s="471"/>
      <c r="MVF205" s="471"/>
      <c r="MVG205" s="471"/>
      <c r="MVH205" s="471"/>
      <c r="MVI205" s="471"/>
      <c r="MVJ205" s="471"/>
      <c r="MVK205" s="471"/>
      <c r="MVL205" s="471"/>
      <c r="MVM205" s="471"/>
      <c r="MVN205" s="471"/>
      <c r="MVO205" s="471"/>
      <c r="MVP205" s="471"/>
      <c r="MVQ205" s="471"/>
      <c r="MVR205" s="471"/>
      <c r="MVS205" s="471"/>
      <c r="MVT205" s="471"/>
      <c r="MVU205" s="471"/>
      <c r="MVV205" s="471"/>
      <c r="MVW205" s="471"/>
      <c r="MVX205" s="471"/>
      <c r="MVY205" s="471"/>
      <c r="MVZ205" s="471"/>
      <c r="MWA205" s="471"/>
      <c r="MWB205" s="471"/>
      <c r="MWC205" s="471"/>
      <c r="MWD205" s="471"/>
      <c r="MWE205" s="471"/>
      <c r="MWF205" s="471"/>
      <c r="MWG205" s="471"/>
      <c r="MWH205" s="471"/>
      <c r="MWI205" s="471"/>
      <c r="MWJ205" s="471"/>
      <c r="MWK205" s="471"/>
      <c r="MWL205" s="471"/>
      <c r="MWM205" s="471"/>
      <c r="MWN205" s="471"/>
      <c r="MWO205" s="471"/>
      <c r="MWP205" s="471"/>
      <c r="MWQ205" s="471"/>
      <c r="MWR205" s="471"/>
      <c r="MWS205" s="471"/>
      <c r="MWT205" s="471"/>
      <c r="MWU205" s="471"/>
      <c r="MWV205" s="471"/>
      <c r="MWW205" s="471"/>
      <c r="MWX205" s="471"/>
      <c r="MWY205" s="471"/>
      <c r="MWZ205" s="471"/>
      <c r="MXA205" s="471"/>
      <c r="MXB205" s="471"/>
      <c r="MXC205" s="471"/>
      <c r="MXD205" s="471"/>
      <c r="MXE205" s="471"/>
      <c r="MXF205" s="471"/>
      <c r="MXG205" s="471"/>
      <c r="MXH205" s="471"/>
      <c r="MXI205" s="471"/>
      <c r="MXJ205" s="471"/>
      <c r="MXK205" s="471"/>
      <c r="MXL205" s="471"/>
      <c r="MXM205" s="471"/>
      <c r="MXN205" s="471"/>
      <c r="MXO205" s="471"/>
      <c r="MXP205" s="471"/>
      <c r="MXQ205" s="471"/>
      <c r="MXR205" s="471"/>
      <c r="MXS205" s="471"/>
      <c r="MXT205" s="471"/>
      <c r="MXU205" s="471"/>
      <c r="MXV205" s="471"/>
      <c r="MXW205" s="471"/>
      <c r="MXX205" s="471"/>
      <c r="MXY205" s="471"/>
      <c r="MXZ205" s="471"/>
      <c r="MYA205" s="471"/>
      <c r="MYB205" s="471"/>
      <c r="MYC205" s="471"/>
      <c r="MYD205" s="471"/>
      <c r="MYE205" s="471"/>
      <c r="MYF205" s="471"/>
      <c r="MYG205" s="471"/>
      <c r="MYH205" s="471"/>
      <c r="MYI205" s="471"/>
      <c r="MYJ205" s="471"/>
      <c r="MYK205" s="471"/>
      <c r="MYL205" s="471"/>
      <c r="MYM205" s="471"/>
      <c r="MYN205" s="471"/>
      <c r="MYO205" s="471"/>
      <c r="MYP205" s="471"/>
      <c r="MYQ205" s="471"/>
      <c r="MYR205" s="471"/>
      <c r="MYS205" s="471"/>
      <c r="MYT205" s="471"/>
      <c r="MYU205" s="471"/>
      <c r="MYV205" s="471"/>
      <c r="MYW205" s="471"/>
      <c r="MYX205" s="471"/>
      <c r="MYY205" s="471"/>
      <c r="MYZ205" s="471"/>
      <c r="MZA205" s="471"/>
      <c r="MZB205" s="471"/>
      <c r="MZC205" s="471"/>
      <c r="MZD205" s="471"/>
      <c r="MZE205" s="471"/>
      <c r="MZF205" s="471"/>
      <c r="MZG205" s="471"/>
      <c r="MZH205" s="471"/>
      <c r="MZI205" s="471"/>
      <c r="MZJ205" s="471"/>
      <c r="MZK205" s="471"/>
      <c r="MZL205" s="471"/>
      <c r="MZM205" s="471"/>
      <c r="MZN205" s="471"/>
      <c r="MZO205" s="471"/>
      <c r="MZP205" s="471"/>
      <c r="MZQ205" s="471"/>
      <c r="MZR205" s="471"/>
      <c r="MZS205" s="471"/>
      <c r="MZT205" s="471"/>
      <c r="MZU205" s="471"/>
      <c r="MZV205" s="471"/>
      <c r="MZW205" s="471"/>
      <c r="MZX205" s="471"/>
      <c r="MZY205" s="471"/>
      <c r="MZZ205" s="471"/>
      <c r="NAA205" s="471"/>
      <c r="NAB205" s="471"/>
      <c r="NAC205" s="471"/>
      <c r="NAD205" s="471"/>
      <c r="NAE205" s="471"/>
      <c r="NAF205" s="471"/>
      <c r="NAG205" s="471"/>
      <c r="NAH205" s="471"/>
      <c r="NAI205" s="471"/>
      <c r="NAJ205" s="471"/>
      <c r="NAK205" s="471"/>
      <c r="NAL205" s="471"/>
      <c r="NAM205" s="471"/>
      <c r="NAN205" s="471"/>
      <c r="NAO205" s="471"/>
      <c r="NAP205" s="471"/>
      <c r="NAQ205" s="471"/>
      <c r="NAR205" s="471"/>
      <c r="NAS205" s="471"/>
      <c r="NAT205" s="471"/>
      <c r="NAU205" s="471"/>
      <c r="NAV205" s="471"/>
      <c r="NAW205" s="471"/>
      <c r="NAX205" s="471"/>
      <c r="NAY205" s="471"/>
      <c r="NAZ205" s="471"/>
      <c r="NBA205" s="471"/>
      <c r="NBB205" s="471"/>
      <c r="NBC205" s="471"/>
      <c r="NBD205" s="471"/>
      <c r="NBE205" s="471"/>
      <c r="NBF205" s="471"/>
      <c r="NBG205" s="471"/>
      <c r="NBH205" s="471"/>
      <c r="NBI205" s="471"/>
      <c r="NBJ205" s="471"/>
      <c r="NBK205" s="471"/>
      <c r="NBL205" s="471"/>
      <c r="NBM205" s="471"/>
      <c r="NBN205" s="471"/>
      <c r="NBO205" s="471"/>
      <c r="NBP205" s="471"/>
      <c r="NBQ205" s="471"/>
      <c r="NBR205" s="471"/>
      <c r="NBS205" s="471"/>
      <c r="NBT205" s="471"/>
      <c r="NBU205" s="471"/>
      <c r="NBV205" s="471"/>
      <c r="NBW205" s="471"/>
      <c r="NBX205" s="471"/>
      <c r="NBY205" s="471"/>
      <c r="NBZ205" s="471"/>
      <c r="NCA205" s="471"/>
      <c r="NCB205" s="471"/>
      <c r="NCC205" s="471"/>
      <c r="NCD205" s="471"/>
      <c r="NCE205" s="471"/>
      <c r="NCF205" s="471"/>
      <c r="NCG205" s="471"/>
      <c r="NCH205" s="471"/>
      <c r="NCI205" s="471"/>
      <c r="NCJ205" s="471"/>
      <c r="NCK205" s="471"/>
      <c r="NCL205" s="471"/>
      <c r="NCM205" s="471"/>
      <c r="NCN205" s="471"/>
      <c r="NCO205" s="471"/>
      <c r="NCP205" s="471"/>
      <c r="NCQ205" s="471"/>
      <c r="NCR205" s="471"/>
      <c r="NCS205" s="471"/>
      <c r="NCT205" s="471"/>
      <c r="NCU205" s="471"/>
      <c r="NCV205" s="471"/>
      <c r="NCW205" s="471"/>
      <c r="NCX205" s="471"/>
      <c r="NCY205" s="471"/>
      <c r="NCZ205" s="471"/>
      <c r="NDA205" s="471"/>
      <c r="NDB205" s="471"/>
      <c r="NDC205" s="471"/>
      <c r="NDD205" s="471"/>
      <c r="NDE205" s="471"/>
      <c r="NDF205" s="471"/>
      <c r="NDG205" s="471"/>
      <c r="NDH205" s="471"/>
      <c r="NDI205" s="471"/>
      <c r="NDJ205" s="471"/>
      <c r="NDK205" s="471"/>
      <c r="NDL205" s="471"/>
      <c r="NDM205" s="471"/>
      <c r="NDN205" s="471"/>
      <c r="NDO205" s="471"/>
      <c r="NDP205" s="471"/>
      <c r="NDQ205" s="471"/>
      <c r="NDR205" s="471"/>
      <c r="NDS205" s="471"/>
      <c r="NDT205" s="471"/>
      <c r="NDU205" s="471"/>
      <c r="NDV205" s="471"/>
      <c r="NDW205" s="471"/>
      <c r="NDX205" s="471"/>
      <c r="NDY205" s="471"/>
      <c r="NDZ205" s="471"/>
      <c r="NEA205" s="471"/>
      <c r="NEB205" s="471"/>
      <c r="NEC205" s="471"/>
      <c r="NED205" s="471"/>
      <c r="NEE205" s="471"/>
      <c r="NEF205" s="471"/>
      <c r="NEG205" s="471"/>
      <c r="NEH205" s="471"/>
      <c r="NEI205" s="471"/>
      <c r="NEJ205" s="471"/>
      <c r="NEK205" s="471"/>
      <c r="NEL205" s="471"/>
      <c r="NEM205" s="471"/>
      <c r="NEN205" s="471"/>
      <c r="NEO205" s="471"/>
      <c r="NEP205" s="471"/>
      <c r="NEQ205" s="471"/>
      <c r="NER205" s="471"/>
      <c r="NES205" s="471"/>
      <c r="NET205" s="471"/>
      <c r="NEU205" s="471"/>
      <c r="NEV205" s="471"/>
      <c r="NEW205" s="471"/>
      <c r="NEX205" s="471"/>
      <c r="NEY205" s="471"/>
      <c r="NEZ205" s="471"/>
      <c r="NFA205" s="471"/>
      <c r="NFB205" s="471"/>
      <c r="NFC205" s="471"/>
      <c r="NFD205" s="471"/>
      <c r="NFE205" s="471"/>
      <c r="NFF205" s="471"/>
      <c r="NFG205" s="471"/>
      <c r="NFH205" s="471"/>
      <c r="NFI205" s="471"/>
      <c r="NFJ205" s="471"/>
      <c r="NFK205" s="471"/>
      <c r="NFL205" s="471"/>
      <c r="NFM205" s="471"/>
      <c r="NFN205" s="471"/>
      <c r="NFO205" s="471"/>
      <c r="NFP205" s="471"/>
      <c r="NFQ205" s="471"/>
      <c r="NFR205" s="471"/>
      <c r="NFS205" s="471"/>
      <c r="NFT205" s="471"/>
      <c r="NFU205" s="471"/>
      <c r="NFV205" s="471"/>
      <c r="NFW205" s="471"/>
      <c r="NFX205" s="471"/>
      <c r="NFY205" s="471"/>
      <c r="NFZ205" s="471"/>
      <c r="NGA205" s="471"/>
      <c r="NGB205" s="471"/>
      <c r="NGC205" s="471"/>
      <c r="NGD205" s="471"/>
      <c r="NGE205" s="471"/>
      <c r="NGF205" s="471"/>
      <c r="NGG205" s="471"/>
      <c r="NGH205" s="471"/>
      <c r="NGI205" s="471"/>
      <c r="NGJ205" s="471"/>
      <c r="NGK205" s="471"/>
      <c r="NGL205" s="471"/>
      <c r="NGM205" s="471"/>
      <c r="NGN205" s="471"/>
      <c r="NGO205" s="471"/>
      <c r="NGP205" s="471"/>
      <c r="NGQ205" s="471"/>
      <c r="NGR205" s="471"/>
      <c r="NGS205" s="471"/>
      <c r="NGT205" s="471"/>
      <c r="NGU205" s="471"/>
      <c r="NGV205" s="471"/>
      <c r="NGW205" s="471"/>
      <c r="NGX205" s="471"/>
      <c r="NGY205" s="471"/>
      <c r="NGZ205" s="471"/>
      <c r="NHA205" s="471"/>
      <c r="NHB205" s="471"/>
      <c r="NHC205" s="471"/>
      <c r="NHD205" s="471"/>
      <c r="NHE205" s="471"/>
      <c r="NHF205" s="471"/>
      <c r="NHG205" s="471"/>
      <c r="NHH205" s="471"/>
      <c r="NHI205" s="471"/>
      <c r="NHJ205" s="471"/>
      <c r="NHK205" s="471"/>
      <c r="NHL205" s="471"/>
      <c r="NHM205" s="471"/>
      <c r="NHN205" s="471"/>
      <c r="NHO205" s="471"/>
      <c r="NHP205" s="471"/>
      <c r="NHQ205" s="471"/>
      <c r="NHR205" s="471"/>
      <c r="NHS205" s="471"/>
      <c r="NHT205" s="471"/>
      <c r="NHU205" s="471"/>
      <c r="NHV205" s="471"/>
      <c r="NHW205" s="471"/>
      <c r="NHX205" s="471"/>
      <c r="NHY205" s="471"/>
      <c r="NHZ205" s="471"/>
      <c r="NIA205" s="471"/>
      <c r="NIB205" s="471"/>
      <c r="NIC205" s="471"/>
      <c r="NID205" s="471"/>
      <c r="NIE205" s="471"/>
      <c r="NIF205" s="471"/>
      <c r="NIG205" s="471"/>
      <c r="NIH205" s="471"/>
      <c r="NII205" s="471"/>
      <c r="NIJ205" s="471"/>
      <c r="NIK205" s="471"/>
      <c r="NIL205" s="471"/>
      <c r="NIM205" s="471"/>
      <c r="NIN205" s="471"/>
      <c r="NIO205" s="471"/>
      <c r="NIP205" s="471"/>
      <c r="NIQ205" s="471"/>
      <c r="NIR205" s="471"/>
      <c r="NIS205" s="471"/>
      <c r="NIT205" s="471"/>
      <c r="NIU205" s="471"/>
      <c r="NIV205" s="471"/>
      <c r="NIW205" s="471"/>
      <c r="NIX205" s="471"/>
      <c r="NIY205" s="471"/>
      <c r="NIZ205" s="471"/>
      <c r="NJA205" s="471"/>
      <c r="NJB205" s="471"/>
      <c r="NJC205" s="471"/>
      <c r="NJD205" s="471"/>
      <c r="NJE205" s="471"/>
      <c r="NJF205" s="471"/>
      <c r="NJG205" s="471"/>
      <c r="NJH205" s="471"/>
      <c r="NJI205" s="471"/>
      <c r="NJJ205" s="471"/>
      <c r="NJK205" s="471"/>
      <c r="NJL205" s="471"/>
      <c r="NJM205" s="471"/>
      <c r="NJN205" s="471"/>
      <c r="NJO205" s="471"/>
      <c r="NJP205" s="471"/>
      <c r="NJQ205" s="471"/>
      <c r="NJR205" s="471"/>
      <c r="NJS205" s="471"/>
      <c r="NJT205" s="471"/>
      <c r="NJU205" s="471"/>
      <c r="NJV205" s="471"/>
      <c r="NJW205" s="471"/>
      <c r="NJX205" s="471"/>
      <c r="NJY205" s="471"/>
      <c r="NJZ205" s="471"/>
      <c r="NKA205" s="471"/>
      <c r="NKB205" s="471"/>
      <c r="NKC205" s="471"/>
      <c r="NKD205" s="471"/>
      <c r="NKE205" s="471"/>
      <c r="NKF205" s="471"/>
      <c r="NKG205" s="471"/>
      <c r="NKH205" s="471"/>
      <c r="NKI205" s="471"/>
      <c r="NKJ205" s="471"/>
      <c r="NKK205" s="471"/>
      <c r="NKL205" s="471"/>
      <c r="NKM205" s="471"/>
      <c r="NKN205" s="471"/>
      <c r="NKO205" s="471"/>
      <c r="NKP205" s="471"/>
      <c r="NKQ205" s="471"/>
      <c r="NKR205" s="471"/>
      <c r="NKS205" s="471"/>
      <c r="NKT205" s="471"/>
      <c r="NKU205" s="471"/>
      <c r="NKV205" s="471"/>
      <c r="NKW205" s="471"/>
      <c r="NKX205" s="471"/>
      <c r="NKY205" s="471"/>
      <c r="NKZ205" s="471"/>
      <c r="NLA205" s="471"/>
      <c r="NLB205" s="471"/>
      <c r="NLC205" s="471"/>
      <c r="NLD205" s="471"/>
      <c r="NLE205" s="471"/>
      <c r="NLF205" s="471"/>
      <c r="NLG205" s="471"/>
      <c r="NLH205" s="471"/>
      <c r="NLI205" s="471"/>
      <c r="NLJ205" s="471"/>
      <c r="NLK205" s="471"/>
      <c r="NLL205" s="471"/>
      <c r="NLM205" s="471"/>
      <c r="NLN205" s="471"/>
      <c r="NLO205" s="471"/>
      <c r="NLP205" s="471"/>
      <c r="NLQ205" s="471"/>
      <c r="NLR205" s="471"/>
      <c r="NLS205" s="471"/>
      <c r="NLT205" s="471"/>
      <c r="NLU205" s="471"/>
      <c r="NLV205" s="471"/>
      <c r="NLW205" s="471"/>
      <c r="NLX205" s="471"/>
      <c r="NLY205" s="471"/>
      <c r="NLZ205" s="471"/>
      <c r="NMA205" s="471"/>
      <c r="NMB205" s="471"/>
      <c r="NMC205" s="471"/>
      <c r="NMD205" s="471"/>
      <c r="NME205" s="471"/>
      <c r="NMF205" s="471"/>
      <c r="NMG205" s="471"/>
      <c r="NMH205" s="471"/>
      <c r="NMI205" s="471"/>
      <c r="NMJ205" s="471"/>
      <c r="NMK205" s="471"/>
      <c r="NML205" s="471"/>
      <c r="NMM205" s="471"/>
      <c r="NMN205" s="471"/>
      <c r="NMO205" s="471"/>
      <c r="NMP205" s="471"/>
      <c r="NMQ205" s="471"/>
      <c r="NMR205" s="471"/>
      <c r="NMS205" s="471"/>
      <c r="NMT205" s="471"/>
      <c r="NMU205" s="471"/>
      <c r="NMV205" s="471"/>
      <c r="NMW205" s="471"/>
      <c r="NMX205" s="471"/>
      <c r="NMY205" s="471"/>
      <c r="NMZ205" s="471"/>
      <c r="NNA205" s="471"/>
      <c r="NNB205" s="471"/>
      <c r="NNC205" s="471"/>
      <c r="NND205" s="471"/>
      <c r="NNE205" s="471"/>
      <c r="NNF205" s="471"/>
      <c r="NNG205" s="471"/>
      <c r="NNH205" s="471"/>
      <c r="NNI205" s="471"/>
      <c r="NNJ205" s="471"/>
      <c r="NNK205" s="471"/>
      <c r="NNL205" s="471"/>
      <c r="NNM205" s="471"/>
      <c r="NNN205" s="471"/>
      <c r="NNO205" s="471"/>
      <c r="NNP205" s="471"/>
      <c r="NNQ205" s="471"/>
      <c r="NNR205" s="471"/>
      <c r="NNS205" s="471"/>
      <c r="NNT205" s="471"/>
      <c r="NNU205" s="471"/>
      <c r="NNV205" s="471"/>
      <c r="NNW205" s="471"/>
      <c r="NNX205" s="471"/>
      <c r="NNY205" s="471"/>
      <c r="NNZ205" s="471"/>
      <c r="NOA205" s="471"/>
      <c r="NOB205" s="471"/>
      <c r="NOC205" s="471"/>
      <c r="NOD205" s="471"/>
      <c r="NOE205" s="471"/>
      <c r="NOF205" s="471"/>
      <c r="NOG205" s="471"/>
      <c r="NOH205" s="471"/>
      <c r="NOI205" s="471"/>
      <c r="NOJ205" s="471"/>
      <c r="NOK205" s="471"/>
      <c r="NOL205" s="471"/>
      <c r="NOM205" s="471"/>
      <c r="NON205" s="471"/>
      <c r="NOO205" s="471"/>
      <c r="NOP205" s="471"/>
      <c r="NOQ205" s="471"/>
      <c r="NOR205" s="471"/>
      <c r="NOS205" s="471"/>
      <c r="NOT205" s="471"/>
      <c r="NOU205" s="471"/>
      <c r="NOV205" s="471"/>
      <c r="NOW205" s="471"/>
      <c r="NOX205" s="471"/>
      <c r="NOY205" s="471"/>
      <c r="NOZ205" s="471"/>
      <c r="NPA205" s="471"/>
      <c r="NPB205" s="471"/>
      <c r="NPC205" s="471"/>
      <c r="NPD205" s="471"/>
      <c r="NPE205" s="471"/>
      <c r="NPF205" s="471"/>
      <c r="NPG205" s="471"/>
      <c r="NPH205" s="471"/>
      <c r="NPI205" s="471"/>
      <c r="NPJ205" s="471"/>
      <c r="NPK205" s="471"/>
      <c r="NPL205" s="471"/>
      <c r="NPM205" s="471"/>
      <c r="NPN205" s="471"/>
      <c r="NPO205" s="471"/>
      <c r="NPP205" s="471"/>
      <c r="NPQ205" s="471"/>
      <c r="NPR205" s="471"/>
      <c r="NPS205" s="471"/>
      <c r="NPT205" s="471"/>
      <c r="NPU205" s="471"/>
      <c r="NPV205" s="471"/>
      <c r="NPW205" s="471"/>
      <c r="NPX205" s="471"/>
      <c r="NPY205" s="471"/>
      <c r="NPZ205" s="471"/>
      <c r="NQA205" s="471"/>
      <c r="NQB205" s="471"/>
      <c r="NQC205" s="471"/>
      <c r="NQD205" s="471"/>
      <c r="NQE205" s="471"/>
      <c r="NQF205" s="471"/>
      <c r="NQG205" s="471"/>
      <c r="NQH205" s="471"/>
      <c r="NQI205" s="471"/>
      <c r="NQJ205" s="471"/>
      <c r="NQK205" s="471"/>
      <c r="NQL205" s="471"/>
      <c r="NQM205" s="471"/>
      <c r="NQN205" s="471"/>
      <c r="NQO205" s="471"/>
      <c r="NQP205" s="471"/>
      <c r="NQQ205" s="471"/>
      <c r="NQR205" s="471"/>
      <c r="NQS205" s="471"/>
      <c r="NQT205" s="471"/>
      <c r="NQU205" s="471"/>
      <c r="NQV205" s="471"/>
      <c r="NQW205" s="471"/>
      <c r="NQX205" s="471"/>
      <c r="NQY205" s="471"/>
      <c r="NQZ205" s="471"/>
      <c r="NRA205" s="471"/>
      <c r="NRB205" s="471"/>
      <c r="NRC205" s="471"/>
      <c r="NRD205" s="471"/>
      <c r="NRE205" s="471"/>
      <c r="NRF205" s="471"/>
      <c r="NRG205" s="471"/>
      <c r="NRH205" s="471"/>
      <c r="NRI205" s="471"/>
      <c r="NRJ205" s="471"/>
      <c r="NRK205" s="471"/>
      <c r="NRL205" s="471"/>
      <c r="NRM205" s="471"/>
      <c r="NRN205" s="471"/>
      <c r="NRO205" s="471"/>
      <c r="NRP205" s="471"/>
      <c r="NRQ205" s="471"/>
      <c r="NRR205" s="471"/>
      <c r="NRS205" s="471"/>
      <c r="NRT205" s="471"/>
      <c r="NRU205" s="471"/>
      <c r="NRV205" s="471"/>
      <c r="NRW205" s="471"/>
      <c r="NRX205" s="471"/>
      <c r="NRY205" s="471"/>
      <c r="NRZ205" s="471"/>
      <c r="NSA205" s="471"/>
      <c r="NSB205" s="471"/>
      <c r="NSC205" s="471"/>
      <c r="NSD205" s="471"/>
      <c r="NSE205" s="471"/>
      <c r="NSF205" s="471"/>
      <c r="NSG205" s="471"/>
      <c r="NSH205" s="471"/>
      <c r="NSI205" s="471"/>
      <c r="NSJ205" s="471"/>
      <c r="NSK205" s="471"/>
      <c r="NSL205" s="471"/>
      <c r="NSM205" s="471"/>
      <c r="NSN205" s="471"/>
      <c r="NSO205" s="471"/>
      <c r="NSP205" s="471"/>
      <c r="NSQ205" s="471"/>
      <c r="NSR205" s="471"/>
      <c r="NSS205" s="471"/>
      <c r="NST205" s="471"/>
      <c r="NSU205" s="471"/>
      <c r="NSV205" s="471"/>
      <c r="NSW205" s="471"/>
      <c r="NSX205" s="471"/>
      <c r="NSY205" s="471"/>
      <c r="NSZ205" s="471"/>
      <c r="NTA205" s="471"/>
      <c r="NTB205" s="471"/>
      <c r="NTC205" s="471"/>
      <c r="NTD205" s="471"/>
      <c r="NTE205" s="471"/>
      <c r="NTF205" s="471"/>
      <c r="NTG205" s="471"/>
      <c r="NTH205" s="471"/>
      <c r="NTI205" s="471"/>
      <c r="NTJ205" s="471"/>
      <c r="NTK205" s="471"/>
      <c r="NTL205" s="471"/>
      <c r="NTM205" s="471"/>
      <c r="NTN205" s="471"/>
      <c r="NTO205" s="471"/>
      <c r="NTP205" s="471"/>
      <c r="NTQ205" s="471"/>
      <c r="NTR205" s="471"/>
      <c r="NTS205" s="471"/>
      <c r="NTT205" s="471"/>
      <c r="NTU205" s="471"/>
      <c r="NTV205" s="471"/>
      <c r="NTW205" s="471"/>
      <c r="NTX205" s="471"/>
      <c r="NTY205" s="471"/>
      <c r="NTZ205" s="471"/>
      <c r="NUA205" s="471"/>
      <c r="NUB205" s="471"/>
      <c r="NUC205" s="471"/>
      <c r="NUD205" s="471"/>
      <c r="NUE205" s="471"/>
      <c r="NUF205" s="471"/>
      <c r="NUG205" s="471"/>
      <c r="NUH205" s="471"/>
      <c r="NUI205" s="471"/>
      <c r="NUJ205" s="471"/>
      <c r="NUK205" s="471"/>
      <c r="NUL205" s="471"/>
      <c r="NUM205" s="471"/>
      <c r="NUN205" s="471"/>
      <c r="NUO205" s="471"/>
      <c r="NUP205" s="471"/>
      <c r="NUQ205" s="471"/>
      <c r="NUR205" s="471"/>
      <c r="NUS205" s="471"/>
      <c r="NUT205" s="471"/>
      <c r="NUU205" s="471"/>
      <c r="NUV205" s="471"/>
      <c r="NUW205" s="471"/>
      <c r="NUX205" s="471"/>
      <c r="NUY205" s="471"/>
      <c r="NUZ205" s="471"/>
      <c r="NVA205" s="471"/>
      <c r="NVB205" s="471"/>
      <c r="NVC205" s="471"/>
      <c r="NVD205" s="471"/>
      <c r="NVE205" s="471"/>
      <c r="NVF205" s="471"/>
      <c r="NVG205" s="471"/>
      <c r="NVH205" s="471"/>
      <c r="NVI205" s="471"/>
      <c r="NVJ205" s="471"/>
      <c r="NVK205" s="471"/>
      <c r="NVL205" s="471"/>
      <c r="NVM205" s="471"/>
      <c r="NVN205" s="471"/>
      <c r="NVO205" s="471"/>
      <c r="NVP205" s="471"/>
      <c r="NVQ205" s="471"/>
      <c r="NVR205" s="471"/>
      <c r="NVS205" s="471"/>
      <c r="NVT205" s="471"/>
      <c r="NVU205" s="471"/>
      <c r="NVV205" s="471"/>
      <c r="NVW205" s="471"/>
      <c r="NVX205" s="471"/>
      <c r="NVY205" s="471"/>
      <c r="NVZ205" s="471"/>
      <c r="NWA205" s="471"/>
      <c r="NWB205" s="471"/>
      <c r="NWC205" s="471"/>
      <c r="NWD205" s="471"/>
      <c r="NWE205" s="471"/>
      <c r="NWF205" s="471"/>
      <c r="NWG205" s="471"/>
      <c r="NWH205" s="471"/>
      <c r="NWI205" s="471"/>
      <c r="NWJ205" s="471"/>
      <c r="NWK205" s="471"/>
      <c r="NWL205" s="471"/>
      <c r="NWM205" s="471"/>
      <c r="NWN205" s="471"/>
      <c r="NWO205" s="471"/>
      <c r="NWP205" s="471"/>
      <c r="NWQ205" s="471"/>
      <c r="NWR205" s="471"/>
      <c r="NWS205" s="471"/>
      <c r="NWT205" s="471"/>
      <c r="NWU205" s="471"/>
      <c r="NWV205" s="471"/>
      <c r="NWW205" s="471"/>
      <c r="NWX205" s="471"/>
      <c r="NWY205" s="471"/>
      <c r="NWZ205" s="471"/>
      <c r="NXA205" s="471"/>
      <c r="NXB205" s="471"/>
      <c r="NXC205" s="471"/>
      <c r="NXD205" s="471"/>
      <c r="NXE205" s="471"/>
      <c r="NXF205" s="471"/>
      <c r="NXG205" s="471"/>
      <c r="NXH205" s="471"/>
      <c r="NXI205" s="471"/>
      <c r="NXJ205" s="471"/>
      <c r="NXK205" s="471"/>
      <c r="NXL205" s="471"/>
      <c r="NXM205" s="471"/>
      <c r="NXN205" s="471"/>
      <c r="NXO205" s="471"/>
      <c r="NXP205" s="471"/>
      <c r="NXQ205" s="471"/>
      <c r="NXR205" s="471"/>
      <c r="NXS205" s="471"/>
      <c r="NXT205" s="471"/>
      <c r="NXU205" s="471"/>
      <c r="NXV205" s="471"/>
      <c r="NXW205" s="471"/>
      <c r="NXX205" s="471"/>
      <c r="NXY205" s="471"/>
      <c r="NXZ205" s="471"/>
      <c r="NYA205" s="471"/>
      <c r="NYB205" s="471"/>
      <c r="NYC205" s="471"/>
      <c r="NYD205" s="471"/>
      <c r="NYE205" s="471"/>
      <c r="NYF205" s="471"/>
      <c r="NYG205" s="471"/>
      <c r="NYH205" s="471"/>
      <c r="NYI205" s="471"/>
      <c r="NYJ205" s="471"/>
      <c r="NYK205" s="471"/>
      <c r="NYL205" s="471"/>
      <c r="NYM205" s="471"/>
      <c r="NYN205" s="471"/>
      <c r="NYO205" s="471"/>
      <c r="NYP205" s="471"/>
      <c r="NYQ205" s="471"/>
      <c r="NYR205" s="471"/>
      <c r="NYS205" s="471"/>
      <c r="NYT205" s="471"/>
      <c r="NYU205" s="471"/>
      <c r="NYV205" s="471"/>
      <c r="NYW205" s="471"/>
      <c r="NYX205" s="471"/>
      <c r="NYY205" s="471"/>
      <c r="NYZ205" s="471"/>
      <c r="NZA205" s="471"/>
      <c r="NZB205" s="471"/>
      <c r="NZC205" s="471"/>
      <c r="NZD205" s="471"/>
      <c r="NZE205" s="471"/>
      <c r="NZF205" s="471"/>
      <c r="NZG205" s="471"/>
      <c r="NZH205" s="471"/>
      <c r="NZI205" s="471"/>
      <c r="NZJ205" s="471"/>
      <c r="NZK205" s="471"/>
      <c r="NZL205" s="471"/>
      <c r="NZM205" s="471"/>
      <c r="NZN205" s="471"/>
      <c r="NZO205" s="471"/>
      <c r="NZP205" s="471"/>
      <c r="NZQ205" s="471"/>
      <c r="NZR205" s="471"/>
      <c r="NZS205" s="471"/>
      <c r="NZT205" s="471"/>
      <c r="NZU205" s="471"/>
      <c r="NZV205" s="471"/>
      <c r="NZW205" s="471"/>
      <c r="NZX205" s="471"/>
      <c r="NZY205" s="471"/>
      <c r="NZZ205" s="471"/>
      <c r="OAA205" s="471"/>
      <c r="OAB205" s="471"/>
      <c r="OAC205" s="471"/>
      <c r="OAD205" s="471"/>
      <c r="OAE205" s="471"/>
      <c r="OAF205" s="471"/>
      <c r="OAG205" s="471"/>
      <c r="OAH205" s="471"/>
      <c r="OAI205" s="471"/>
      <c r="OAJ205" s="471"/>
      <c r="OAK205" s="471"/>
      <c r="OAL205" s="471"/>
      <c r="OAM205" s="471"/>
      <c r="OAN205" s="471"/>
      <c r="OAO205" s="471"/>
      <c r="OAP205" s="471"/>
      <c r="OAQ205" s="471"/>
      <c r="OAR205" s="471"/>
      <c r="OAS205" s="471"/>
      <c r="OAT205" s="471"/>
      <c r="OAU205" s="471"/>
      <c r="OAV205" s="471"/>
      <c r="OAW205" s="471"/>
      <c r="OAX205" s="471"/>
      <c r="OAY205" s="471"/>
      <c r="OAZ205" s="471"/>
      <c r="OBA205" s="471"/>
      <c r="OBB205" s="471"/>
      <c r="OBC205" s="471"/>
      <c r="OBD205" s="471"/>
      <c r="OBE205" s="471"/>
      <c r="OBF205" s="471"/>
      <c r="OBG205" s="471"/>
      <c r="OBH205" s="471"/>
      <c r="OBI205" s="471"/>
      <c r="OBJ205" s="471"/>
      <c r="OBK205" s="471"/>
      <c r="OBL205" s="471"/>
      <c r="OBM205" s="471"/>
      <c r="OBN205" s="471"/>
      <c r="OBO205" s="471"/>
      <c r="OBP205" s="471"/>
      <c r="OBQ205" s="471"/>
      <c r="OBR205" s="471"/>
      <c r="OBS205" s="471"/>
      <c r="OBT205" s="471"/>
      <c r="OBU205" s="471"/>
      <c r="OBV205" s="471"/>
      <c r="OBW205" s="471"/>
      <c r="OBX205" s="471"/>
      <c r="OBY205" s="471"/>
      <c r="OBZ205" s="471"/>
      <c r="OCA205" s="471"/>
      <c r="OCB205" s="471"/>
      <c r="OCC205" s="471"/>
      <c r="OCD205" s="471"/>
      <c r="OCE205" s="471"/>
      <c r="OCF205" s="471"/>
      <c r="OCG205" s="471"/>
      <c r="OCH205" s="471"/>
      <c r="OCI205" s="471"/>
      <c r="OCJ205" s="471"/>
      <c r="OCK205" s="471"/>
      <c r="OCL205" s="471"/>
      <c r="OCM205" s="471"/>
      <c r="OCN205" s="471"/>
      <c r="OCO205" s="471"/>
      <c r="OCP205" s="471"/>
      <c r="OCQ205" s="471"/>
      <c r="OCR205" s="471"/>
      <c r="OCS205" s="471"/>
      <c r="OCT205" s="471"/>
      <c r="OCU205" s="471"/>
      <c r="OCV205" s="471"/>
      <c r="OCW205" s="471"/>
      <c r="OCX205" s="471"/>
      <c r="OCY205" s="471"/>
      <c r="OCZ205" s="471"/>
      <c r="ODA205" s="471"/>
      <c r="ODB205" s="471"/>
      <c r="ODC205" s="471"/>
      <c r="ODD205" s="471"/>
      <c r="ODE205" s="471"/>
      <c r="ODF205" s="471"/>
      <c r="ODG205" s="471"/>
      <c r="ODH205" s="471"/>
      <c r="ODI205" s="471"/>
      <c r="ODJ205" s="471"/>
      <c r="ODK205" s="471"/>
      <c r="ODL205" s="471"/>
      <c r="ODM205" s="471"/>
      <c r="ODN205" s="471"/>
      <c r="ODO205" s="471"/>
      <c r="ODP205" s="471"/>
      <c r="ODQ205" s="471"/>
      <c r="ODR205" s="471"/>
      <c r="ODS205" s="471"/>
      <c r="ODT205" s="471"/>
      <c r="ODU205" s="471"/>
      <c r="ODV205" s="471"/>
      <c r="ODW205" s="471"/>
      <c r="ODX205" s="471"/>
      <c r="ODY205" s="471"/>
      <c r="ODZ205" s="471"/>
      <c r="OEA205" s="471"/>
      <c r="OEB205" s="471"/>
      <c r="OEC205" s="471"/>
      <c r="OED205" s="471"/>
      <c r="OEE205" s="471"/>
      <c r="OEF205" s="471"/>
      <c r="OEG205" s="471"/>
      <c r="OEH205" s="471"/>
      <c r="OEI205" s="471"/>
      <c r="OEJ205" s="471"/>
      <c r="OEK205" s="471"/>
      <c r="OEL205" s="471"/>
      <c r="OEM205" s="471"/>
      <c r="OEN205" s="471"/>
      <c r="OEO205" s="471"/>
      <c r="OEP205" s="471"/>
      <c r="OEQ205" s="471"/>
      <c r="OER205" s="471"/>
      <c r="OES205" s="471"/>
      <c r="OET205" s="471"/>
      <c r="OEU205" s="471"/>
      <c r="OEV205" s="471"/>
      <c r="OEW205" s="471"/>
      <c r="OEX205" s="471"/>
      <c r="OEY205" s="471"/>
      <c r="OEZ205" s="471"/>
      <c r="OFA205" s="471"/>
      <c r="OFB205" s="471"/>
      <c r="OFC205" s="471"/>
      <c r="OFD205" s="471"/>
      <c r="OFE205" s="471"/>
      <c r="OFF205" s="471"/>
      <c r="OFG205" s="471"/>
      <c r="OFH205" s="471"/>
      <c r="OFI205" s="471"/>
      <c r="OFJ205" s="471"/>
      <c r="OFK205" s="471"/>
      <c r="OFL205" s="471"/>
      <c r="OFM205" s="471"/>
      <c r="OFN205" s="471"/>
      <c r="OFO205" s="471"/>
      <c r="OFP205" s="471"/>
      <c r="OFQ205" s="471"/>
      <c r="OFR205" s="471"/>
      <c r="OFS205" s="471"/>
      <c r="OFT205" s="471"/>
      <c r="OFU205" s="471"/>
      <c r="OFV205" s="471"/>
      <c r="OFW205" s="471"/>
      <c r="OFX205" s="471"/>
      <c r="OFY205" s="471"/>
      <c r="OFZ205" s="471"/>
      <c r="OGA205" s="471"/>
      <c r="OGB205" s="471"/>
      <c r="OGC205" s="471"/>
      <c r="OGD205" s="471"/>
      <c r="OGE205" s="471"/>
      <c r="OGF205" s="471"/>
      <c r="OGG205" s="471"/>
      <c r="OGH205" s="471"/>
      <c r="OGI205" s="471"/>
      <c r="OGJ205" s="471"/>
      <c r="OGK205" s="471"/>
      <c r="OGL205" s="471"/>
      <c r="OGM205" s="471"/>
      <c r="OGN205" s="471"/>
      <c r="OGO205" s="471"/>
      <c r="OGP205" s="471"/>
      <c r="OGQ205" s="471"/>
      <c r="OGR205" s="471"/>
      <c r="OGS205" s="471"/>
      <c r="OGT205" s="471"/>
      <c r="OGU205" s="471"/>
      <c r="OGV205" s="471"/>
      <c r="OGW205" s="471"/>
      <c r="OGX205" s="471"/>
      <c r="OGY205" s="471"/>
      <c r="OGZ205" s="471"/>
      <c r="OHA205" s="471"/>
      <c r="OHB205" s="471"/>
      <c r="OHC205" s="471"/>
      <c r="OHD205" s="471"/>
      <c r="OHE205" s="471"/>
      <c r="OHF205" s="471"/>
      <c r="OHG205" s="471"/>
      <c r="OHH205" s="471"/>
      <c r="OHI205" s="471"/>
      <c r="OHJ205" s="471"/>
      <c r="OHK205" s="471"/>
      <c r="OHL205" s="471"/>
      <c r="OHM205" s="471"/>
      <c r="OHN205" s="471"/>
      <c r="OHO205" s="471"/>
      <c r="OHP205" s="471"/>
      <c r="OHQ205" s="471"/>
      <c r="OHR205" s="471"/>
      <c r="OHS205" s="471"/>
      <c r="OHT205" s="471"/>
      <c r="OHU205" s="471"/>
      <c r="OHV205" s="471"/>
      <c r="OHW205" s="471"/>
      <c r="OHX205" s="471"/>
      <c r="OHY205" s="471"/>
      <c r="OHZ205" s="471"/>
      <c r="OIA205" s="471"/>
      <c r="OIB205" s="471"/>
      <c r="OIC205" s="471"/>
      <c r="OID205" s="471"/>
      <c r="OIE205" s="471"/>
      <c r="OIF205" s="471"/>
      <c r="OIG205" s="471"/>
      <c r="OIH205" s="471"/>
      <c r="OII205" s="471"/>
      <c r="OIJ205" s="471"/>
      <c r="OIK205" s="471"/>
      <c r="OIL205" s="471"/>
      <c r="OIM205" s="471"/>
      <c r="OIN205" s="471"/>
      <c r="OIO205" s="471"/>
      <c r="OIP205" s="471"/>
      <c r="OIQ205" s="471"/>
      <c r="OIR205" s="471"/>
      <c r="OIS205" s="471"/>
      <c r="OIT205" s="471"/>
      <c r="OIU205" s="471"/>
      <c r="OIV205" s="471"/>
      <c r="OIW205" s="471"/>
      <c r="OIX205" s="471"/>
      <c r="OIY205" s="471"/>
      <c r="OIZ205" s="471"/>
      <c r="OJA205" s="471"/>
      <c r="OJB205" s="471"/>
      <c r="OJC205" s="471"/>
      <c r="OJD205" s="471"/>
      <c r="OJE205" s="471"/>
      <c r="OJF205" s="471"/>
      <c r="OJG205" s="471"/>
      <c r="OJH205" s="471"/>
      <c r="OJI205" s="471"/>
      <c r="OJJ205" s="471"/>
      <c r="OJK205" s="471"/>
      <c r="OJL205" s="471"/>
      <c r="OJM205" s="471"/>
      <c r="OJN205" s="471"/>
      <c r="OJO205" s="471"/>
      <c r="OJP205" s="471"/>
      <c r="OJQ205" s="471"/>
      <c r="OJR205" s="471"/>
      <c r="OJS205" s="471"/>
      <c r="OJT205" s="471"/>
      <c r="OJU205" s="471"/>
      <c r="OJV205" s="471"/>
      <c r="OJW205" s="471"/>
      <c r="OJX205" s="471"/>
      <c r="OJY205" s="471"/>
      <c r="OJZ205" s="471"/>
      <c r="OKA205" s="471"/>
      <c r="OKB205" s="471"/>
      <c r="OKC205" s="471"/>
      <c r="OKD205" s="471"/>
      <c r="OKE205" s="471"/>
      <c r="OKF205" s="471"/>
      <c r="OKG205" s="471"/>
      <c r="OKH205" s="471"/>
      <c r="OKI205" s="471"/>
      <c r="OKJ205" s="471"/>
      <c r="OKK205" s="471"/>
      <c r="OKL205" s="471"/>
      <c r="OKM205" s="471"/>
      <c r="OKN205" s="471"/>
      <c r="OKO205" s="471"/>
      <c r="OKP205" s="471"/>
      <c r="OKQ205" s="471"/>
      <c r="OKR205" s="471"/>
      <c r="OKS205" s="471"/>
      <c r="OKT205" s="471"/>
      <c r="OKU205" s="471"/>
      <c r="OKV205" s="471"/>
      <c r="OKW205" s="471"/>
      <c r="OKX205" s="471"/>
      <c r="OKY205" s="471"/>
      <c r="OKZ205" s="471"/>
      <c r="OLA205" s="471"/>
      <c r="OLB205" s="471"/>
      <c r="OLC205" s="471"/>
      <c r="OLD205" s="471"/>
      <c r="OLE205" s="471"/>
      <c r="OLF205" s="471"/>
      <c r="OLG205" s="471"/>
      <c r="OLH205" s="471"/>
      <c r="OLI205" s="471"/>
      <c r="OLJ205" s="471"/>
      <c r="OLK205" s="471"/>
      <c r="OLL205" s="471"/>
      <c r="OLM205" s="471"/>
      <c r="OLN205" s="471"/>
      <c r="OLO205" s="471"/>
      <c r="OLP205" s="471"/>
      <c r="OLQ205" s="471"/>
      <c r="OLR205" s="471"/>
      <c r="OLS205" s="471"/>
      <c r="OLT205" s="471"/>
      <c r="OLU205" s="471"/>
      <c r="OLV205" s="471"/>
      <c r="OLW205" s="471"/>
      <c r="OLX205" s="471"/>
      <c r="OLY205" s="471"/>
      <c r="OLZ205" s="471"/>
      <c r="OMA205" s="471"/>
      <c r="OMB205" s="471"/>
      <c r="OMC205" s="471"/>
      <c r="OMD205" s="471"/>
      <c r="OME205" s="471"/>
      <c r="OMF205" s="471"/>
      <c r="OMG205" s="471"/>
      <c r="OMH205" s="471"/>
      <c r="OMI205" s="471"/>
      <c r="OMJ205" s="471"/>
      <c r="OMK205" s="471"/>
      <c r="OML205" s="471"/>
      <c r="OMM205" s="471"/>
      <c r="OMN205" s="471"/>
      <c r="OMO205" s="471"/>
      <c r="OMP205" s="471"/>
      <c r="OMQ205" s="471"/>
      <c r="OMR205" s="471"/>
      <c r="OMS205" s="471"/>
      <c r="OMT205" s="471"/>
      <c r="OMU205" s="471"/>
      <c r="OMV205" s="471"/>
      <c r="OMW205" s="471"/>
      <c r="OMX205" s="471"/>
      <c r="OMY205" s="471"/>
      <c r="OMZ205" s="471"/>
      <c r="ONA205" s="471"/>
      <c r="ONB205" s="471"/>
      <c r="ONC205" s="471"/>
      <c r="OND205" s="471"/>
      <c r="ONE205" s="471"/>
      <c r="ONF205" s="471"/>
      <c r="ONG205" s="471"/>
      <c r="ONH205" s="471"/>
      <c r="ONI205" s="471"/>
      <c r="ONJ205" s="471"/>
      <c r="ONK205" s="471"/>
      <c r="ONL205" s="471"/>
      <c r="ONM205" s="471"/>
      <c r="ONN205" s="471"/>
      <c r="ONO205" s="471"/>
      <c r="ONP205" s="471"/>
      <c r="ONQ205" s="471"/>
      <c r="ONR205" s="471"/>
      <c r="ONS205" s="471"/>
      <c r="ONT205" s="471"/>
      <c r="ONU205" s="471"/>
      <c r="ONV205" s="471"/>
      <c r="ONW205" s="471"/>
      <c r="ONX205" s="471"/>
      <c r="ONY205" s="471"/>
      <c r="ONZ205" s="471"/>
      <c r="OOA205" s="471"/>
      <c r="OOB205" s="471"/>
      <c r="OOC205" s="471"/>
      <c r="OOD205" s="471"/>
      <c r="OOE205" s="471"/>
      <c r="OOF205" s="471"/>
      <c r="OOG205" s="471"/>
      <c r="OOH205" s="471"/>
      <c r="OOI205" s="471"/>
      <c r="OOJ205" s="471"/>
      <c r="OOK205" s="471"/>
      <c r="OOL205" s="471"/>
      <c r="OOM205" s="471"/>
      <c r="OON205" s="471"/>
      <c r="OOO205" s="471"/>
      <c r="OOP205" s="471"/>
      <c r="OOQ205" s="471"/>
      <c r="OOR205" s="471"/>
      <c r="OOS205" s="471"/>
      <c r="OOT205" s="471"/>
      <c r="OOU205" s="471"/>
      <c r="OOV205" s="471"/>
      <c r="OOW205" s="471"/>
      <c r="OOX205" s="471"/>
      <c r="OOY205" s="471"/>
      <c r="OOZ205" s="471"/>
      <c r="OPA205" s="471"/>
      <c r="OPB205" s="471"/>
      <c r="OPC205" s="471"/>
      <c r="OPD205" s="471"/>
      <c r="OPE205" s="471"/>
      <c r="OPF205" s="471"/>
      <c r="OPG205" s="471"/>
      <c r="OPH205" s="471"/>
      <c r="OPI205" s="471"/>
      <c r="OPJ205" s="471"/>
      <c r="OPK205" s="471"/>
      <c r="OPL205" s="471"/>
      <c r="OPM205" s="471"/>
      <c r="OPN205" s="471"/>
      <c r="OPO205" s="471"/>
      <c r="OPP205" s="471"/>
      <c r="OPQ205" s="471"/>
      <c r="OPR205" s="471"/>
      <c r="OPS205" s="471"/>
      <c r="OPT205" s="471"/>
      <c r="OPU205" s="471"/>
      <c r="OPV205" s="471"/>
      <c r="OPW205" s="471"/>
      <c r="OPX205" s="471"/>
      <c r="OPY205" s="471"/>
      <c r="OPZ205" s="471"/>
      <c r="OQA205" s="471"/>
      <c r="OQB205" s="471"/>
      <c r="OQC205" s="471"/>
      <c r="OQD205" s="471"/>
      <c r="OQE205" s="471"/>
      <c r="OQF205" s="471"/>
      <c r="OQG205" s="471"/>
      <c r="OQH205" s="471"/>
      <c r="OQI205" s="471"/>
      <c r="OQJ205" s="471"/>
      <c r="OQK205" s="471"/>
      <c r="OQL205" s="471"/>
      <c r="OQM205" s="471"/>
      <c r="OQN205" s="471"/>
      <c r="OQO205" s="471"/>
      <c r="OQP205" s="471"/>
      <c r="OQQ205" s="471"/>
      <c r="OQR205" s="471"/>
      <c r="OQS205" s="471"/>
      <c r="OQT205" s="471"/>
      <c r="OQU205" s="471"/>
      <c r="OQV205" s="471"/>
      <c r="OQW205" s="471"/>
      <c r="OQX205" s="471"/>
      <c r="OQY205" s="471"/>
      <c r="OQZ205" s="471"/>
      <c r="ORA205" s="471"/>
      <c r="ORB205" s="471"/>
      <c r="ORC205" s="471"/>
      <c r="ORD205" s="471"/>
      <c r="ORE205" s="471"/>
      <c r="ORF205" s="471"/>
      <c r="ORG205" s="471"/>
      <c r="ORH205" s="471"/>
      <c r="ORI205" s="471"/>
      <c r="ORJ205" s="471"/>
      <c r="ORK205" s="471"/>
      <c r="ORL205" s="471"/>
      <c r="ORM205" s="471"/>
      <c r="ORN205" s="471"/>
      <c r="ORO205" s="471"/>
      <c r="ORP205" s="471"/>
      <c r="ORQ205" s="471"/>
      <c r="ORR205" s="471"/>
      <c r="ORS205" s="471"/>
      <c r="ORT205" s="471"/>
      <c r="ORU205" s="471"/>
      <c r="ORV205" s="471"/>
      <c r="ORW205" s="471"/>
      <c r="ORX205" s="471"/>
      <c r="ORY205" s="471"/>
      <c r="ORZ205" s="471"/>
      <c r="OSA205" s="471"/>
      <c r="OSB205" s="471"/>
      <c r="OSC205" s="471"/>
      <c r="OSD205" s="471"/>
      <c r="OSE205" s="471"/>
      <c r="OSF205" s="471"/>
      <c r="OSG205" s="471"/>
      <c r="OSH205" s="471"/>
      <c r="OSI205" s="471"/>
      <c r="OSJ205" s="471"/>
      <c r="OSK205" s="471"/>
      <c r="OSL205" s="471"/>
      <c r="OSM205" s="471"/>
      <c r="OSN205" s="471"/>
      <c r="OSO205" s="471"/>
      <c r="OSP205" s="471"/>
      <c r="OSQ205" s="471"/>
      <c r="OSR205" s="471"/>
      <c r="OSS205" s="471"/>
      <c r="OST205" s="471"/>
      <c r="OSU205" s="471"/>
      <c r="OSV205" s="471"/>
      <c r="OSW205" s="471"/>
      <c r="OSX205" s="471"/>
      <c r="OSY205" s="471"/>
      <c r="OSZ205" s="471"/>
      <c r="OTA205" s="471"/>
      <c r="OTB205" s="471"/>
      <c r="OTC205" s="471"/>
      <c r="OTD205" s="471"/>
      <c r="OTE205" s="471"/>
      <c r="OTF205" s="471"/>
      <c r="OTG205" s="471"/>
      <c r="OTH205" s="471"/>
      <c r="OTI205" s="471"/>
      <c r="OTJ205" s="471"/>
      <c r="OTK205" s="471"/>
      <c r="OTL205" s="471"/>
      <c r="OTM205" s="471"/>
      <c r="OTN205" s="471"/>
      <c r="OTO205" s="471"/>
      <c r="OTP205" s="471"/>
      <c r="OTQ205" s="471"/>
      <c r="OTR205" s="471"/>
      <c r="OTS205" s="471"/>
      <c r="OTT205" s="471"/>
      <c r="OTU205" s="471"/>
      <c r="OTV205" s="471"/>
      <c r="OTW205" s="471"/>
      <c r="OTX205" s="471"/>
      <c r="OTY205" s="471"/>
      <c r="OTZ205" s="471"/>
      <c r="OUA205" s="471"/>
      <c r="OUB205" s="471"/>
      <c r="OUC205" s="471"/>
      <c r="OUD205" s="471"/>
      <c r="OUE205" s="471"/>
      <c r="OUF205" s="471"/>
      <c r="OUG205" s="471"/>
      <c r="OUH205" s="471"/>
      <c r="OUI205" s="471"/>
      <c r="OUJ205" s="471"/>
      <c r="OUK205" s="471"/>
      <c r="OUL205" s="471"/>
      <c r="OUM205" s="471"/>
      <c r="OUN205" s="471"/>
      <c r="OUO205" s="471"/>
      <c r="OUP205" s="471"/>
      <c r="OUQ205" s="471"/>
      <c r="OUR205" s="471"/>
      <c r="OUS205" s="471"/>
      <c r="OUT205" s="471"/>
      <c r="OUU205" s="471"/>
      <c r="OUV205" s="471"/>
      <c r="OUW205" s="471"/>
      <c r="OUX205" s="471"/>
      <c r="OUY205" s="471"/>
      <c r="OUZ205" s="471"/>
      <c r="OVA205" s="471"/>
      <c r="OVB205" s="471"/>
      <c r="OVC205" s="471"/>
      <c r="OVD205" s="471"/>
      <c r="OVE205" s="471"/>
      <c r="OVF205" s="471"/>
      <c r="OVG205" s="471"/>
      <c r="OVH205" s="471"/>
      <c r="OVI205" s="471"/>
      <c r="OVJ205" s="471"/>
      <c r="OVK205" s="471"/>
      <c r="OVL205" s="471"/>
      <c r="OVM205" s="471"/>
      <c r="OVN205" s="471"/>
      <c r="OVO205" s="471"/>
      <c r="OVP205" s="471"/>
      <c r="OVQ205" s="471"/>
      <c r="OVR205" s="471"/>
      <c r="OVS205" s="471"/>
      <c r="OVT205" s="471"/>
      <c r="OVU205" s="471"/>
      <c r="OVV205" s="471"/>
      <c r="OVW205" s="471"/>
      <c r="OVX205" s="471"/>
      <c r="OVY205" s="471"/>
      <c r="OVZ205" s="471"/>
      <c r="OWA205" s="471"/>
      <c r="OWB205" s="471"/>
      <c r="OWC205" s="471"/>
      <c r="OWD205" s="471"/>
      <c r="OWE205" s="471"/>
      <c r="OWF205" s="471"/>
      <c r="OWG205" s="471"/>
      <c r="OWH205" s="471"/>
      <c r="OWI205" s="471"/>
      <c r="OWJ205" s="471"/>
      <c r="OWK205" s="471"/>
      <c r="OWL205" s="471"/>
      <c r="OWM205" s="471"/>
      <c r="OWN205" s="471"/>
      <c r="OWO205" s="471"/>
      <c r="OWP205" s="471"/>
      <c r="OWQ205" s="471"/>
      <c r="OWR205" s="471"/>
      <c r="OWS205" s="471"/>
      <c r="OWT205" s="471"/>
      <c r="OWU205" s="471"/>
      <c r="OWV205" s="471"/>
      <c r="OWW205" s="471"/>
      <c r="OWX205" s="471"/>
      <c r="OWY205" s="471"/>
      <c r="OWZ205" s="471"/>
      <c r="OXA205" s="471"/>
      <c r="OXB205" s="471"/>
      <c r="OXC205" s="471"/>
      <c r="OXD205" s="471"/>
      <c r="OXE205" s="471"/>
      <c r="OXF205" s="471"/>
      <c r="OXG205" s="471"/>
      <c r="OXH205" s="471"/>
      <c r="OXI205" s="471"/>
      <c r="OXJ205" s="471"/>
      <c r="OXK205" s="471"/>
      <c r="OXL205" s="471"/>
      <c r="OXM205" s="471"/>
      <c r="OXN205" s="471"/>
      <c r="OXO205" s="471"/>
      <c r="OXP205" s="471"/>
      <c r="OXQ205" s="471"/>
      <c r="OXR205" s="471"/>
      <c r="OXS205" s="471"/>
      <c r="OXT205" s="471"/>
      <c r="OXU205" s="471"/>
      <c r="OXV205" s="471"/>
      <c r="OXW205" s="471"/>
      <c r="OXX205" s="471"/>
      <c r="OXY205" s="471"/>
      <c r="OXZ205" s="471"/>
      <c r="OYA205" s="471"/>
      <c r="OYB205" s="471"/>
      <c r="OYC205" s="471"/>
      <c r="OYD205" s="471"/>
      <c r="OYE205" s="471"/>
      <c r="OYF205" s="471"/>
      <c r="OYG205" s="471"/>
      <c r="OYH205" s="471"/>
      <c r="OYI205" s="471"/>
      <c r="OYJ205" s="471"/>
      <c r="OYK205" s="471"/>
      <c r="OYL205" s="471"/>
      <c r="OYM205" s="471"/>
      <c r="OYN205" s="471"/>
      <c r="OYO205" s="471"/>
      <c r="OYP205" s="471"/>
      <c r="OYQ205" s="471"/>
      <c r="OYR205" s="471"/>
      <c r="OYS205" s="471"/>
      <c r="OYT205" s="471"/>
      <c r="OYU205" s="471"/>
      <c r="OYV205" s="471"/>
      <c r="OYW205" s="471"/>
      <c r="OYX205" s="471"/>
      <c r="OYY205" s="471"/>
      <c r="OYZ205" s="471"/>
      <c r="OZA205" s="471"/>
      <c r="OZB205" s="471"/>
      <c r="OZC205" s="471"/>
      <c r="OZD205" s="471"/>
      <c r="OZE205" s="471"/>
      <c r="OZF205" s="471"/>
      <c r="OZG205" s="471"/>
      <c r="OZH205" s="471"/>
      <c r="OZI205" s="471"/>
      <c r="OZJ205" s="471"/>
      <c r="OZK205" s="471"/>
      <c r="OZL205" s="471"/>
      <c r="OZM205" s="471"/>
      <c r="OZN205" s="471"/>
      <c r="OZO205" s="471"/>
      <c r="OZP205" s="471"/>
      <c r="OZQ205" s="471"/>
      <c r="OZR205" s="471"/>
      <c r="OZS205" s="471"/>
      <c r="OZT205" s="471"/>
      <c r="OZU205" s="471"/>
      <c r="OZV205" s="471"/>
      <c r="OZW205" s="471"/>
      <c r="OZX205" s="471"/>
      <c r="OZY205" s="471"/>
      <c r="OZZ205" s="471"/>
      <c r="PAA205" s="471"/>
      <c r="PAB205" s="471"/>
      <c r="PAC205" s="471"/>
      <c r="PAD205" s="471"/>
      <c r="PAE205" s="471"/>
      <c r="PAF205" s="471"/>
      <c r="PAG205" s="471"/>
      <c r="PAH205" s="471"/>
      <c r="PAI205" s="471"/>
      <c r="PAJ205" s="471"/>
      <c r="PAK205" s="471"/>
      <c r="PAL205" s="471"/>
      <c r="PAM205" s="471"/>
      <c r="PAN205" s="471"/>
      <c r="PAO205" s="471"/>
      <c r="PAP205" s="471"/>
      <c r="PAQ205" s="471"/>
      <c r="PAR205" s="471"/>
      <c r="PAS205" s="471"/>
      <c r="PAT205" s="471"/>
      <c r="PAU205" s="471"/>
      <c r="PAV205" s="471"/>
      <c r="PAW205" s="471"/>
      <c r="PAX205" s="471"/>
      <c r="PAY205" s="471"/>
      <c r="PAZ205" s="471"/>
      <c r="PBA205" s="471"/>
      <c r="PBB205" s="471"/>
      <c r="PBC205" s="471"/>
      <c r="PBD205" s="471"/>
      <c r="PBE205" s="471"/>
      <c r="PBF205" s="471"/>
      <c r="PBG205" s="471"/>
      <c r="PBH205" s="471"/>
      <c r="PBI205" s="471"/>
      <c r="PBJ205" s="471"/>
      <c r="PBK205" s="471"/>
      <c r="PBL205" s="471"/>
      <c r="PBM205" s="471"/>
      <c r="PBN205" s="471"/>
      <c r="PBO205" s="471"/>
      <c r="PBP205" s="471"/>
      <c r="PBQ205" s="471"/>
      <c r="PBR205" s="471"/>
      <c r="PBS205" s="471"/>
      <c r="PBT205" s="471"/>
      <c r="PBU205" s="471"/>
      <c r="PBV205" s="471"/>
      <c r="PBW205" s="471"/>
      <c r="PBX205" s="471"/>
      <c r="PBY205" s="471"/>
      <c r="PBZ205" s="471"/>
      <c r="PCA205" s="471"/>
      <c r="PCB205" s="471"/>
      <c r="PCC205" s="471"/>
      <c r="PCD205" s="471"/>
      <c r="PCE205" s="471"/>
      <c r="PCF205" s="471"/>
      <c r="PCG205" s="471"/>
      <c r="PCH205" s="471"/>
      <c r="PCI205" s="471"/>
      <c r="PCJ205" s="471"/>
      <c r="PCK205" s="471"/>
      <c r="PCL205" s="471"/>
      <c r="PCM205" s="471"/>
      <c r="PCN205" s="471"/>
      <c r="PCO205" s="471"/>
      <c r="PCP205" s="471"/>
      <c r="PCQ205" s="471"/>
      <c r="PCR205" s="471"/>
      <c r="PCS205" s="471"/>
      <c r="PCT205" s="471"/>
      <c r="PCU205" s="471"/>
      <c r="PCV205" s="471"/>
      <c r="PCW205" s="471"/>
      <c r="PCX205" s="471"/>
      <c r="PCY205" s="471"/>
      <c r="PCZ205" s="471"/>
      <c r="PDA205" s="471"/>
      <c r="PDB205" s="471"/>
      <c r="PDC205" s="471"/>
      <c r="PDD205" s="471"/>
      <c r="PDE205" s="471"/>
      <c r="PDF205" s="471"/>
      <c r="PDG205" s="471"/>
      <c r="PDH205" s="471"/>
      <c r="PDI205" s="471"/>
      <c r="PDJ205" s="471"/>
      <c r="PDK205" s="471"/>
      <c r="PDL205" s="471"/>
      <c r="PDM205" s="471"/>
      <c r="PDN205" s="471"/>
      <c r="PDO205" s="471"/>
      <c r="PDP205" s="471"/>
      <c r="PDQ205" s="471"/>
      <c r="PDR205" s="471"/>
      <c r="PDS205" s="471"/>
      <c r="PDT205" s="471"/>
      <c r="PDU205" s="471"/>
      <c r="PDV205" s="471"/>
      <c r="PDW205" s="471"/>
      <c r="PDX205" s="471"/>
      <c r="PDY205" s="471"/>
      <c r="PDZ205" s="471"/>
      <c r="PEA205" s="471"/>
      <c r="PEB205" s="471"/>
      <c r="PEC205" s="471"/>
      <c r="PED205" s="471"/>
      <c r="PEE205" s="471"/>
      <c r="PEF205" s="471"/>
      <c r="PEG205" s="471"/>
      <c r="PEH205" s="471"/>
      <c r="PEI205" s="471"/>
      <c r="PEJ205" s="471"/>
      <c r="PEK205" s="471"/>
      <c r="PEL205" s="471"/>
      <c r="PEM205" s="471"/>
      <c r="PEN205" s="471"/>
      <c r="PEO205" s="471"/>
      <c r="PEP205" s="471"/>
      <c r="PEQ205" s="471"/>
      <c r="PER205" s="471"/>
      <c r="PES205" s="471"/>
      <c r="PET205" s="471"/>
      <c r="PEU205" s="471"/>
      <c r="PEV205" s="471"/>
      <c r="PEW205" s="471"/>
      <c r="PEX205" s="471"/>
      <c r="PEY205" s="471"/>
      <c r="PEZ205" s="471"/>
      <c r="PFA205" s="471"/>
      <c r="PFB205" s="471"/>
      <c r="PFC205" s="471"/>
      <c r="PFD205" s="471"/>
      <c r="PFE205" s="471"/>
      <c r="PFF205" s="471"/>
      <c r="PFG205" s="471"/>
      <c r="PFH205" s="471"/>
      <c r="PFI205" s="471"/>
      <c r="PFJ205" s="471"/>
      <c r="PFK205" s="471"/>
      <c r="PFL205" s="471"/>
      <c r="PFM205" s="471"/>
      <c r="PFN205" s="471"/>
      <c r="PFO205" s="471"/>
      <c r="PFP205" s="471"/>
      <c r="PFQ205" s="471"/>
      <c r="PFR205" s="471"/>
      <c r="PFS205" s="471"/>
      <c r="PFT205" s="471"/>
      <c r="PFU205" s="471"/>
      <c r="PFV205" s="471"/>
      <c r="PFW205" s="471"/>
      <c r="PFX205" s="471"/>
      <c r="PFY205" s="471"/>
      <c r="PFZ205" s="471"/>
      <c r="PGA205" s="471"/>
      <c r="PGB205" s="471"/>
      <c r="PGC205" s="471"/>
      <c r="PGD205" s="471"/>
      <c r="PGE205" s="471"/>
      <c r="PGF205" s="471"/>
      <c r="PGG205" s="471"/>
      <c r="PGH205" s="471"/>
      <c r="PGI205" s="471"/>
      <c r="PGJ205" s="471"/>
      <c r="PGK205" s="471"/>
      <c r="PGL205" s="471"/>
      <c r="PGM205" s="471"/>
      <c r="PGN205" s="471"/>
      <c r="PGO205" s="471"/>
      <c r="PGP205" s="471"/>
      <c r="PGQ205" s="471"/>
      <c r="PGR205" s="471"/>
      <c r="PGS205" s="471"/>
      <c r="PGT205" s="471"/>
      <c r="PGU205" s="471"/>
      <c r="PGV205" s="471"/>
      <c r="PGW205" s="471"/>
      <c r="PGX205" s="471"/>
      <c r="PGY205" s="471"/>
      <c r="PGZ205" s="471"/>
      <c r="PHA205" s="471"/>
      <c r="PHB205" s="471"/>
      <c r="PHC205" s="471"/>
      <c r="PHD205" s="471"/>
      <c r="PHE205" s="471"/>
      <c r="PHF205" s="471"/>
      <c r="PHG205" s="471"/>
      <c r="PHH205" s="471"/>
      <c r="PHI205" s="471"/>
      <c r="PHJ205" s="471"/>
      <c r="PHK205" s="471"/>
      <c r="PHL205" s="471"/>
      <c r="PHM205" s="471"/>
      <c r="PHN205" s="471"/>
      <c r="PHO205" s="471"/>
      <c r="PHP205" s="471"/>
      <c r="PHQ205" s="471"/>
      <c r="PHR205" s="471"/>
      <c r="PHS205" s="471"/>
      <c r="PHT205" s="471"/>
      <c r="PHU205" s="471"/>
      <c r="PHV205" s="471"/>
      <c r="PHW205" s="471"/>
      <c r="PHX205" s="471"/>
      <c r="PHY205" s="471"/>
      <c r="PHZ205" s="471"/>
      <c r="PIA205" s="471"/>
      <c r="PIB205" s="471"/>
      <c r="PIC205" s="471"/>
      <c r="PID205" s="471"/>
      <c r="PIE205" s="471"/>
      <c r="PIF205" s="471"/>
      <c r="PIG205" s="471"/>
      <c r="PIH205" s="471"/>
      <c r="PII205" s="471"/>
      <c r="PIJ205" s="471"/>
      <c r="PIK205" s="471"/>
      <c r="PIL205" s="471"/>
      <c r="PIM205" s="471"/>
      <c r="PIN205" s="471"/>
      <c r="PIO205" s="471"/>
      <c r="PIP205" s="471"/>
      <c r="PIQ205" s="471"/>
      <c r="PIR205" s="471"/>
      <c r="PIS205" s="471"/>
      <c r="PIT205" s="471"/>
      <c r="PIU205" s="471"/>
      <c r="PIV205" s="471"/>
      <c r="PIW205" s="471"/>
      <c r="PIX205" s="471"/>
      <c r="PIY205" s="471"/>
      <c r="PIZ205" s="471"/>
      <c r="PJA205" s="471"/>
      <c r="PJB205" s="471"/>
      <c r="PJC205" s="471"/>
      <c r="PJD205" s="471"/>
      <c r="PJE205" s="471"/>
      <c r="PJF205" s="471"/>
      <c r="PJG205" s="471"/>
      <c r="PJH205" s="471"/>
      <c r="PJI205" s="471"/>
      <c r="PJJ205" s="471"/>
      <c r="PJK205" s="471"/>
      <c r="PJL205" s="471"/>
      <c r="PJM205" s="471"/>
      <c r="PJN205" s="471"/>
      <c r="PJO205" s="471"/>
      <c r="PJP205" s="471"/>
      <c r="PJQ205" s="471"/>
      <c r="PJR205" s="471"/>
      <c r="PJS205" s="471"/>
      <c r="PJT205" s="471"/>
      <c r="PJU205" s="471"/>
      <c r="PJV205" s="471"/>
      <c r="PJW205" s="471"/>
      <c r="PJX205" s="471"/>
      <c r="PJY205" s="471"/>
      <c r="PJZ205" s="471"/>
      <c r="PKA205" s="471"/>
      <c r="PKB205" s="471"/>
      <c r="PKC205" s="471"/>
      <c r="PKD205" s="471"/>
      <c r="PKE205" s="471"/>
      <c r="PKF205" s="471"/>
      <c r="PKG205" s="471"/>
      <c r="PKH205" s="471"/>
      <c r="PKI205" s="471"/>
      <c r="PKJ205" s="471"/>
      <c r="PKK205" s="471"/>
      <c r="PKL205" s="471"/>
      <c r="PKM205" s="471"/>
      <c r="PKN205" s="471"/>
      <c r="PKO205" s="471"/>
      <c r="PKP205" s="471"/>
      <c r="PKQ205" s="471"/>
      <c r="PKR205" s="471"/>
      <c r="PKS205" s="471"/>
      <c r="PKT205" s="471"/>
      <c r="PKU205" s="471"/>
      <c r="PKV205" s="471"/>
      <c r="PKW205" s="471"/>
      <c r="PKX205" s="471"/>
      <c r="PKY205" s="471"/>
      <c r="PKZ205" s="471"/>
      <c r="PLA205" s="471"/>
      <c r="PLB205" s="471"/>
      <c r="PLC205" s="471"/>
      <c r="PLD205" s="471"/>
      <c r="PLE205" s="471"/>
      <c r="PLF205" s="471"/>
      <c r="PLG205" s="471"/>
      <c r="PLH205" s="471"/>
      <c r="PLI205" s="471"/>
      <c r="PLJ205" s="471"/>
      <c r="PLK205" s="471"/>
      <c r="PLL205" s="471"/>
      <c r="PLM205" s="471"/>
      <c r="PLN205" s="471"/>
      <c r="PLO205" s="471"/>
      <c r="PLP205" s="471"/>
      <c r="PLQ205" s="471"/>
      <c r="PLR205" s="471"/>
      <c r="PLS205" s="471"/>
      <c r="PLT205" s="471"/>
      <c r="PLU205" s="471"/>
      <c r="PLV205" s="471"/>
      <c r="PLW205" s="471"/>
      <c r="PLX205" s="471"/>
      <c r="PLY205" s="471"/>
      <c r="PLZ205" s="471"/>
      <c r="PMA205" s="471"/>
      <c r="PMB205" s="471"/>
      <c r="PMC205" s="471"/>
      <c r="PMD205" s="471"/>
      <c r="PME205" s="471"/>
      <c r="PMF205" s="471"/>
      <c r="PMG205" s="471"/>
      <c r="PMH205" s="471"/>
      <c r="PMI205" s="471"/>
      <c r="PMJ205" s="471"/>
      <c r="PMK205" s="471"/>
      <c r="PML205" s="471"/>
      <c r="PMM205" s="471"/>
      <c r="PMN205" s="471"/>
      <c r="PMO205" s="471"/>
      <c r="PMP205" s="471"/>
      <c r="PMQ205" s="471"/>
      <c r="PMR205" s="471"/>
      <c r="PMS205" s="471"/>
      <c r="PMT205" s="471"/>
      <c r="PMU205" s="471"/>
      <c r="PMV205" s="471"/>
      <c r="PMW205" s="471"/>
      <c r="PMX205" s="471"/>
      <c r="PMY205" s="471"/>
      <c r="PMZ205" s="471"/>
      <c r="PNA205" s="471"/>
      <c r="PNB205" s="471"/>
      <c r="PNC205" s="471"/>
      <c r="PND205" s="471"/>
      <c r="PNE205" s="471"/>
      <c r="PNF205" s="471"/>
      <c r="PNG205" s="471"/>
      <c r="PNH205" s="471"/>
      <c r="PNI205" s="471"/>
      <c r="PNJ205" s="471"/>
      <c r="PNK205" s="471"/>
      <c r="PNL205" s="471"/>
      <c r="PNM205" s="471"/>
      <c r="PNN205" s="471"/>
      <c r="PNO205" s="471"/>
      <c r="PNP205" s="471"/>
      <c r="PNQ205" s="471"/>
      <c r="PNR205" s="471"/>
      <c r="PNS205" s="471"/>
      <c r="PNT205" s="471"/>
      <c r="PNU205" s="471"/>
      <c r="PNV205" s="471"/>
      <c r="PNW205" s="471"/>
      <c r="PNX205" s="471"/>
      <c r="PNY205" s="471"/>
      <c r="PNZ205" s="471"/>
      <c r="POA205" s="471"/>
      <c r="POB205" s="471"/>
      <c r="POC205" s="471"/>
      <c r="POD205" s="471"/>
      <c r="POE205" s="471"/>
      <c r="POF205" s="471"/>
      <c r="POG205" s="471"/>
      <c r="POH205" s="471"/>
      <c r="POI205" s="471"/>
      <c r="POJ205" s="471"/>
      <c r="POK205" s="471"/>
      <c r="POL205" s="471"/>
      <c r="POM205" s="471"/>
      <c r="PON205" s="471"/>
      <c r="POO205" s="471"/>
      <c r="POP205" s="471"/>
      <c r="POQ205" s="471"/>
      <c r="POR205" s="471"/>
      <c r="POS205" s="471"/>
      <c r="POT205" s="471"/>
      <c r="POU205" s="471"/>
      <c r="POV205" s="471"/>
      <c r="POW205" s="471"/>
      <c r="POX205" s="471"/>
      <c r="POY205" s="471"/>
      <c r="POZ205" s="471"/>
      <c r="PPA205" s="471"/>
      <c r="PPB205" s="471"/>
      <c r="PPC205" s="471"/>
      <c r="PPD205" s="471"/>
      <c r="PPE205" s="471"/>
      <c r="PPF205" s="471"/>
      <c r="PPG205" s="471"/>
      <c r="PPH205" s="471"/>
      <c r="PPI205" s="471"/>
      <c r="PPJ205" s="471"/>
      <c r="PPK205" s="471"/>
      <c r="PPL205" s="471"/>
      <c r="PPM205" s="471"/>
      <c r="PPN205" s="471"/>
      <c r="PPO205" s="471"/>
      <c r="PPP205" s="471"/>
      <c r="PPQ205" s="471"/>
      <c r="PPR205" s="471"/>
      <c r="PPS205" s="471"/>
      <c r="PPT205" s="471"/>
      <c r="PPU205" s="471"/>
      <c r="PPV205" s="471"/>
      <c r="PPW205" s="471"/>
      <c r="PPX205" s="471"/>
      <c r="PPY205" s="471"/>
      <c r="PPZ205" s="471"/>
      <c r="PQA205" s="471"/>
      <c r="PQB205" s="471"/>
      <c r="PQC205" s="471"/>
      <c r="PQD205" s="471"/>
      <c r="PQE205" s="471"/>
      <c r="PQF205" s="471"/>
      <c r="PQG205" s="471"/>
      <c r="PQH205" s="471"/>
      <c r="PQI205" s="471"/>
      <c r="PQJ205" s="471"/>
      <c r="PQK205" s="471"/>
      <c r="PQL205" s="471"/>
      <c r="PQM205" s="471"/>
      <c r="PQN205" s="471"/>
      <c r="PQO205" s="471"/>
      <c r="PQP205" s="471"/>
      <c r="PQQ205" s="471"/>
      <c r="PQR205" s="471"/>
      <c r="PQS205" s="471"/>
      <c r="PQT205" s="471"/>
      <c r="PQU205" s="471"/>
      <c r="PQV205" s="471"/>
      <c r="PQW205" s="471"/>
      <c r="PQX205" s="471"/>
      <c r="PQY205" s="471"/>
      <c r="PQZ205" s="471"/>
      <c r="PRA205" s="471"/>
      <c r="PRB205" s="471"/>
      <c r="PRC205" s="471"/>
      <c r="PRD205" s="471"/>
      <c r="PRE205" s="471"/>
      <c r="PRF205" s="471"/>
      <c r="PRG205" s="471"/>
      <c r="PRH205" s="471"/>
      <c r="PRI205" s="471"/>
      <c r="PRJ205" s="471"/>
      <c r="PRK205" s="471"/>
      <c r="PRL205" s="471"/>
      <c r="PRM205" s="471"/>
      <c r="PRN205" s="471"/>
      <c r="PRO205" s="471"/>
      <c r="PRP205" s="471"/>
      <c r="PRQ205" s="471"/>
      <c r="PRR205" s="471"/>
      <c r="PRS205" s="471"/>
      <c r="PRT205" s="471"/>
      <c r="PRU205" s="471"/>
      <c r="PRV205" s="471"/>
      <c r="PRW205" s="471"/>
      <c r="PRX205" s="471"/>
      <c r="PRY205" s="471"/>
      <c r="PRZ205" s="471"/>
      <c r="PSA205" s="471"/>
      <c r="PSB205" s="471"/>
      <c r="PSC205" s="471"/>
      <c r="PSD205" s="471"/>
      <c r="PSE205" s="471"/>
      <c r="PSF205" s="471"/>
      <c r="PSG205" s="471"/>
      <c r="PSH205" s="471"/>
      <c r="PSI205" s="471"/>
      <c r="PSJ205" s="471"/>
      <c r="PSK205" s="471"/>
      <c r="PSL205" s="471"/>
      <c r="PSM205" s="471"/>
      <c r="PSN205" s="471"/>
      <c r="PSO205" s="471"/>
      <c r="PSP205" s="471"/>
      <c r="PSQ205" s="471"/>
      <c r="PSR205" s="471"/>
      <c r="PSS205" s="471"/>
      <c r="PST205" s="471"/>
      <c r="PSU205" s="471"/>
      <c r="PSV205" s="471"/>
      <c r="PSW205" s="471"/>
      <c r="PSX205" s="471"/>
      <c r="PSY205" s="471"/>
      <c r="PSZ205" s="471"/>
      <c r="PTA205" s="471"/>
      <c r="PTB205" s="471"/>
      <c r="PTC205" s="471"/>
      <c r="PTD205" s="471"/>
      <c r="PTE205" s="471"/>
      <c r="PTF205" s="471"/>
      <c r="PTG205" s="471"/>
      <c r="PTH205" s="471"/>
      <c r="PTI205" s="471"/>
      <c r="PTJ205" s="471"/>
      <c r="PTK205" s="471"/>
      <c r="PTL205" s="471"/>
      <c r="PTM205" s="471"/>
      <c r="PTN205" s="471"/>
      <c r="PTO205" s="471"/>
      <c r="PTP205" s="471"/>
      <c r="PTQ205" s="471"/>
      <c r="PTR205" s="471"/>
      <c r="PTS205" s="471"/>
      <c r="PTT205" s="471"/>
      <c r="PTU205" s="471"/>
      <c r="PTV205" s="471"/>
      <c r="PTW205" s="471"/>
      <c r="PTX205" s="471"/>
      <c r="PTY205" s="471"/>
      <c r="PTZ205" s="471"/>
      <c r="PUA205" s="471"/>
      <c r="PUB205" s="471"/>
      <c r="PUC205" s="471"/>
      <c r="PUD205" s="471"/>
      <c r="PUE205" s="471"/>
      <c r="PUF205" s="471"/>
      <c r="PUG205" s="471"/>
      <c r="PUH205" s="471"/>
      <c r="PUI205" s="471"/>
      <c r="PUJ205" s="471"/>
      <c r="PUK205" s="471"/>
      <c r="PUL205" s="471"/>
      <c r="PUM205" s="471"/>
      <c r="PUN205" s="471"/>
      <c r="PUO205" s="471"/>
      <c r="PUP205" s="471"/>
      <c r="PUQ205" s="471"/>
      <c r="PUR205" s="471"/>
      <c r="PUS205" s="471"/>
      <c r="PUT205" s="471"/>
      <c r="PUU205" s="471"/>
      <c r="PUV205" s="471"/>
      <c r="PUW205" s="471"/>
      <c r="PUX205" s="471"/>
      <c r="PUY205" s="471"/>
      <c r="PUZ205" s="471"/>
      <c r="PVA205" s="471"/>
      <c r="PVB205" s="471"/>
      <c r="PVC205" s="471"/>
      <c r="PVD205" s="471"/>
      <c r="PVE205" s="471"/>
      <c r="PVF205" s="471"/>
      <c r="PVG205" s="471"/>
      <c r="PVH205" s="471"/>
      <c r="PVI205" s="471"/>
      <c r="PVJ205" s="471"/>
      <c r="PVK205" s="471"/>
      <c r="PVL205" s="471"/>
      <c r="PVM205" s="471"/>
      <c r="PVN205" s="471"/>
      <c r="PVO205" s="471"/>
      <c r="PVP205" s="471"/>
      <c r="PVQ205" s="471"/>
      <c r="PVR205" s="471"/>
      <c r="PVS205" s="471"/>
      <c r="PVT205" s="471"/>
      <c r="PVU205" s="471"/>
      <c r="PVV205" s="471"/>
      <c r="PVW205" s="471"/>
      <c r="PVX205" s="471"/>
      <c r="PVY205" s="471"/>
      <c r="PVZ205" s="471"/>
      <c r="PWA205" s="471"/>
      <c r="PWB205" s="471"/>
      <c r="PWC205" s="471"/>
      <c r="PWD205" s="471"/>
      <c r="PWE205" s="471"/>
      <c r="PWF205" s="471"/>
      <c r="PWG205" s="471"/>
      <c r="PWH205" s="471"/>
      <c r="PWI205" s="471"/>
      <c r="PWJ205" s="471"/>
      <c r="PWK205" s="471"/>
      <c r="PWL205" s="471"/>
      <c r="PWM205" s="471"/>
      <c r="PWN205" s="471"/>
      <c r="PWO205" s="471"/>
      <c r="PWP205" s="471"/>
      <c r="PWQ205" s="471"/>
      <c r="PWR205" s="471"/>
      <c r="PWS205" s="471"/>
      <c r="PWT205" s="471"/>
      <c r="PWU205" s="471"/>
      <c r="PWV205" s="471"/>
      <c r="PWW205" s="471"/>
      <c r="PWX205" s="471"/>
      <c r="PWY205" s="471"/>
      <c r="PWZ205" s="471"/>
      <c r="PXA205" s="471"/>
      <c r="PXB205" s="471"/>
      <c r="PXC205" s="471"/>
      <c r="PXD205" s="471"/>
      <c r="PXE205" s="471"/>
      <c r="PXF205" s="471"/>
      <c r="PXG205" s="471"/>
      <c r="PXH205" s="471"/>
      <c r="PXI205" s="471"/>
      <c r="PXJ205" s="471"/>
      <c r="PXK205" s="471"/>
      <c r="PXL205" s="471"/>
      <c r="PXM205" s="471"/>
      <c r="PXN205" s="471"/>
      <c r="PXO205" s="471"/>
      <c r="PXP205" s="471"/>
      <c r="PXQ205" s="471"/>
      <c r="PXR205" s="471"/>
      <c r="PXS205" s="471"/>
      <c r="PXT205" s="471"/>
      <c r="PXU205" s="471"/>
      <c r="PXV205" s="471"/>
      <c r="PXW205" s="471"/>
      <c r="PXX205" s="471"/>
      <c r="PXY205" s="471"/>
      <c r="PXZ205" s="471"/>
      <c r="PYA205" s="471"/>
      <c r="PYB205" s="471"/>
      <c r="PYC205" s="471"/>
      <c r="PYD205" s="471"/>
      <c r="PYE205" s="471"/>
      <c r="PYF205" s="471"/>
      <c r="PYG205" s="471"/>
      <c r="PYH205" s="471"/>
      <c r="PYI205" s="471"/>
      <c r="PYJ205" s="471"/>
      <c r="PYK205" s="471"/>
      <c r="PYL205" s="471"/>
      <c r="PYM205" s="471"/>
      <c r="PYN205" s="471"/>
      <c r="PYO205" s="471"/>
      <c r="PYP205" s="471"/>
      <c r="PYQ205" s="471"/>
      <c r="PYR205" s="471"/>
      <c r="PYS205" s="471"/>
      <c r="PYT205" s="471"/>
      <c r="PYU205" s="471"/>
      <c r="PYV205" s="471"/>
      <c r="PYW205" s="471"/>
      <c r="PYX205" s="471"/>
      <c r="PYY205" s="471"/>
      <c r="PYZ205" s="471"/>
      <c r="PZA205" s="471"/>
      <c r="PZB205" s="471"/>
      <c r="PZC205" s="471"/>
      <c r="PZD205" s="471"/>
      <c r="PZE205" s="471"/>
      <c r="PZF205" s="471"/>
      <c r="PZG205" s="471"/>
      <c r="PZH205" s="471"/>
      <c r="PZI205" s="471"/>
      <c r="PZJ205" s="471"/>
      <c r="PZK205" s="471"/>
      <c r="PZL205" s="471"/>
      <c r="PZM205" s="471"/>
      <c r="PZN205" s="471"/>
      <c r="PZO205" s="471"/>
      <c r="PZP205" s="471"/>
      <c r="PZQ205" s="471"/>
      <c r="PZR205" s="471"/>
      <c r="PZS205" s="471"/>
      <c r="PZT205" s="471"/>
      <c r="PZU205" s="471"/>
      <c r="PZV205" s="471"/>
      <c r="PZW205" s="471"/>
      <c r="PZX205" s="471"/>
      <c r="PZY205" s="471"/>
      <c r="PZZ205" s="471"/>
      <c r="QAA205" s="471"/>
      <c r="QAB205" s="471"/>
      <c r="QAC205" s="471"/>
      <c r="QAD205" s="471"/>
      <c r="QAE205" s="471"/>
      <c r="QAF205" s="471"/>
      <c r="QAG205" s="471"/>
      <c r="QAH205" s="471"/>
      <c r="QAI205" s="471"/>
      <c r="QAJ205" s="471"/>
      <c r="QAK205" s="471"/>
      <c r="QAL205" s="471"/>
      <c r="QAM205" s="471"/>
      <c r="QAN205" s="471"/>
      <c r="QAO205" s="471"/>
      <c r="QAP205" s="471"/>
      <c r="QAQ205" s="471"/>
      <c r="QAR205" s="471"/>
      <c r="QAS205" s="471"/>
      <c r="QAT205" s="471"/>
      <c r="QAU205" s="471"/>
      <c r="QAV205" s="471"/>
      <c r="QAW205" s="471"/>
      <c r="QAX205" s="471"/>
      <c r="QAY205" s="471"/>
      <c r="QAZ205" s="471"/>
      <c r="QBA205" s="471"/>
      <c r="QBB205" s="471"/>
      <c r="QBC205" s="471"/>
      <c r="QBD205" s="471"/>
      <c r="QBE205" s="471"/>
      <c r="QBF205" s="471"/>
      <c r="QBG205" s="471"/>
      <c r="QBH205" s="471"/>
      <c r="QBI205" s="471"/>
      <c r="QBJ205" s="471"/>
      <c r="QBK205" s="471"/>
      <c r="QBL205" s="471"/>
      <c r="QBM205" s="471"/>
      <c r="QBN205" s="471"/>
      <c r="QBO205" s="471"/>
      <c r="QBP205" s="471"/>
      <c r="QBQ205" s="471"/>
      <c r="QBR205" s="471"/>
      <c r="QBS205" s="471"/>
      <c r="QBT205" s="471"/>
      <c r="QBU205" s="471"/>
      <c r="QBV205" s="471"/>
      <c r="QBW205" s="471"/>
      <c r="QBX205" s="471"/>
      <c r="QBY205" s="471"/>
      <c r="QBZ205" s="471"/>
      <c r="QCA205" s="471"/>
      <c r="QCB205" s="471"/>
      <c r="QCC205" s="471"/>
      <c r="QCD205" s="471"/>
      <c r="QCE205" s="471"/>
      <c r="QCF205" s="471"/>
      <c r="QCG205" s="471"/>
      <c r="QCH205" s="471"/>
      <c r="QCI205" s="471"/>
      <c r="QCJ205" s="471"/>
      <c r="QCK205" s="471"/>
      <c r="QCL205" s="471"/>
      <c r="QCM205" s="471"/>
      <c r="QCN205" s="471"/>
      <c r="QCO205" s="471"/>
      <c r="QCP205" s="471"/>
      <c r="QCQ205" s="471"/>
      <c r="QCR205" s="471"/>
      <c r="QCS205" s="471"/>
      <c r="QCT205" s="471"/>
      <c r="QCU205" s="471"/>
      <c r="QCV205" s="471"/>
      <c r="QCW205" s="471"/>
      <c r="QCX205" s="471"/>
      <c r="QCY205" s="471"/>
      <c r="QCZ205" s="471"/>
      <c r="QDA205" s="471"/>
      <c r="QDB205" s="471"/>
      <c r="QDC205" s="471"/>
      <c r="QDD205" s="471"/>
      <c r="QDE205" s="471"/>
      <c r="QDF205" s="471"/>
      <c r="QDG205" s="471"/>
      <c r="QDH205" s="471"/>
      <c r="QDI205" s="471"/>
      <c r="QDJ205" s="471"/>
      <c r="QDK205" s="471"/>
      <c r="QDL205" s="471"/>
      <c r="QDM205" s="471"/>
      <c r="QDN205" s="471"/>
      <c r="QDO205" s="471"/>
      <c r="QDP205" s="471"/>
      <c r="QDQ205" s="471"/>
      <c r="QDR205" s="471"/>
      <c r="QDS205" s="471"/>
      <c r="QDT205" s="471"/>
      <c r="QDU205" s="471"/>
      <c r="QDV205" s="471"/>
      <c r="QDW205" s="471"/>
      <c r="QDX205" s="471"/>
      <c r="QDY205" s="471"/>
      <c r="QDZ205" s="471"/>
      <c r="QEA205" s="471"/>
      <c r="QEB205" s="471"/>
      <c r="QEC205" s="471"/>
      <c r="QED205" s="471"/>
      <c r="QEE205" s="471"/>
      <c r="QEF205" s="471"/>
      <c r="QEG205" s="471"/>
      <c r="QEH205" s="471"/>
      <c r="QEI205" s="471"/>
      <c r="QEJ205" s="471"/>
      <c r="QEK205" s="471"/>
      <c r="QEL205" s="471"/>
      <c r="QEM205" s="471"/>
      <c r="QEN205" s="471"/>
      <c r="QEO205" s="471"/>
      <c r="QEP205" s="471"/>
      <c r="QEQ205" s="471"/>
      <c r="QER205" s="471"/>
      <c r="QES205" s="471"/>
      <c r="QET205" s="471"/>
      <c r="QEU205" s="471"/>
      <c r="QEV205" s="471"/>
      <c r="QEW205" s="471"/>
      <c r="QEX205" s="471"/>
      <c r="QEY205" s="471"/>
      <c r="QEZ205" s="471"/>
      <c r="QFA205" s="471"/>
      <c r="QFB205" s="471"/>
      <c r="QFC205" s="471"/>
      <c r="QFD205" s="471"/>
      <c r="QFE205" s="471"/>
      <c r="QFF205" s="471"/>
      <c r="QFG205" s="471"/>
      <c r="QFH205" s="471"/>
      <c r="QFI205" s="471"/>
      <c r="QFJ205" s="471"/>
      <c r="QFK205" s="471"/>
      <c r="QFL205" s="471"/>
      <c r="QFM205" s="471"/>
      <c r="QFN205" s="471"/>
      <c r="QFO205" s="471"/>
      <c r="QFP205" s="471"/>
      <c r="QFQ205" s="471"/>
      <c r="QFR205" s="471"/>
      <c r="QFS205" s="471"/>
      <c r="QFT205" s="471"/>
      <c r="QFU205" s="471"/>
      <c r="QFV205" s="471"/>
      <c r="QFW205" s="471"/>
      <c r="QFX205" s="471"/>
      <c r="QFY205" s="471"/>
      <c r="QFZ205" s="471"/>
      <c r="QGA205" s="471"/>
      <c r="QGB205" s="471"/>
      <c r="QGC205" s="471"/>
      <c r="QGD205" s="471"/>
      <c r="QGE205" s="471"/>
      <c r="QGF205" s="471"/>
      <c r="QGG205" s="471"/>
      <c r="QGH205" s="471"/>
      <c r="QGI205" s="471"/>
      <c r="QGJ205" s="471"/>
      <c r="QGK205" s="471"/>
      <c r="QGL205" s="471"/>
      <c r="QGM205" s="471"/>
      <c r="QGN205" s="471"/>
      <c r="QGO205" s="471"/>
      <c r="QGP205" s="471"/>
      <c r="QGQ205" s="471"/>
      <c r="QGR205" s="471"/>
      <c r="QGS205" s="471"/>
      <c r="QGT205" s="471"/>
      <c r="QGU205" s="471"/>
      <c r="QGV205" s="471"/>
      <c r="QGW205" s="471"/>
      <c r="QGX205" s="471"/>
      <c r="QGY205" s="471"/>
      <c r="QGZ205" s="471"/>
      <c r="QHA205" s="471"/>
      <c r="QHB205" s="471"/>
      <c r="QHC205" s="471"/>
      <c r="QHD205" s="471"/>
      <c r="QHE205" s="471"/>
      <c r="QHF205" s="471"/>
      <c r="QHG205" s="471"/>
      <c r="QHH205" s="471"/>
      <c r="QHI205" s="471"/>
      <c r="QHJ205" s="471"/>
      <c r="QHK205" s="471"/>
      <c r="QHL205" s="471"/>
      <c r="QHM205" s="471"/>
      <c r="QHN205" s="471"/>
      <c r="QHO205" s="471"/>
      <c r="QHP205" s="471"/>
      <c r="QHQ205" s="471"/>
      <c r="QHR205" s="471"/>
      <c r="QHS205" s="471"/>
      <c r="QHT205" s="471"/>
      <c r="QHU205" s="471"/>
      <c r="QHV205" s="471"/>
      <c r="QHW205" s="471"/>
      <c r="QHX205" s="471"/>
      <c r="QHY205" s="471"/>
      <c r="QHZ205" s="471"/>
      <c r="QIA205" s="471"/>
      <c r="QIB205" s="471"/>
      <c r="QIC205" s="471"/>
      <c r="QID205" s="471"/>
      <c r="QIE205" s="471"/>
      <c r="QIF205" s="471"/>
      <c r="QIG205" s="471"/>
      <c r="QIH205" s="471"/>
      <c r="QII205" s="471"/>
      <c r="QIJ205" s="471"/>
      <c r="QIK205" s="471"/>
      <c r="QIL205" s="471"/>
      <c r="QIM205" s="471"/>
      <c r="QIN205" s="471"/>
      <c r="QIO205" s="471"/>
      <c r="QIP205" s="471"/>
      <c r="QIQ205" s="471"/>
      <c r="QIR205" s="471"/>
      <c r="QIS205" s="471"/>
      <c r="QIT205" s="471"/>
      <c r="QIU205" s="471"/>
      <c r="QIV205" s="471"/>
      <c r="QIW205" s="471"/>
      <c r="QIX205" s="471"/>
      <c r="QIY205" s="471"/>
      <c r="QIZ205" s="471"/>
      <c r="QJA205" s="471"/>
      <c r="QJB205" s="471"/>
      <c r="QJC205" s="471"/>
      <c r="QJD205" s="471"/>
      <c r="QJE205" s="471"/>
      <c r="QJF205" s="471"/>
      <c r="QJG205" s="471"/>
      <c r="QJH205" s="471"/>
      <c r="QJI205" s="471"/>
      <c r="QJJ205" s="471"/>
      <c r="QJK205" s="471"/>
      <c r="QJL205" s="471"/>
      <c r="QJM205" s="471"/>
      <c r="QJN205" s="471"/>
      <c r="QJO205" s="471"/>
      <c r="QJP205" s="471"/>
      <c r="QJQ205" s="471"/>
      <c r="QJR205" s="471"/>
      <c r="QJS205" s="471"/>
      <c r="QJT205" s="471"/>
      <c r="QJU205" s="471"/>
      <c r="QJV205" s="471"/>
      <c r="QJW205" s="471"/>
      <c r="QJX205" s="471"/>
      <c r="QJY205" s="471"/>
      <c r="QJZ205" s="471"/>
      <c r="QKA205" s="471"/>
      <c r="QKB205" s="471"/>
      <c r="QKC205" s="471"/>
      <c r="QKD205" s="471"/>
      <c r="QKE205" s="471"/>
      <c r="QKF205" s="471"/>
      <c r="QKG205" s="471"/>
      <c r="QKH205" s="471"/>
      <c r="QKI205" s="471"/>
      <c r="QKJ205" s="471"/>
      <c r="QKK205" s="471"/>
      <c r="QKL205" s="471"/>
      <c r="QKM205" s="471"/>
      <c r="QKN205" s="471"/>
      <c r="QKO205" s="471"/>
      <c r="QKP205" s="471"/>
      <c r="QKQ205" s="471"/>
      <c r="QKR205" s="471"/>
      <c r="QKS205" s="471"/>
      <c r="QKT205" s="471"/>
      <c r="QKU205" s="471"/>
      <c r="QKV205" s="471"/>
      <c r="QKW205" s="471"/>
      <c r="QKX205" s="471"/>
      <c r="QKY205" s="471"/>
      <c r="QKZ205" s="471"/>
      <c r="QLA205" s="471"/>
      <c r="QLB205" s="471"/>
      <c r="QLC205" s="471"/>
      <c r="QLD205" s="471"/>
      <c r="QLE205" s="471"/>
      <c r="QLF205" s="471"/>
      <c r="QLG205" s="471"/>
      <c r="QLH205" s="471"/>
      <c r="QLI205" s="471"/>
      <c r="QLJ205" s="471"/>
      <c r="QLK205" s="471"/>
      <c r="QLL205" s="471"/>
      <c r="QLM205" s="471"/>
      <c r="QLN205" s="471"/>
      <c r="QLO205" s="471"/>
      <c r="QLP205" s="471"/>
      <c r="QLQ205" s="471"/>
      <c r="QLR205" s="471"/>
      <c r="QLS205" s="471"/>
      <c r="QLT205" s="471"/>
      <c r="QLU205" s="471"/>
      <c r="QLV205" s="471"/>
      <c r="QLW205" s="471"/>
      <c r="QLX205" s="471"/>
      <c r="QLY205" s="471"/>
      <c r="QLZ205" s="471"/>
      <c r="QMA205" s="471"/>
      <c r="QMB205" s="471"/>
      <c r="QMC205" s="471"/>
      <c r="QMD205" s="471"/>
      <c r="QME205" s="471"/>
      <c r="QMF205" s="471"/>
      <c r="QMG205" s="471"/>
      <c r="QMH205" s="471"/>
      <c r="QMI205" s="471"/>
      <c r="QMJ205" s="471"/>
      <c r="QMK205" s="471"/>
      <c r="QML205" s="471"/>
      <c r="QMM205" s="471"/>
      <c r="QMN205" s="471"/>
      <c r="QMO205" s="471"/>
      <c r="QMP205" s="471"/>
      <c r="QMQ205" s="471"/>
      <c r="QMR205" s="471"/>
      <c r="QMS205" s="471"/>
      <c r="QMT205" s="471"/>
      <c r="QMU205" s="471"/>
      <c r="QMV205" s="471"/>
      <c r="QMW205" s="471"/>
      <c r="QMX205" s="471"/>
      <c r="QMY205" s="471"/>
      <c r="QMZ205" s="471"/>
      <c r="QNA205" s="471"/>
      <c r="QNB205" s="471"/>
      <c r="QNC205" s="471"/>
      <c r="QND205" s="471"/>
      <c r="QNE205" s="471"/>
      <c r="QNF205" s="471"/>
      <c r="QNG205" s="471"/>
      <c r="QNH205" s="471"/>
      <c r="QNI205" s="471"/>
      <c r="QNJ205" s="471"/>
      <c r="QNK205" s="471"/>
      <c r="QNL205" s="471"/>
      <c r="QNM205" s="471"/>
      <c r="QNN205" s="471"/>
      <c r="QNO205" s="471"/>
      <c r="QNP205" s="471"/>
      <c r="QNQ205" s="471"/>
      <c r="QNR205" s="471"/>
      <c r="QNS205" s="471"/>
      <c r="QNT205" s="471"/>
      <c r="QNU205" s="471"/>
      <c r="QNV205" s="471"/>
      <c r="QNW205" s="471"/>
      <c r="QNX205" s="471"/>
      <c r="QNY205" s="471"/>
      <c r="QNZ205" s="471"/>
      <c r="QOA205" s="471"/>
      <c r="QOB205" s="471"/>
      <c r="QOC205" s="471"/>
      <c r="QOD205" s="471"/>
      <c r="QOE205" s="471"/>
      <c r="QOF205" s="471"/>
      <c r="QOG205" s="471"/>
      <c r="QOH205" s="471"/>
      <c r="QOI205" s="471"/>
      <c r="QOJ205" s="471"/>
      <c r="QOK205" s="471"/>
      <c r="QOL205" s="471"/>
      <c r="QOM205" s="471"/>
      <c r="QON205" s="471"/>
      <c r="QOO205" s="471"/>
      <c r="QOP205" s="471"/>
      <c r="QOQ205" s="471"/>
      <c r="QOR205" s="471"/>
      <c r="QOS205" s="471"/>
      <c r="QOT205" s="471"/>
      <c r="QOU205" s="471"/>
      <c r="QOV205" s="471"/>
      <c r="QOW205" s="471"/>
      <c r="QOX205" s="471"/>
      <c r="QOY205" s="471"/>
      <c r="QOZ205" s="471"/>
      <c r="QPA205" s="471"/>
      <c r="QPB205" s="471"/>
      <c r="QPC205" s="471"/>
      <c r="QPD205" s="471"/>
      <c r="QPE205" s="471"/>
      <c r="QPF205" s="471"/>
      <c r="QPG205" s="471"/>
      <c r="QPH205" s="471"/>
      <c r="QPI205" s="471"/>
      <c r="QPJ205" s="471"/>
      <c r="QPK205" s="471"/>
      <c r="QPL205" s="471"/>
      <c r="QPM205" s="471"/>
      <c r="QPN205" s="471"/>
      <c r="QPO205" s="471"/>
      <c r="QPP205" s="471"/>
      <c r="QPQ205" s="471"/>
      <c r="QPR205" s="471"/>
      <c r="QPS205" s="471"/>
      <c r="QPT205" s="471"/>
      <c r="QPU205" s="471"/>
      <c r="QPV205" s="471"/>
      <c r="QPW205" s="471"/>
      <c r="QPX205" s="471"/>
      <c r="QPY205" s="471"/>
      <c r="QPZ205" s="471"/>
      <c r="QQA205" s="471"/>
      <c r="QQB205" s="471"/>
      <c r="QQC205" s="471"/>
      <c r="QQD205" s="471"/>
      <c r="QQE205" s="471"/>
      <c r="QQF205" s="471"/>
      <c r="QQG205" s="471"/>
      <c r="QQH205" s="471"/>
      <c r="QQI205" s="471"/>
      <c r="QQJ205" s="471"/>
      <c r="QQK205" s="471"/>
      <c r="QQL205" s="471"/>
      <c r="QQM205" s="471"/>
      <c r="QQN205" s="471"/>
      <c r="QQO205" s="471"/>
      <c r="QQP205" s="471"/>
      <c r="QQQ205" s="471"/>
      <c r="QQR205" s="471"/>
      <c r="QQS205" s="471"/>
      <c r="QQT205" s="471"/>
      <c r="QQU205" s="471"/>
      <c r="QQV205" s="471"/>
      <c r="QQW205" s="471"/>
      <c r="QQX205" s="471"/>
      <c r="QQY205" s="471"/>
      <c r="QQZ205" s="471"/>
      <c r="QRA205" s="471"/>
      <c r="QRB205" s="471"/>
      <c r="QRC205" s="471"/>
      <c r="QRD205" s="471"/>
      <c r="QRE205" s="471"/>
      <c r="QRF205" s="471"/>
      <c r="QRG205" s="471"/>
      <c r="QRH205" s="471"/>
      <c r="QRI205" s="471"/>
      <c r="QRJ205" s="471"/>
      <c r="QRK205" s="471"/>
      <c r="QRL205" s="471"/>
      <c r="QRM205" s="471"/>
      <c r="QRN205" s="471"/>
      <c r="QRO205" s="471"/>
      <c r="QRP205" s="471"/>
      <c r="QRQ205" s="471"/>
      <c r="QRR205" s="471"/>
      <c r="QRS205" s="471"/>
      <c r="QRT205" s="471"/>
      <c r="QRU205" s="471"/>
      <c r="QRV205" s="471"/>
      <c r="QRW205" s="471"/>
      <c r="QRX205" s="471"/>
      <c r="QRY205" s="471"/>
      <c r="QRZ205" s="471"/>
      <c r="QSA205" s="471"/>
      <c r="QSB205" s="471"/>
      <c r="QSC205" s="471"/>
      <c r="QSD205" s="471"/>
      <c r="QSE205" s="471"/>
      <c r="QSF205" s="471"/>
      <c r="QSG205" s="471"/>
      <c r="QSH205" s="471"/>
      <c r="QSI205" s="471"/>
      <c r="QSJ205" s="471"/>
      <c r="QSK205" s="471"/>
      <c r="QSL205" s="471"/>
      <c r="QSM205" s="471"/>
      <c r="QSN205" s="471"/>
      <c r="QSO205" s="471"/>
      <c r="QSP205" s="471"/>
      <c r="QSQ205" s="471"/>
      <c r="QSR205" s="471"/>
      <c r="QSS205" s="471"/>
      <c r="QST205" s="471"/>
      <c r="QSU205" s="471"/>
      <c r="QSV205" s="471"/>
      <c r="QSW205" s="471"/>
      <c r="QSX205" s="471"/>
      <c r="QSY205" s="471"/>
      <c r="QSZ205" s="471"/>
      <c r="QTA205" s="471"/>
      <c r="QTB205" s="471"/>
      <c r="QTC205" s="471"/>
      <c r="QTD205" s="471"/>
      <c r="QTE205" s="471"/>
      <c r="QTF205" s="471"/>
      <c r="QTG205" s="471"/>
      <c r="QTH205" s="471"/>
      <c r="QTI205" s="471"/>
      <c r="QTJ205" s="471"/>
      <c r="QTK205" s="471"/>
      <c r="QTL205" s="471"/>
      <c r="QTM205" s="471"/>
      <c r="QTN205" s="471"/>
      <c r="QTO205" s="471"/>
      <c r="QTP205" s="471"/>
      <c r="QTQ205" s="471"/>
      <c r="QTR205" s="471"/>
      <c r="QTS205" s="471"/>
      <c r="QTT205" s="471"/>
      <c r="QTU205" s="471"/>
      <c r="QTV205" s="471"/>
      <c r="QTW205" s="471"/>
      <c r="QTX205" s="471"/>
      <c r="QTY205" s="471"/>
      <c r="QTZ205" s="471"/>
      <c r="QUA205" s="471"/>
      <c r="QUB205" s="471"/>
      <c r="QUC205" s="471"/>
      <c r="QUD205" s="471"/>
      <c r="QUE205" s="471"/>
      <c r="QUF205" s="471"/>
      <c r="QUG205" s="471"/>
      <c r="QUH205" s="471"/>
      <c r="QUI205" s="471"/>
      <c r="QUJ205" s="471"/>
      <c r="QUK205" s="471"/>
      <c r="QUL205" s="471"/>
      <c r="QUM205" s="471"/>
      <c r="QUN205" s="471"/>
      <c r="QUO205" s="471"/>
      <c r="QUP205" s="471"/>
      <c r="QUQ205" s="471"/>
      <c r="QUR205" s="471"/>
      <c r="QUS205" s="471"/>
      <c r="QUT205" s="471"/>
      <c r="QUU205" s="471"/>
      <c r="QUV205" s="471"/>
      <c r="QUW205" s="471"/>
      <c r="QUX205" s="471"/>
      <c r="QUY205" s="471"/>
      <c r="QUZ205" s="471"/>
      <c r="QVA205" s="471"/>
      <c r="QVB205" s="471"/>
      <c r="QVC205" s="471"/>
      <c r="QVD205" s="471"/>
      <c r="QVE205" s="471"/>
      <c r="QVF205" s="471"/>
      <c r="QVG205" s="471"/>
      <c r="QVH205" s="471"/>
      <c r="QVI205" s="471"/>
      <c r="QVJ205" s="471"/>
      <c r="QVK205" s="471"/>
      <c r="QVL205" s="471"/>
      <c r="QVM205" s="471"/>
      <c r="QVN205" s="471"/>
      <c r="QVO205" s="471"/>
      <c r="QVP205" s="471"/>
      <c r="QVQ205" s="471"/>
      <c r="QVR205" s="471"/>
      <c r="QVS205" s="471"/>
      <c r="QVT205" s="471"/>
      <c r="QVU205" s="471"/>
      <c r="QVV205" s="471"/>
      <c r="QVW205" s="471"/>
      <c r="QVX205" s="471"/>
      <c r="QVY205" s="471"/>
      <c r="QVZ205" s="471"/>
      <c r="QWA205" s="471"/>
      <c r="QWB205" s="471"/>
      <c r="QWC205" s="471"/>
      <c r="QWD205" s="471"/>
      <c r="QWE205" s="471"/>
      <c r="QWF205" s="471"/>
      <c r="QWG205" s="471"/>
      <c r="QWH205" s="471"/>
      <c r="QWI205" s="471"/>
      <c r="QWJ205" s="471"/>
      <c r="QWK205" s="471"/>
      <c r="QWL205" s="471"/>
      <c r="QWM205" s="471"/>
      <c r="QWN205" s="471"/>
      <c r="QWO205" s="471"/>
      <c r="QWP205" s="471"/>
      <c r="QWQ205" s="471"/>
      <c r="QWR205" s="471"/>
      <c r="QWS205" s="471"/>
      <c r="QWT205" s="471"/>
      <c r="QWU205" s="471"/>
      <c r="QWV205" s="471"/>
      <c r="QWW205" s="471"/>
      <c r="QWX205" s="471"/>
      <c r="QWY205" s="471"/>
      <c r="QWZ205" s="471"/>
      <c r="QXA205" s="471"/>
      <c r="QXB205" s="471"/>
      <c r="QXC205" s="471"/>
      <c r="QXD205" s="471"/>
      <c r="QXE205" s="471"/>
      <c r="QXF205" s="471"/>
      <c r="QXG205" s="471"/>
      <c r="QXH205" s="471"/>
      <c r="QXI205" s="471"/>
      <c r="QXJ205" s="471"/>
      <c r="QXK205" s="471"/>
      <c r="QXL205" s="471"/>
      <c r="QXM205" s="471"/>
      <c r="QXN205" s="471"/>
      <c r="QXO205" s="471"/>
      <c r="QXP205" s="471"/>
      <c r="QXQ205" s="471"/>
      <c r="QXR205" s="471"/>
      <c r="QXS205" s="471"/>
      <c r="QXT205" s="471"/>
      <c r="QXU205" s="471"/>
      <c r="QXV205" s="471"/>
      <c r="QXW205" s="471"/>
      <c r="QXX205" s="471"/>
      <c r="QXY205" s="471"/>
      <c r="QXZ205" s="471"/>
      <c r="QYA205" s="471"/>
      <c r="QYB205" s="471"/>
      <c r="QYC205" s="471"/>
      <c r="QYD205" s="471"/>
      <c r="QYE205" s="471"/>
      <c r="QYF205" s="471"/>
      <c r="QYG205" s="471"/>
      <c r="QYH205" s="471"/>
      <c r="QYI205" s="471"/>
      <c r="QYJ205" s="471"/>
      <c r="QYK205" s="471"/>
      <c r="QYL205" s="471"/>
      <c r="QYM205" s="471"/>
      <c r="QYN205" s="471"/>
      <c r="QYO205" s="471"/>
      <c r="QYP205" s="471"/>
      <c r="QYQ205" s="471"/>
      <c r="QYR205" s="471"/>
      <c r="QYS205" s="471"/>
      <c r="QYT205" s="471"/>
      <c r="QYU205" s="471"/>
      <c r="QYV205" s="471"/>
      <c r="QYW205" s="471"/>
      <c r="QYX205" s="471"/>
      <c r="QYY205" s="471"/>
      <c r="QYZ205" s="471"/>
      <c r="QZA205" s="471"/>
      <c r="QZB205" s="471"/>
      <c r="QZC205" s="471"/>
      <c r="QZD205" s="471"/>
      <c r="QZE205" s="471"/>
      <c r="QZF205" s="471"/>
      <c r="QZG205" s="471"/>
      <c r="QZH205" s="471"/>
      <c r="QZI205" s="471"/>
      <c r="QZJ205" s="471"/>
      <c r="QZK205" s="471"/>
      <c r="QZL205" s="471"/>
      <c r="QZM205" s="471"/>
      <c r="QZN205" s="471"/>
      <c r="QZO205" s="471"/>
      <c r="QZP205" s="471"/>
      <c r="QZQ205" s="471"/>
      <c r="QZR205" s="471"/>
      <c r="QZS205" s="471"/>
      <c r="QZT205" s="471"/>
      <c r="QZU205" s="471"/>
      <c r="QZV205" s="471"/>
      <c r="QZW205" s="471"/>
      <c r="QZX205" s="471"/>
      <c r="QZY205" s="471"/>
      <c r="QZZ205" s="471"/>
      <c r="RAA205" s="471"/>
      <c r="RAB205" s="471"/>
      <c r="RAC205" s="471"/>
      <c r="RAD205" s="471"/>
      <c r="RAE205" s="471"/>
      <c r="RAF205" s="471"/>
      <c r="RAG205" s="471"/>
      <c r="RAH205" s="471"/>
      <c r="RAI205" s="471"/>
      <c r="RAJ205" s="471"/>
      <c r="RAK205" s="471"/>
      <c r="RAL205" s="471"/>
      <c r="RAM205" s="471"/>
      <c r="RAN205" s="471"/>
      <c r="RAO205" s="471"/>
      <c r="RAP205" s="471"/>
      <c r="RAQ205" s="471"/>
      <c r="RAR205" s="471"/>
      <c r="RAS205" s="471"/>
      <c r="RAT205" s="471"/>
      <c r="RAU205" s="471"/>
      <c r="RAV205" s="471"/>
      <c r="RAW205" s="471"/>
      <c r="RAX205" s="471"/>
      <c r="RAY205" s="471"/>
      <c r="RAZ205" s="471"/>
      <c r="RBA205" s="471"/>
      <c r="RBB205" s="471"/>
      <c r="RBC205" s="471"/>
      <c r="RBD205" s="471"/>
      <c r="RBE205" s="471"/>
      <c r="RBF205" s="471"/>
      <c r="RBG205" s="471"/>
      <c r="RBH205" s="471"/>
      <c r="RBI205" s="471"/>
      <c r="RBJ205" s="471"/>
      <c r="RBK205" s="471"/>
      <c r="RBL205" s="471"/>
      <c r="RBM205" s="471"/>
      <c r="RBN205" s="471"/>
      <c r="RBO205" s="471"/>
      <c r="RBP205" s="471"/>
      <c r="RBQ205" s="471"/>
      <c r="RBR205" s="471"/>
      <c r="RBS205" s="471"/>
      <c r="RBT205" s="471"/>
      <c r="RBU205" s="471"/>
      <c r="RBV205" s="471"/>
      <c r="RBW205" s="471"/>
      <c r="RBX205" s="471"/>
      <c r="RBY205" s="471"/>
      <c r="RBZ205" s="471"/>
      <c r="RCA205" s="471"/>
      <c r="RCB205" s="471"/>
      <c r="RCC205" s="471"/>
      <c r="RCD205" s="471"/>
      <c r="RCE205" s="471"/>
      <c r="RCF205" s="471"/>
      <c r="RCG205" s="471"/>
      <c r="RCH205" s="471"/>
      <c r="RCI205" s="471"/>
      <c r="RCJ205" s="471"/>
      <c r="RCK205" s="471"/>
      <c r="RCL205" s="471"/>
      <c r="RCM205" s="471"/>
      <c r="RCN205" s="471"/>
      <c r="RCO205" s="471"/>
      <c r="RCP205" s="471"/>
      <c r="RCQ205" s="471"/>
      <c r="RCR205" s="471"/>
      <c r="RCS205" s="471"/>
      <c r="RCT205" s="471"/>
      <c r="RCU205" s="471"/>
      <c r="RCV205" s="471"/>
      <c r="RCW205" s="471"/>
      <c r="RCX205" s="471"/>
      <c r="RCY205" s="471"/>
      <c r="RCZ205" s="471"/>
      <c r="RDA205" s="471"/>
      <c r="RDB205" s="471"/>
      <c r="RDC205" s="471"/>
      <c r="RDD205" s="471"/>
      <c r="RDE205" s="471"/>
      <c r="RDF205" s="471"/>
      <c r="RDG205" s="471"/>
      <c r="RDH205" s="471"/>
      <c r="RDI205" s="471"/>
      <c r="RDJ205" s="471"/>
      <c r="RDK205" s="471"/>
      <c r="RDL205" s="471"/>
      <c r="RDM205" s="471"/>
      <c r="RDN205" s="471"/>
      <c r="RDO205" s="471"/>
      <c r="RDP205" s="471"/>
      <c r="RDQ205" s="471"/>
      <c r="RDR205" s="471"/>
      <c r="RDS205" s="471"/>
      <c r="RDT205" s="471"/>
      <c r="RDU205" s="471"/>
      <c r="RDV205" s="471"/>
      <c r="RDW205" s="471"/>
      <c r="RDX205" s="471"/>
      <c r="RDY205" s="471"/>
      <c r="RDZ205" s="471"/>
      <c r="REA205" s="471"/>
      <c r="REB205" s="471"/>
      <c r="REC205" s="471"/>
      <c r="RED205" s="471"/>
      <c r="REE205" s="471"/>
      <c r="REF205" s="471"/>
      <c r="REG205" s="471"/>
      <c r="REH205" s="471"/>
      <c r="REI205" s="471"/>
      <c r="REJ205" s="471"/>
      <c r="REK205" s="471"/>
      <c r="REL205" s="471"/>
      <c r="REM205" s="471"/>
      <c r="REN205" s="471"/>
      <c r="REO205" s="471"/>
      <c r="REP205" s="471"/>
      <c r="REQ205" s="471"/>
      <c r="RER205" s="471"/>
      <c r="RES205" s="471"/>
      <c r="RET205" s="471"/>
      <c r="REU205" s="471"/>
      <c r="REV205" s="471"/>
      <c r="REW205" s="471"/>
      <c r="REX205" s="471"/>
      <c r="REY205" s="471"/>
      <c r="REZ205" s="471"/>
      <c r="RFA205" s="471"/>
      <c r="RFB205" s="471"/>
      <c r="RFC205" s="471"/>
      <c r="RFD205" s="471"/>
      <c r="RFE205" s="471"/>
      <c r="RFF205" s="471"/>
      <c r="RFG205" s="471"/>
      <c r="RFH205" s="471"/>
      <c r="RFI205" s="471"/>
      <c r="RFJ205" s="471"/>
      <c r="RFK205" s="471"/>
      <c r="RFL205" s="471"/>
      <c r="RFM205" s="471"/>
      <c r="RFN205" s="471"/>
      <c r="RFO205" s="471"/>
      <c r="RFP205" s="471"/>
      <c r="RFQ205" s="471"/>
      <c r="RFR205" s="471"/>
      <c r="RFS205" s="471"/>
      <c r="RFT205" s="471"/>
      <c r="RFU205" s="471"/>
      <c r="RFV205" s="471"/>
      <c r="RFW205" s="471"/>
      <c r="RFX205" s="471"/>
      <c r="RFY205" s="471"/>
      <c r="RFZ205" s="471"/>
      <c r="RGA205" s="471"/>
      <c r="RGB205" s="471"/>
      <c r="RGC205" s="471"/>
      <c r="RGD205" s="471"/>
      <c r="RGE205" s="471"/>
      <c r="RGF205" s="471"/>
      <c r="RGG205" s="471"/>
      <c r="RGH205" s="471"/>
      <c r="RGI205" s="471"/>
      <c r="RGJ205" s="471"/>
      <c r="RGK205" s="471"/>
      <c r="RGL205" s="471"/>
      <c r="RGM205" s="471"/>
      <c r="RGN205" s="471"/>
      <c r="RGO205" s="471"/>
      <c r="RGP205" s="471"/>
      <c r="RGQ205" s="471"/>
      <c r="RGR205" s="471"/>
      <c r="RGS205" s="471"/>
      <c r="RGT205" s="471"/>
      <c r="RGU205" s="471"/>
      <c r="RGV205" s="471"/>
      <c r="RGW205" s="471"/>
      <c r="RGX205" s="471"/>
      <c r="RGY205" s="471"/>
      <c r="RGZ205" s="471"/>
      <c r="RHA205" s="471"/>
      <c r="RHB205" s="471"/>
      <c r="RHC205" s="471"/>
      <c r="RHD205" s="471"/>
      <c r="RHE205" s="471"/>
      <c r="RHF205" s="471"/>
      <c r="RHG205" s="471"/>
      <c r="RHH205" s="471"/>
      <c r="RHI205" s="471"/>
      <c r="RHJ205" s="471"/>
      <c r="RHK205" s="471"/>
      <c r="RHL205" s="471"/>
      <c r="RHM205" s="471"/>
      <c r="RHN205" s="471"/>
      <c r="RHO205" s="471"/>
      <c r="RHP205" s="471"/>
      <c r="RHQ205" s="471"/>
      <c r="RHR205" s="471"/>
      <c r="RHS205" s="471"/>
      <c r="RHT205" s="471"/>
      <c r="RHU205" s="471"/>
      <c r="RHV205" s="471"/>
      <c r="RHW205" s="471"/>
      <c r="RHX205" s="471"/>
      <c r="RHY205" s="471"/>
      <c r="RHZ205" s="471"/>
      <c r="RIA205" s="471"/>
      <c r="RIB205" s="471"/>
      <c r="RIC205" s="471"/>
      <c r="RID205" s="471"/>
      <c r="RIE205" s="471"/>
      <c r="RIF205" s="471"/>
      <c r="RIG205" s="471"/>
      <c r="RIH205" s="471"/>
      <c r="RII205" s="471"/>
      <c r="RIJ205" s="471"/>
      <c r="RIK205" s="471"/>
      <c r="RIL205" s="471"/>
      <c r="RIM205" s="471"/>
      <c r="RIN205" s="471"/>
      <c r="RIO205" s="471"/>
      <c r="RIP205" s="471"/>
      <c r="RIQ205" s="471"/>
      <c r="RIR205" s="471"/>
      <c r="RIS205" s="471"/>
      <c r="RIT205" s="471"/>
      <c r="RIU205" s="471"/>
      <c r="RIV205" s="471"/>
      <c r="RIW205" s="471"/>
      <c r="RIX205" s="471"/>
      <c r="RIY205" s="471"/>
      <c r="RIZ205" s="471"/>
      <c r="RJA205" s="471"/>
      <c r="RJB205" s="471"/>
      <c r="RJC205" s="471"/>
      <c r="RJD205" s="471"/>
      <c r="RJE205" s="471"/>
      <c r="RJF205" s="471"/>
      <c r="RJG205" s="471"/>
      <c r="RJH205" s="471"/>
      <c r="RJI205" s="471"/>
      <c r="RJJ205" s="471"/>
      <c r="RJK205" s="471"/>
      <c r="RJL205" s="471"/>
      <c r="RJM205" s="471"/>
      <c r="RJN205" s="471"/>
      <c r="RJO205" s="471"/>
      <c r="RJP205" s="471"/>
      <c r="RJQ205" s="471"/>
      <c r="RJR205" s="471"/>
      <c r="RJS205" s="471"/>
      <c r="RJT205" s="471"/>
      <c r="RJU205" s="471"/>
      <c r="RJV205" s="471"/>
      <c r="RJW205" s="471"/>
      <c r="RJX205" s="471"/>
      <c r="RJY205" s="471"/>
      <c r="RJZ205" s="471"/>
      <c r="RKA205" s="471"/>
      <c r="RKB205" s="471"/>
      <c r="RKC205" s="471"/>
      <c r="RKD205" s="471"/>
      <c r="RKE205" s="471"/>
      <c r="RKF205" s="471"/>
      <c r="RKG205" s="471"/>
      <c r="RKH205" s="471"/>
      <c r="RKI205" s="471"/>
      <c r="RKJ205" s="471"/>
      <c r="RKK205" s="471"/>
      <c r="RKL205" s="471"/>
      <c r="RKM205" s="471"/>
      <c r="RKN205" s="471"/>
      <c r="RKO205" s="471"/>
      <c r="RKP205" s="471"/>
      <c r="RKQ205" s="471"/>
      <c r="RKR205" s="471"/>
      <c r="RKS205" s="471"/>
      <c r="RKT205" s="471"/>
      <c r="RKU205" s="471"/>
      <c r="RKV205" s="471"/>
      <c r="RKW205" s="471"/>
      <c r="RKX205" s="471"/>
      <c r="RKY205" s="471"/>
      <c r="RKZ205" s="471"/>
      <c r="RLA205" s="471"/>
      <c r="RLB205" s="471"/>
      <c r="RLC205" s="471"/>
      <c r="RLD205" s="471"/>
      <c r="RLE205" s="471"/>
      <c r="RLF205" s="471"/>
      <c r="RLG205" s="471"/>
      <c r="RLH205" s="471"/>
      <c r="RLI205" s="471"/>
      <c r="RLJ205" s="471"/>
      <c r="RLK205" s="471"/>
      <c r="RLL205" s="471"/>
      <c r="RLM205" s="471"/>
      <c r="RLN205" s="471"/>
      <c r="RLO205" s="471"/>
      <c r="RLP205" s="471"/>
      <c r="RLQ205" s="471"/>
      <c r="RLR205" s="471"/>
      <c r="RLS205" s="471"/>
      <c r="RLT205" s="471"/>
      <c r="RLU205" s="471"/>
      <c r="RLV205" s="471"/>
      <c r="RLW205" s="471"/>
      <c r="RLX205" s="471"/>
      <c r="RLY205" s="471"/>
      <c r="RLZ205" s="471"/>
      <c r="RMA205" s="471"/>
      <c r="RMB205" s="471"/>
      <c r="RMC205" s="471"/>
      <c r="RMD205" s="471"/>
      <c r="RME205" s="471"/>
      <c r="RMF205" s="471"/>
      <c r="RMG205" s="471"/>
      <c r="RMH205" s="471"/>
      <c r="RMI205" s="471"/>
      <c r="RMJ205" s="471"/>
      <c r="RMK205" s="471"/>
      <c r="RML205" s="471"/>
      <c r="RMM205" s="471"/>
      <c r="RMN205" s="471"/>
      <c r="RMO205" s="471"/>
      <c r="RMP205" s="471"/>
      <c r="RMQ205" s="471"/>
      <c r="RMR205" s="471"/>
      <c r="RMS205" s="471"/>
      <c r="RMT205" s="471"/>
      <c r="RMU205" s="471"/>
      <c r="RMV205" s="471"/>
      <c r="RMW205" s="471"/>
      <c r="RMX205" s="471"/>
      <c r="RMY205" s="471"/>
      <c r="RMZ205" s="471"/>
      <c r="RNA205" s="471"/>
      <c r="RNB205" s="471"/>
      <c r="RNC205" s="471"/>
      <c r="RND205" s="471"/>
      <c r="RNE205" s="471"/>
      <c r="RNF205" s="471"/>
      <c r="RNG205" s="471"/>
      <c r="RNH205" s="471"/>
      <c r="RNI205" s="471"/>
      <c r="RNJ205" s="471"/>
      <c r="RNK205" s="471"/>
      <c r="RNL205" s="471"/>
      <c r="RNM205" s="471"/>
      <c r="RNN205" s="471"/>
      <c r="RNO205" s="471"/>
      <c r="RNP205" s="471"/>
      <c r="RNQ205" s="471"/>
      <c r="RNR205" s="471"/>
      <c r="RNS205" s="471"/>
      <c r="RNT205" s="471"/>
      <c r="RNU205" s="471"/>
      <c r="RNV205" s="471"/>
      <c r="RNW205" s="471"/>
      <c r="RNX205" s="471"/>
      <c r="RNY205" s="471"/>
      <c r="RNZ205" s="471"/>
      <c r="ROA205" s="471"/>
      <c r="ROB205" s="471"/>
      <c r="ROC205" s="471"/>
      <c r="ROD205" s="471"/>
      <c r="ROE205" s="471"/>
      <c r="ROF205" s="471"/>
      <c r="ROG205" s="471"/>
      <c r="ROH205" s="471"/>
      <c r="ROI205" s="471"/>
      <c r="ROJ205" s="471"/>
      <c r="ROK205" s="471"/>
      <c r="ROL205" s="471"/>
      <c r="ROM205" s="471"/>
      <c r="RON205" s="471"/>
      <c r="ROO205" s="471"/>
      <c r="ROP205" s="471"/>
      <c r="ROQ205" s="471"/>
      <c r="ROR205" s="471"/>
      <c r="ROS205" s="471"/>
      <c r="ROT205" s="471"/>
      <c r="ROU205" s="471"/>
      <c r="ROV205" s="471"/>
      <c r="ROW205" s="471"/>
      <c r="ROX205" s="471"/>
      <c r="ROY205" s="471"/>
      <c r="ROZ205" s="471"/>
      <c r="RPA205" s="471"/>
      <c r="RPB205" s="471"/>
      <c r="RPC205" s="471"/>
      <c r="RPD205" s="471"/>
      <c r="RPE205" s="471"/>
      <c r="RPF205" s="471"/>
      <c r="RPG205" s="471"/>
      <c r="RPH205" s="471"/>
      <c r="RPI205" s="471"/>
      <c r="RPJ205" s="471"/>
      <c r="RPK205" s="471"/>
      <c r="RPL205" s="471"/>
      <c r="RPM205" s="471"/>
      <c r="RPN205" s="471"/>
      <c r="RPO205" s="471"/>
      <c r="RPP205" s="471"/>
      <c r="RPQ205" s="471"/>
      <c r="RPR205" s="471"/>
      <c r="RPS205" s="471"/>
      <c r="RPT205" s="471"/>
      <c r="RPU205" s="471"/>
      <c r="RPV205" s="471"/>
      <c r="RPW205" s="471"/>
      <c r="RPX205" s="471"/>
      <c r="RPY205" s="471"/>
      <c r="RPZ205" s="471"/>
      <c r="RQA205" s="471"/>
      <c r="RQB205" s="471"/>
      <c r="RQC205" s="471"/>
      <c r="RQD205" s="471"/>
      <c r="RQE205" s="471"/>
      <c r="RQF205" s="471"/>
      <c r="RQG205" s="471"/>
      <c r="RQH205" s="471"/>
      <c r="RQI205" s="471"/>
      <c r="RQJ205" s="471"/>
      <c r="RQK205" s="471"/>
      <c r="RQL205" s="471"/>
      <c r="RQM205" s="471"/>
      <c r="RQN205" s="471"/>
      <c r="RQO205" s="471"/>
      <c r="RQP205" s="471"/>
      <c r="RQQ205" s="471"/>
      <c r="RQR205" s="471"/>
      <c r="RQS205" s="471"/>
      <c r="RQT205" s="471"/>
      <c r="RQU205" s="471"/>
      <c r="RQV205" s="471"/>
      <c r="RQW205" s="471"/>
      <c r="RQX205" s="471"/>
      <c r="RQY205" s="471"/>
      <c r="RQZ205" s="471"/>
      <c r="RRA205" s="471"/>
      <c r="RRB205" s="471"/>
      <c r="RRC205" s="471"/>
      <c r="RRD205" s="471"/>
      <c r="RRE205" s="471"/>
      <c r="RRF205" s="471"/>
      <c r="RRG205" s="471"/>
      <c r="RRH205" s="471"/>
      <c r="RRI205" s="471"/>
      <c r="RRJ205" s="471"/>
      <c r="RRK205" s="471"/>
      <c r="RRL205" s="471"/>
      <c r="RRM205" s="471"/>
      <c r="RRN205" s="471"/>
      <c r="RRO205" s="471"/>
      <c r="RRP205" s="471"/>
      <c r="RRQ205" s="471"/>
      <c r="RRR205" s="471"/>
      <c r="RRS205" s="471"/>
      <c r="RRT205" s="471"/>
      <c r="RRU205" s="471"/>
      <c r="RRV205" s="471"/>
      <c r="RRW205" s="471"/>
      <c r="RRX205" s="471"/>
      <c r="RRY205" s="471"/>
      <c r="RRZ205" s="471"/>
      <c r="RSA205" s="471"/>
      <c r="RSB205" s="471"/>
      <c r="RSC205" s="471"/>
      <c r="RSD205" s="471"/>
      <c r="RSE205" s="471"/>
      <c r="RSF205" s="471"/>
      <c r="RSG205" s="471"/>
      <c r="RSH205" s="471"/>
      <c r="RSI205" s="471"/>
      <c r="RSJ205" s="471"/>
      <c r="RSK205" s="471"/>
      <c r="RSL205" s="471"/>
      <c r="RSM205" s="471"/>
      <c r="RSN205" s="471"/>
      <c r="RSO205" s="471"/>
      <c r="RSP205" s="471"/>
      <c r="RSQ205" s="471"/>
      <c r="RSR205" s="471"/>
      <c r="RSS205" s="471"/>
      <c r="RST205" s="471"/>
      <c r="RSU205" s="471"/>
      <c r="RSV205" s="471"/>
      <c r="RSW205" s="471"/>
      <c r="RSX205" s="471"/>
      <c r="RSY205" s="471"/>
      <c r="RSZ205" s="471"/>
      <c r="RTA205" s="471"/>
      <c r="RTB205" s="471"/>
      <c r="RTC205" s="471"/>
      <c r="RTD205" s="471"/>
      <c r="RTE205" s="471"/>
      <c r="RTF205" s="471"/>
      <c r="RTG205" s="471"/>
      <c r="RTH205" s="471"/>
      <c r="RTI205" s="471"/>
      <c r="RTJ205" s="471"/>
      <c r="RTK205" s="471"/>
      <c r="RTL205" s="471"/>
      <c r="RTM205" s="471"/>
      <c r="RTN205" s="471"/>
      <c r="RTO205" s="471"/>
      <c r="RTP205" s="471"/>
      <c r="RTQ205" s="471"/>
      <c r="RTR205" s="471"/>
      <c r="RTS205" s="471"/>
      <c r="RTT205" s="471"/>
      <c r="RTU205" s="471"/>
      <c r="RTV205" s="471"/>
      <c r="RTW205" s="471"/>
      <c r="RTX205" s="471"/>
      <c r="RTY205" s="471"/>
      <c r="RTZ205" s="471"/>
      <c r="RUA205" s="471"/>
      <c r="RUB205" s="471"/>
      <c r="RUC205" s="471"/>
      <c r="RUD205" s="471"/>
      <c r="RUE205" s="471"/>
      <c r="RUF205" s="471"/>
      <c r="RUG205" s="471"/>
      <c r="RUH205" s="471"/>
      <c r="RUI205" s="471"/>
      <c r="RUJ205" s="471"/>
      <c r="RUK205" s="471"/>
      <c r="RUL205" s="471"/>
      <c r="RUM205" s="471"/>
      <c r="RUN205" s="471"/>
      <c r="RUO205" s="471"/>
      <c r="RUP205" s="471"/>
      <c r="RUQ205" s="471"/>
      <c r="RUR205" s="471"/>
      <c r="RUS205" s="471"/>
      <c r="RUT205" s="471"/>
      <c r="RUU205" s="471"/>
      <c r="RUV205" s="471"/>
      <c r="RUW205" s="471"/>
      <c r="RUX205" s="471"/>
      <c r="RUY205" s="471"/>
      <c r="RUZ205" s="471"/>
      <c r="RVA205" s="471"/>
      <c r="RVB205" s="471"/>
      <c r="RVC205" s="471"/>
      <c r="RVD205" s="471"/>
      <c r="RVE205" s="471"/>
      <c r="RVF205" s="471"/>
      <c r="RVG205" s="471"/>
      <c r="RVH205" s="471"/>
      <c r="RVI205" s="471"/>
      <c r="RVJ205" s="471"/>
      <c r="RVK205" s="471"/>
      <c r="RVL205" s="471"/>
      <c r="RVM205" s="471"/>
      <c r="RVN205" s="471"/>
      <c r="RVO205" s="471"/>
      <c r="RVP205" s="471"/>
      <c r="RVQ205" s="471"/>
      <c r="RVR205" s="471"/>
      <c r="RVS205" s="471"/>
      <c r="RVT205" s="471"/>
      <c r="RVU205" s="471"/>
      <c r="RVV205" s="471"/>
      <c r="RVW205" s="471"/>
      <c r="RVX205" s="471"/>
      <c r="RVY205" s="471"/>
      <c r="RVZ205" s="471"/>
      <c r="RWA205" s="471"/>
      <c r="RWB205" s="471"/>
      <c r="RWC205" s="471"/>
      <c r="RWD205" s="471"/>
      <c r="RWE205" s="471"/>
      <c r="RWF205" s="471"/>
      <c r="RWG205" s="471"/>
      <c r="RWH205" s="471"/>
      <c r="RWI205" s="471"/>
      <c r="RWJ205" s="471"/>
      <c r="RWK205" s="471"/>
      <c r="RWL205" s="471"/>
      <c r="RWM205" s="471"/>
      <c r="RWN205" s="471"/>
      <c r="RWO205" s="471"/>
      <c r="RWP205" s="471"/>
      <c r="RWQ205" s="471"/>
      <c r="RWR205" s="471"/>
      <c r="RWS205" s="471"/>
      <c r="RWT205" s="471"/>
      <c r="RWU205" s="471"/>
      <c r="RWV205" s="471"/>
      <c r="RWW205" s="471"/>
      <c r="RWX205" s="471"/>
      <c r="RWY205" s="471"/>
      <c r="RWZ205" s="471"/>
      <c r="RXA205" s="471"/>
      <c r="RXB205" s="471"/>
      <c r="RXC205" s="471"/>
      <c r="RXD205" s="471"/>
      <c r="RXE205" s="471"/>
      <c r="RXF205" s="471"/>
      <c r="RXG205" s="471"/>
      <c r="RXH205" s="471"/>
      <c r="RXI205" s="471"/>
      <c r="RXJ205" s="471"/>
      <c r="RXK205" s="471"/>
      <c r="RXL205" s="471"/>
      <c r="RXM205" s="471"/>
      <c r="RXN205" s="471"/>
      <c r="RXO205" s="471"/>
      <c r="RXP205" s="471"/>
      <c r="RXQ205" s="471"/>
      <c r="RXR205" s="471"/>
      <c r="RXS205" s="471"/>
      <c r="RXT205" s="471"/>
      <c r="RXU205" s="471"/>
      <c r="RXV205" s="471"/>
      <c r="RXW205" s="471"/>
      <c r="RXX205" s="471"/>
      <c r="RXY205" s="471"/>
      <c r="RXZ205" s="471"/>
      <c r="RYA205" s="471"/>
      <c r="RYB205" s="471"/>
      <c r="RYC205" s="471"/>
      <c r="RYD205" s="471"/>
      <c r="RYE205" s="471"/>
      <c r="RYF205" s="471"/>
      <c r="RYG205" s="471"/>
      <c r="RYH205" s="471"/>
      <c r="RYI205" s="471"/>
      <c r="RYJ205" s="471"/>
      <c r="RYK205" s="471"/>
      <c r="RYL205" s="471"/>
      <c r="RYM205" s="471"/>
      <c r="RYN205" s="471"/>
      <c r="RYO205" s="471"/>
      <c r="RYP205" s="471"/>
      <c r="RYQ205" s="471"/>
      <c r="RYR205" s="471"/>
      <c r="RYS205" s="471"/>
      <c r="RYT205" s="471"/>
      <c r="RYU205" s="471"/>
      <c r="RYV205" s="471"/>
      <c r="RYW205" s="471"/>
      <c r="RYX205" s="471"/>
      <c r="RYY205" s="471"/>
      <c r="RYZ205" s="471"/>
      <c r="RZA205" s="471"/>
      <c r="RZB205" s="471"/>
      <c r="RZC205" s="471"/>
      <c r="RZD205" s="471"/>
      <c r="RZE205" s="471"/>
      <c r="RZF205" s="471"/>
      <c r="RZG205" s="471"/>
      <c r="RZH205" s="471"/>
      <c r="RZI205" s="471"/>
      <c r="RZJ205" s="471"/>
      <c r="RZK205" s="471"/>
      <c r="RZL205" s="471"/>
      <c r="RZM205" s="471"/>
      <c r="RZN205" s="471"/>
      <c r="RZO205" s="471"/>
      <c r="RZP205" s="471"/>
      <c r="RZQ205" s="471"/>
      <c r="RZR205" s="471"/>
      <c r="RZS205" s="471"/>
      <c r="RZT205" s="471"/>
      <c r="RZU205" s="471"/>
      <c r="RZV205" s="471"/>
      <c r="RZW205" s="471"/>
      <c r="RZX205" s="471"/>
      <c r="RZY205" s="471"/>
      <c r="RZZ205" s="471"/>
      <c r="SAA205" s="471"/>
      <c r="SAB205" s="471"/>
      <c r="SAC205" s="471"/>
      <c r="SAD205" s="471"/>
      <c r="SAE205" s="471"/>
      <c r="SAF205" s="471"/>
      <c r="SAG205" s="471"/>
      <c r="SAH205" s="471"/>
      <c r="SAI205" s="471"/>
      <c r="SAJ205" s="471"/>
      <c r="SAK205" s="471"/>
      <c r="SAL205" s="471"/>
      <c r="SAM205" s="471"/>
      <c r="SAN205" s="471"/>
      <c r="SAO205" s="471"/>
      <c r="SAP205" s="471"/>
      <c r="SAQ205" s="471"/>
      <c r="SAR205" s="471"/>
      <c r="SAS205" s="471"/>
      <c r="SAT205" s="471"/>
      <c r="SAU205" s="471"/>
      <c r="SAV205" s="471"/>
      <c r="SAW205" s="471"/>
      <c r="SAX205" s="471"/>
      <c r="SAY205" s="471"/>
      <c r="SAZ205" s="471"/>
      <c r="SBA205" s="471"/>
      <c r="SBB205" s="471"/>
      <c r="SBC205" s="471"/>
      <c r="SBD205" s="471"/>
      <c r="SBE205" s="471"/>
      <c r="SBF205" s="471"/>
      <c r="SBG205" s="471"/>
      <c r="SBH205" s="471"/>
      <c r="SBI205" s="471"/>
      <c r="SBJ205" s="471"/>
      <c r="SBK205" s="471"/>
      <c r="SBL205" s="471"/>
      <c r="SBM205" s="471"/>
      <c r="SBN205" s="471"/>
      <c r="SBO205" s="471"/>
      <c r="SBP205" s="471"/>
      <c r="SBQ205" s="471"/>
      <c r="SBR205" s="471"/>
      <c r="SBS205" s="471"/>
      <c r="SBT205" s="471"/>
      <c r="SBU205" s="471"/>
      <c r="SBV205" s="471"/>
      <c r="SBW205" s="471"/>
      <c r="SBX205" s="471"/>
      <c r="SBY205" s="471"/>
      <c r="SBZ205" s="471"/>
      <c r="SCA205" s="471"/>
      <c r="SCB205" s="471"/>
      <c r="SCC205" s="471"/>
      <c r="SCD205" s="471"/>
      <c r="SCE205" s="471"/>
      <c r="SCF205" s="471"/>
      <c r="SCG205" s="471"/>
      <c r="SCH205" s="471"/>
      <c r="SCI205" s="471"/>
      <c r="SCJ205" s="471"/>
      <c r="SCK205" s="471"/>
      <c r="SCL205" s="471"/>
      <c r="SCM205" s="471"/>
      <c r="SCN205" s="471"/>
      <c r="SCO205" s="471"/>
      <c r="SCP205" s="471"/>
      <c r="SCQ205" s="471"/>
      <c r="SCR205" s="471"/>
      <c r="SCS205" s="471"/>
      <c r="SCT205" s="471"/>
      <c r="SCU205" s="471"/>
      <c r="SCV205" s="471"/>
      <c r="SCW205" s="471"/>
      <c r="SCX205" s="471"/>
      <c r="SCY205" s="471"/>
      <c r="SCZ205" s="471"/>
      <c r="SDA205" s="471"/>
      <c r="SDB205" s="471"/>
      <c r="SDC205" s="471"/>
      <c r="SDD205" s="471"/>
      <c r="SDE205" s="471"/>
      <c r="SDF205" s="471"/>
      <c r="SDG205" s="471"/>
      <c r="SDH205" s="471"/>
      <c r="SDI205" s="471"/>
      <c r="SDJ205" s="471"/>
      <c r="SDK205" s="471"/>
      <c r="SDL205" s="471"/>
      <c r="SDM205" s="471"/>
      <c r="SDN205" s="471"/>
      <c r="SDO205" s="471"/>
      <c r="SDP205" s="471"/>
      <c r="SDQ205" s="471"/>
      <c r="SDR205" s="471"/>
      <c r="SDS205" s="471"/>
      <c r="SDT205" s="471"/>
      <c r="SDU205" s="471"/>
      <c r="SDV205" s="471"/>
      <c r="SDW205" s="471"/>
      <c r="SDX205" s="471"/>
      <c r="SDY205" s="471"/>
      <c r="SDZ205" s="471"/>
      <c r="SEA205" s="471"/>
      <c r="SEB205" s="471"/>
      <c r="SEC205" s="471"/>
      <c r="SED205" s="471"/>
      <c r="SEE205" s="471"/>
      <c r="SEF205" s="471"/>
      <c r="SEG205" s="471"/>
      <c r="SEH205" s="471"/>
      <c r="SEI205" s="471"/>
      <c r="SEJ205" s="471"/>
      <c r="SEK205" s="471"/>
      <c r="SEL205" s="471"/>
      <c r="SEM205" s="471"/>
      <c r="SEN205" s="471"/>
      <c r="SEO205" s="471"/>
      <c r="SEP205" s="471"/>
      <c r="SEQ205" s="471"/>
      <c r="SER205" s="471"/>
      <c r="SES205" s="471"/>
      <c r="SET205" s="471"/>
      <c r="SEU205" s="471"/>
      <c r="SEV205" s="471"/>
      <c r="SEW205" s="471"/>
      <c r="SEX205" s="471"/>
      <c r="SEY205" s="471"/>
      <c r="SEZ205" s="471"/>
      <c r="SFA205" s="471"/>
      <c r="SFB205" s="471"/>
      <c r="SFC205" s="471"/>
      <c r="SFD205" s="471"/>
      <c r="SFE205" s="471"/>
      <c r="SFF205" s="471"/>
      <c r="SFG205" s="471"/>
      <c r="SFH205" s="471"/>
      <c r="SFI205" s="471"/>
      <c r="SFJ205" s="471"/>
      <c r="SFK205" s="471"/>
      <c r="SFL205" s="471"/>
      <c r="SFM205" s="471"/>
      <c r="SFN205" s="471"/>
      <c r="SFO205" s="471"/>
      <c r="SFP205" s="471"/>
      <c r="SFQ205" s="471"/>
      <c r="SFR205" s="471"/>
      <c r="SFS205" s="471"/>
      <c r="SFT205" s="471"/>
      <c r="SFU205" s="471"/>
      <c r="SFV205" s="471"/>
      <c r="SFW205" s="471"/>
      <c r="SFX205" s="471"/>
      <c r="SFY205" s="471"/>
      <c r="SFZ205" s="471"/>
      <c r="SGA205" s="471"/>
      <c r="SGB205" s="471"/>
      <c r="SGC205" s="471"/>
      <c r="SGD205" s="471"/>
      <c r="SGE205" s="471"/>
      <c r="SGF205" s="471"/>
      <c r="SGG205" s="471"/>
      <c r="SGH205" s="471"/>
      <c r="SGI205" s="471"/>
      <c r="SGJ205" s="471"/>
      <c r="SGK205" s="471"/>
      <c r="SGL205" s="471"/>
      <c r="SGM205" s="471"/>
      <c r="SGN205" s="471"/>
      <c r="SGO205" s="471"/>
      <c r="SGP205" s="471"/>
      <c r="SGQ205" s="471"/>
      <c r="SGR205" s="471"/>
      <c r="SGS205" s="471"/>
      <c r="SGT205" s="471"/>
      <c r="SGU205" s="471"/>
      <c r="SGV205" s="471"/>
      <c r="SGW205" s="471"/>
      <c r="SGX205" s="471"/>
      <c r="SGY205" s="471"/>
      <c r="SGZ205" s="471"/>
      <c r="SHA205" s="471"/>
      <c r="SHB205" s="471"/>
      <c r="SHC205" s="471"/>
      <c r="SHD205" s="471"/>
      <c r="SHE205" s="471"/>
      <c r="SHF205" s="471"/>
      <c r="SHG205" s="471"/>
      <c r="SHH205" s="471"/>
      <c r="SHI205" s="471"/>
      <c r="SHJ205" s="471"/>
      <c r="SHK205" s="471"/>
      <c r="SHL205" s="471"/>
      <c r="SHM205" s="471"/>
      <c r="SHN205" s="471"/>
      <c r="SHO205" s="471"/>
      <c r="SHP205" s="471"/>
      <c r="SHQ205" s="471"/>
      <c r="SHR205" s="471"/>
      <c r="SHS205" s="471"/>
      <c r="SHT205" s="471"/>
      <c r="SHU205" s="471"/>
      <c r="SHV205" s="471"/>
      <c r="SHW205" s="471"/>
      <c r="SHX205" s="471"/>
      <c r="SHY205" s="471"/>
      <c r="SHZ205" s="471"/>
      <c r="SIA205" s="471"/>
      <c r="SIB205" s="471"/>
      <c r="SIC205" s="471"/>
      <c r="SID205" s="471"/>
      <c r="SIE205" s="471"/>
      <c r="SIF205" s="471"/>
      <c r="SIG205" s="471"/>
      <c r="SIH205" s="471"/>
      <c r="SII205" s="471"/>
      <c r="SIJ205" s="471"/>
      <c r="SIK205" s="471"/>
      <c r="SIL205" s="471"/>
      <c r="SIM205" s="471"/>
      <c r="SIN205" s="471"/>
      <c r="SIO205" s="471"/>
      <c r="SIP205" s="471"/>
      <c r="SIQ205" s="471"/>
      <c r="SIR205" s="471"/>
      <c r="SIS205" s="471"/>
      <c r="SIT205" s="471"/>
      <c r="SIU205" s="471"/>
      <c r="SIV205" s="471"/>
      <c r="SIW205" s="471"/>
      <c r="SIX205" s="471"/>
      <c r="SIY205" s="471"/>
      <c r="SIZ205" s="471"/>
      <c r="SJA205" s="471"/>
      <c r="SJB205" s="471"/>
      <c r="SJC205" s="471"/>
      <c r="SJD205" s="471"/>
      <c r="SJE205" s="471"/>
      <c r="SJF205" s="471"/>
      <c r="SJG205" s="471"/>
      <c r="SJH205" s="471"/>
      <c r="SJI205" s="471"/>
      <c r="SJJ205" s="471"/>
      <c r="SJK205" s="471"/>
      <c r="SJL205" s="471"/>
      <c r="SJM205" s="471"/>
      <c r="SJN205" s="471"/>
      <c r="SJO205" s="471"/>
      <c r="SJP205" s="471"/>
      <c r="SJQ205" s="471"/>
      <c r="SJR205" s="471"/>
      <c r="SJS205" s="471"/>
      <c r="SJT205" s="471"/>
      <c r="SJU205" s="471"/>
      <c r="SJV205" s="471"/>
      <c r="SJW205" s="471"/>
      <c r="SJX205" s="471"/>
      <c r="SJY205" s="471"/>
      <c r="SJZ205" s="471"/>
      <c r="SKA205" s="471"/>
      <c r="SKB205" s="471"/>
      <c r="SKC205" s="471"/>
      <c r="SKD205" s="471"/>
      <c r="SKE205" s="471"/>
      <c r="SKF205" s="471"/>
      <c r="SKG205" s="471"/>
      <c r="SKH205" s="471"/>
      <c r="SKI205" s="471"/>
      <c r="SKJ205" s="471"/>
      <c r="SKK205" s="471"/>
      <c r="SKL205" s="471"/>
      <c r="SKM205" s="471"/>
      <c r="SKN205" s="471"/>
      <c r="SKO205" s="471"/>
      <c r="SKP205" s="471"/>
      <c r="SKQ205" s="471"/>
      <c r="SKR205" s="471"/>
      <c r="SKS205" s="471"/>
      <c r="SKT205" s="471"/>
      <c r="SKU205" s="471"/>
      <c r="SKV205" s="471"/>
      <c r="SKW205" s="471"/>
      <c r="SKX205" s="471"/>
      <c r="SKY205" s="471"/>
      <c r="SKZ205" s="471"/>
      <c r="SLA205" s="471"/>
      <c r="SLB205" s="471"/>
      <c r="SLC205" s="471"/>
      <c r="SLD205" s="471"/>
      <c r="SLE205" s="471"/>
      <c r="SLF205" s="471"/>
      <c r="SLG205" s="471"/>
      <c r="SLH205" s="471"/>
      <c r="SLI205" s="471"/>
      <c r="SLJ205" s="471"/>
      <c r="SLK205" s="471"/>
      <c r="SLL205" s="471"/>
      <c r="SLM205" s="471"/>
      <c r="SLN205" s="471"/>
      <c r="SLO205" s="471"/>
      <c r="SLP205" s="471"/>
      <c r="SLQ205" s="471"/>
      <c r="SLR205" s="471"/>
      <c r="SLS205" s="471"/>
      <c r="SLT205" s="471"/>
      <c r="SLU205" s="471"/>
      <c r="SLV205" s="471"/>
      <c r="SLW205" s="471"/>
      <c r="SLX205" s="471"/>
      <c r="SLY205" s="471"/>
      <c r="SLZ205" s="471"/>
      <c r="SMA205" s="471"/>
      <c r="SMB205" s="471"/>
      <c r="SMC205" s="471"/>
      <c r="SMD205" s="471"/>
      <c r="SME205" s="471"/>
      <c r="SMF205" s="471"/>
      <c r="SMG205" s="471"/>
      <c r="SMH205" s="471"/>
      <c r="SMI205" s="471"/>
      <c r="SMJ205" s="471"/>
      <c r="SMK205" s="471"/>
      <c r="SML205" s="471"/>
      <c r="SMM205" s="471"/>
      <c r="SMN205" s="471"/>
      <c r="SMO205" s="471"/>
      <c r="SMP205" s="471"/>
      <c r="SMQ205" s="471"/>
      <c r="SMR205" s="471"/>
      <c r="SMS205" s="471"/>
      <c r="SMT205" s="471"/>
      <c r="SMU205" s="471"/>
      <c r="SMV205" s="471"/>
      <c r="SMW205" s="471"/>
      <c r="SMX205" s="471"/>
      <c r="SMY205" s="471"/>
      <c r="SMZ205" s="471"/>
      <c r="SNA205" s="471"/>
      <c r="SNB205" s="471"/>
      <c r="SNC205" s="471"/>
      <c r="SND205" s="471"/>
      <c r="SNE205" s="471"/>
      <c r="SNF205" s="471"/>
      <c r="SNG205" s="471"/>
      <c r="SNH205" s="471"/>
      <c r="SNI205" s="471"/>
      <c r="SNJ205" s="471"/>
      <c r="SNK205" s="471"/>
      <c r="SNL205" s="471"/>
      <c r="SNM205" s="471"/>
      <c r="SNN205" s="471"/>
      <c r="SNO205" s="471"/>
      <c r="SNP205" s="471"/>
      <c r="SNQ205" s="471"/>
      <c r="SNR205" s="471"/>
      <c r="SNS205" s="471"/>
      <c r="SNT205" s="471"/>
      <c r="SNU205" s="471"/>
      <c r="SNV205" s="471"/>
      <c r="SNW205" s="471"/>
      <c r="SNX205" s="471"/>
      <c r="SNY205" s="471"/>
      <c r="SNZ205" s="471"/>
      <c r="SOA205" s="471"/>
      <c r="SOB205" s="471"/>
      <c r="SOC205" s="471"/>
      <c r="SOD205" s="471"/>
      <c r="SOE205" s="471"/>
      <c r="SOF205" s="471"/>
      <c r="SOG205" s="471"/>
      <c r="SOH205" s="471"/>
      <c r="SOI205" s="471"/>
      <c r="SOJ205" s="471"/>
      <c r="SOK205" s="471"/>
      <c r="SOL205" s="471"/>
      <c r="SOM205" s="471"/>
      <c r="SON205" s="471"/>
      <c r="SOO205" s="471"/>
      <c r="SOP205" s="471"/>
      <c r="SOQ205" s="471"/>
      <c r="SOR205" s="471"/>
      <c r="SOS205" s="471"/>
      <c r="SOT205" s="471"/>
      <c r="SOU205" s="471"/>
      <c r="SOV205" s="471"/>
      <c r="SOW205" s="471"/>
      <c r="SOX205" s="471"/>
      <c r="SOY205" s="471"/>
      <c r="SOZ205" s="471"/>
      <c r="SPA205" s="471"/>
      <c r="SPB205" s="471"/>
      <c r="SPC205" s="471"/>
      <c r="SPD205" s="471"/>
      <c r="SPE205" s="471"/>
      <c r="SPF205" s="471"/>
      <c r="SPG205" s="471"/>
      <c r="SPH205" s="471"/>
      <c r="SPI205" s="471"/>
      <c r="SPJ205" s="471"/>
      <c r="SPK205" s="471"/>
      <c r="SPL205" s="471"/>
      <c r="SPM205" s="471"/>
      <c r="SPN205" s="471"/>
      <c r="SPO205" s="471"/>
      <c r="SPP205" s="471"/>
      <c r="SPQ205" s="471"/>
      <c r="SPR205" s="471"/>
      <c r="SPS205" s="471"/>
      <c r="SPT205" s="471"/>
      <c r="SPU205" s="471"/>
      <c r="SPV205" s="471"/>
      <c r="SPW205" s="471"/>
      <c r="SPX205" s="471"/>
      <c r="SPY205" s="471"/>
      <c r="SPZ205" s="471"/>
      <c r="SQA205" s="471"/>
      <c r="SQB205" s="471"/>
      <c r="SQC205" s="471"/>
      <c r="SQD205" s="471"/>
      <c r="SQE205" s="471"/>
      <c r="SQF205" s="471"/>
      <c r="SQG205" s="471"/>
      <c r="SQH205" s="471"/>
      <c r="SQI205" s="471"/>
      <c r="SQJ205" s="471"/>
      <c r="SQK205" s="471"/>
      <c r="SQL205" s="471"/>
      <c r="SQM205" s="471"/>
      <c r="SQN205" s="471"/>
      <c r="SQO205" s="471"/>
      <c r="SQP205" s="471"/>
      <c r="SQQ205" s="471"/>
      <c r="SQR205" s="471"/>
      <c r="SQS205" s="471"/>
      <c r="SQT205" s="471"/>
      <c r="SQU205" s="471"/>
      <c r="SQV205" s="471"/>
      <c r="SQW205" s="471"/>
      <c r="SQX205" s="471"/>
      <c r="SQY205" s="471"/>
      <c r="SQZ205" s="471"/>
      <c r="SRA205" s="471"/>
      <c r="SRB205" s="471"/>
      <c r="SRC205" s="471"/>
      <c r="SRD205" s="471"/>
      <c r="SRE205" s="471"/>
      <c r="SRF205" s="471"/>
      <c r="SRG205" s="471"/>
      <c r="SRH205" s="471"/>
      <c r="SRI205" s="471"/>
      <c r="SRJ205" s="471"/>
      <c r="SRK205" s="471"/>
      <c r="SRL205" s="471"/>
      <c r="SRM205" s="471"/>
      <c r="SRN205" s="471"/>
      <c r="SRO205" s="471"/>
      <c r="SRP205" s="471"/>
      <c r="SRQ205" s="471"/>
      <c r="SRR205" s="471"/>
      <c r="SRS205" s="471"/>
      <c r="SRT205" s="471"/>
      <c r="SRU205" s="471"/>
      <c r="SRV205" s="471"/>
      <c r="SRW205" s="471"/>
      <c r="SRX205" s="471"/>
      <c r="SRY205" s="471"/>
      <c r="SRZ205" s="471"/>
      <c r="SSA205" s="471"/>
      <c r="SSB205" s="471"/>
      <c r="SSC205" s="471"/>
      <c r="SSD205" s="471"/>
      <c r="SSE205" s="471"/>
      <c r="SSF205" s="471"/>
      <c r="SSG205" s="471"/>
      <c r="SSH205" s="471"/>
      <c r="SSI205" s="471"/>
      <c r="SSJ205" s="471"/>
      <c r="SSK205" s="471"/>
      <c r="SSL205" s="471"/>
      <c r="SSM205" s="471"/>
      <c r="SSN205" s="471"/>
      <c r="SSO205" s="471"/>
      <c r="SSP205" s="471"/>
      <c r="SSQ205" s="471"/>
      <c r="SSR205" s="471"/>
      <c r="SSS205" s="471"/>
      <c r="SST205" s="471"/>
      <c r="SSU205" s="471"/>
      <c r="SSV205" s="471"/>
      <c r="SSW205" s="471"/>
      <c r="SSX205" s="471"/>
      <c r="SSY205" s="471"/>
      <c r="SSZ205" s="471"/>
      <c r="STA205" s="471"/>
      <c r="STB205" s="471"/>
      <c r="STC205" s="471"/>
      <c r="STD205" s="471"/>
      <c r="STE205" s="471"/>
      <c r="STF205" s="471"/>
      <c r="STG205" s="471"/>
      <c r="STH205" s="471"/>
      <c r="STI205" s="471"/>
      <c r="STJ205" s="471"/>
      <c r="STK205" s="471"/>
      <c r="STL205" s="471"/>
      <c r="STM205" s="471"/>
      <c r="STN205" s="471"/>
      <c r="STO205" s="471"/>
      <c r="STP205" s="471"/>
      <c r="STQ205" s="471"/>
      <c r="STR205" s="471"/>
      <c r="STS205" s="471"/>
      <c r="STT205" s="471"/>
      <c r="STU205" s="471"/>
      <c r="STV205" s="471"/>
      <c r="STW205" s="471"/>
      <c r="STX205" s="471"/>
      <c r="STY205" s="471"/>
      <c r="STZ205" s="471"/>
      <c r="SUA205" s="471"/>
      <c r="SUB205" s="471"/>
      <c r="SUC205" s="471"/>
      <c r="SUD205" s="471"/>
      <c r="SUE205" s="471"/>
      <c r="SUF205" s="471"/>
      <c r="SUG205" s="471"/>
      <c r="SUH205" s="471"/>
      <c r="SUI205" s="471"/>
      <c r="SUJ205" s="471"/>
      <c r="SUK205" s="471"/>
      <c r="SUL205" s="471"/>
      <c r="SUM205" s="471"/>
      <c r="SUN205" s="471"/>
      <c r="SUO205" s="471"/>
      <c r="SUP205" s="471"/>
      <c r="SUQ205" s="471"/>
      <c r="SUR205" s="471"/>
      <c r="SUS205" s="471"/>
      <c r="SUT205" s="471"/>
      <c r="SUU205" s="471"/>
      <c r="SUV205" s="471"/>
      <c r="SUW205" s="471"/>
      <c r="SUX205" s="471"/>
      <c r="SUY205" s="471"/>
      <c r="SUZ205" s="471"/>
      <c r="SVA205" s="471"/>
      <c r="SVB205" s="471"/>
      <c r="SVC205" s="471"/>
      <c r="SVD205" s="471"/>
      <c r="SVE205" s="471"/>
      <c r="SVF205" s="471"/>
      <c r="SVG205" s="471"/>
      <c r="SVH205" s="471"/>
      <c r="SVI205" s="471"/>
      <c r="SVJ205" s="471"/>
      <c r="SVK205" s="471"/>
      <c r="SVL205" s="471"/>
      <c r="SVM205" s="471"/>
      <c r="SVN205" s="471"/>
      <c r="SVO205" s="471"/>
      <c r="SVP205" s="471"/>
      <c r="SVQ205" s="471"/>
      <c r="SVR205" s="471"/>
      <c r="SVS205" s="471"/>
      <c r="SVT205" s="471"/>
      <c r="SVU205" s="471"/>
      <c r="SVV205" s="471"/>
      <c r="SVW205" s="471"/>
      <c r="SVX205" s="471"/>
      <c r="SVY205" s="471"/>
      <c r="SVZ205" s="471"/>
      <c r="SWA205" s="471"/>
      <c r="SWB205" s="471"/>
      <c r="SWC205" s="471"/>
      <c r="SWD205" s="471"/>
      <c r="SWE205" s="471"/>
      <c r="SWF205" s="471"/>
      <c r="SWG205" s="471"/>
      <c r="SWH205" s="471"/>
      <c r="SWI205" s="471"/>
      <c r="SWJ205" s="471"/>
      <c r="SWK205" s="471"/>
      <c r="SWL205" s="471"/>
      <c r="SWM205" s="471"/>
      <c r="SWN205" s="471"/>
      <c r="SWO205" s="471"/>
      <c r="SWP205" s="471"/>
      <c r="SWQ205" s="471"/>
      <c r="SWR205" s="471"/>
      <c r="SWS205" s="471"/>
      <c r="SWT205" s="471"/>
      <c r="SWU205" s="471"/>
      <c r="SWV205" s="471"/>
      <c r="SWW205" s="471"/>
      <c r="SWX205" s="471"/>
      <c r="SWY205" s="471"/>
      <c r="SWZ205" s="471"/>
      <c r="SXA205" s="471"/>
      <c r="SXB205" s="471"/>
      <c r="SXC205" s="471"/>
      <c r="SXD205" s="471"/>
      <c r="SXE205" s="471"/>
      <c r="SXF205" s="471"/>
      <c r="SXG205" s="471"/>
      <c r="SXH205" s="471"/>
      <c r="SXI205" s="471"/>
      <c r="SXJ205" s="471"/>
      <c r="SXK205" s="471"/>
      <c r="SXL205" s="471"/>
      <c r="SXM205" s="471"/>
      <c r="SXN205" s="471"/>
      <c r="SXO205" s="471"/>
      <c r="SXP205" s="471"/>
      <c r="SXQ205" s="471"/>
      <c r="SXR205" s="471"/>
      <c r="SXS205" s="471"/>
      <c r="SXT205" s="471"/>
      <c r="SXU205" s="471"/>
      <c r="SXV205" s="471"/>
      <c r="SXW205" s="471"/>
      <c r="SXX205" s="471"/>
      <c r="SXY205" s="471"/>
      <c r="SXZ205" s="471"/>
      <c r="SYA205" s="471"/>
      <c r="SYB205" s="471"/>
      <c r="SYC205" s="471"/>
      <c r="SYD205" s="471"/>
      <c r="SYE205" s="471"/>
      <c r="SYF205" s="471"/>
      <c r="SYG205" s="471"/>
      <c r="SYH205" s="471"/>
      <c r="SYI205" s="471"/>
      <c r="SYJ205" s="471"/>
      <c r="SYK205" s="471"/>
      <c r="SYL205" s="471"/>
      <c r="SYM205" s="471"/>
      <c r="SYN205" s="471"/>
      <c r="SYO205" s="471"/>
      <c r="SYP205" s="471"/>
      <c r="SYQ205" s="471"/>
      <c r="SYR205" s="471"/>
      <c r="SYS205" s="471"/>
      <c r="SYT205" s="471"/>
      <c r="SYU205" s="471"/>
      <c r="SYV205" s="471"/>
      <c r="SYW205" s="471"/>
      <c r="SYX205" s="471"/>
      <c r="SYY205" s="471"/>
      <c r="SYZ205" s="471"/>
      <c r="SZA205" s="471"/>
      <c r="SZB205" s="471"/>
      <c r="SZC205" s="471"/>
      <c r="SZD205" s="471"/>
      <c r="SZE205" s="471"/>
      <c r="SZF205" s="471"/>
      <c r="SZG205" s="471"/>
      <c r="SZH205" s="471"/>
      <c r="SZI205" s="471"/>
      <c r="SZJ205" s="471"/>
      <c r="SZK205" s="471"/>
      <c r="SZL205" s="471"/>
      <c r="SZM205" s="471"/>
      <c r="SZN205" s="471"/>
      <c r="SZO205" s="471"/>
      <c r="SZP205" s="471"/>
      <c r="SZQ205" s="471"/>
      <c r="SZR205" s="471"/>
      <c r="SZS205" s="471"/>
      <c r="SZT205" s="471"/>
      <c r="SZU205" s="471"/>
      <c r="SZV205" s="471"/>
      <c r="SZW205" s="471"/>
      <c r="SZX205" s="471"/>
      <c r="SZY205" s="471"/>
      <c r="SZZ205" s="471"/>
      <c r="TAA205" s="471"/>
      <c r="TAB205" s="471"/>
      <c r="TAC205" s="471"/>
      <c r="TAD205" s="471"/>
      <c r="TAE205" s="471"/>
      <c r="TAF205" s="471"/>
      <c r="TAG205" s="471"/>
      <c r="TAH205" s="471"/>
      <c r="TAI205" s="471"/>
      <c r="TAJ205" s="471"/>
      <c r="TAK205" s="471"/>
      <c r="TAL205" s="471"/>
      <c r="TAM205" s="471"/>
      <c r="TAN205" s="471"/>
      <c r="TAO205" s="471"/>
      <c r="TAP205" s="471"/>
      <c r="TAQ205" s="471"/>
      <c r="TAR205" s="471"/>
      <c r="TAS205" s="471"/>
      <c r="TAT205" s="471"/>
      <c r="TAU205" s="471"/>
      <c r="TAV205" s="471"/>
      <c r="TAW205" s="471"/>
      <c r="TAX205" s="471"/>
      <c r="TAY205" s="471"/>
      <c r="TAZ205" s="471"/>
      <c r="TBA205" s="471"/>
      <c r="TBB205" s="471"/>
      <c r="TBC205" s="471"/>
      <c r="TBD205" s="471"/>
      <c r="TBE205" s="471"/>
      <c r="TBF205" s="471"/>
      <c r="TBG205" s="471"/>
      <c r="TBH205" s="471"/>
      <c r="TBI205" s="471"/>
      <c r="TBJ205" s="471"/>
      <c r="TBK205" s="471"/>
      <c r="TBL205" s="471"/>
      <c r="TBM205" s="471"/>
      <c r="TBN205" s="471"/>
      <c r="TBO205" s="471"/>
      <c r="TBP205" s="471"/>
      <c r="TBQ205" s="471"/>
      <c r="TBR205" s="471"/>
      <c r="TBS205" s="471"/>
      <c r="TBT205" s="471"/>
      <c r="TBU205" s="471"/>
      <c r="TBV205" s="471"/>
      <c r="TBW205" s="471"/>
      <c r="TBX205" s="471"/>
      <c r="TBY205" s="471"/>
      <c r="TBZ205" s="471"/>
      <c r="TCA205" s="471"/>
      <c r="TCB205" s="471"/>
      <c r="TCC205" s="471"/>
      <c r="TCD205" s="471"/>
      <c r="TCE205" s="471"/>
      <c r="TCF205" s="471"/>
      <c r="TCG205" s="471"/>
      <c r="TCH205" s="471"/>
      <c r="TCI205" s="471"/>
      <c r="TCJ205" s="471"/>
      <c r="TCK205" s="471"/>
      <c r="TCL205" s="471"/>
      <c r="TCM205" s="471"/>
      <c r="TCN205" s="471"/>
      <c r="TCO205" s="471"/>
      <c r="TCP205" s="471"/>
      <c r="TCQ205" s="471"/>
      <c r="TCR205" s="471"/>
      <c r="TCS205" s="471"/>
      <c r="TCT205" s="471"/>
      <c r="TCU205" s="471"/>
      <c r="TCV205" s="471"/>
      <c r="TCW205" s="471"/>
      <c r="TCX205" s="471"/>
      <c r="TCY205" s="471"/>
      <c r="TCZ205" s="471"/>
      <c r="TDA205" s="471"/>
      <c r="TDB205" s="471"/>
      <c r="TDC205" s="471"/>
      <c r="TDD205" s="471"/>
      <c r="TDE205" s="471"/>
      <c r="TDF205" s="471"/>
      <c r="TDG205" s="471"/>
      <c r="TDH205" s="471"/>
      <c r="TDI205" s="471"/>
      <c r="TDJ205" s="471"/>
      <c r="TDK205" s="471"/>
      <c r="TDL205" s="471"/>
      <c r="TDM205" s="471"/>
      <c r="TDN205" s="471"/>
      <c r="TDO205" s="471"/>
      <c r="TDP205" s="471"/>
      <c r="TDQ205" s="471"/>
      <c r="TDR205" s="471"/>
      <c r="TDS205" s="471"/>
      <c r="TDT205" s="471"/>
      <c r="TDU205" s="471"/>
      <c r="TDV205" s="471"/>
      <c r="TDW205" s="471"/>
      <c r="TDX205" s="471"/>
      <c r="TDY205" s="471"/>
      <c r="TDZ205" s="471"/>
      <c r="TEA205" s="471"/>
      <c r="TEB205" s="471"/>
      <c r="TEC205" s="471"/>
      <c r="TED205" s="471"/>
      <c r="TEE205" s="471"/>
      <c r="TEF205" s="471"/>
      <c r="TEG205" s="471"/>
      <c r="TEH205" s="471"/>
      <c r="TEI205" s="471"/>
      <c r="TEJ205" s="471"/>
      <c r="TEK205" s="471"/>
      <c r="TEL205" s="471"/>
      <c r="TEM205" s="471"/>
      <c r="TEN205" s="471"/>
      <c r="TEO205" s="471"/>
      <c r="TEP205" s="471"/>
      <c r="TEQ205" s="471"/>
      <c r="TER205" s="471"/>
      <c r="TES205" s="471"/>
      <c r="TET205" s="471"/>
      <c r="TEU205" s="471"/>
      <c r="TEV205" s="471"/>
      <c r="TEW205" s="471"/>
      <c r="TEX205" s="471"/>
      <c r="TEY205" s="471"/>
      <c r="TEZ205" s="471"/>
      <c r="TFA205" s="471"/>
      <c r="TFB205" s="471"/>
      <c r="TFC205" s="471"/>
      <c r="TFD205" s="471"/>
      <c r="TFE205" s="471"/>
      <c r="TFF205" s="471"/>
      <c r="TFG205" s="471"/>
      <c r="TFH205" s="471"/>
      <c r="TFI205" s="471"/>
      <c r="TFJ205" s="471"/>
      <c r="TFK205" s="471"/>
      <c r="TFL205" s="471"/>
      <c r="TFM205" s="471"/>
      <c r="TFN205" s="471"/>
      <c r="TFO205" s="471"/>
      <c r="TFP205" s="471"/>
      <c r="TFQ205" s="471"/>
      <c r="TFR205" s="471"/>
      <c r="TFS205" s="471"/>
      <c r="TFT205" s="471"/>
      <c r="TFU205" s="471"/>
      <c r="TFV205" s="471"/>
      <c r="TFW205" s="471"/>
      <c r="TFX205" s="471"/>
      <c r="TFY205" s="471"/>
      <c r="TFZ205" s="471"/>
      <c r="TGA205" s="471"/>
      <c r="TGB205" s="471"/>
      <c r="TGC205" s="471"/>
      <c r="TGD205" s="471"/>
      <c r="TGE205" s="471"/>
      <c r="TGF205" s="471"/>
      <c r="TGG205" s="471"/>
      <c r="TGH205" s="471"/>
      <c r="TGI205" s="471"/>
      <c r="TGJ205" s="471"/>
      <c r="TGK205" s="471"/>
      <c r="TGL205" s="471"/>
      <c r="TGM205" s="471"/>
      <c r="TGN205" s="471"/>
      <c r="TGO205" s="471"/>
      <c r="TGP205" s="471"/>
      <c r="TGQ205" s="471"/>
      <c r="TGR205" s="471"/>
      <c r="TGS205" s="471"/>
      <c r="TGT205" s="471"/>
      <c r="TGU205" s="471"/>
      <c r="TGV205" s="471"/>
      <c r="TGW205" s="471"/>
      <c r="TGX205" s="471"/>
      <c r="TGY205" s="471"/>
      <c r="TGZ205" s="471"/>
      <c r="THA205" s="471"/>
      <c r="THB205" s="471"/>
      <c r="THC205" s="471"/>
      <c r="THD205" s="471"/>
      <c r="THE205" s="471"/>
      <c r="THF205" s="471"/>
      <c r="THG205" s="471"/>
      <c r="THH205" s="471"/>
      <c r="THI205" s="471"/>
      <c r="THJ205" s="471"/>
      <c r="THK205" s="471"/>
      <c r="THL205" s="471"/>
      <c r="THM205" s="471"/>
      <c r="THN205" s="471"/>
      <c r="THO205" s="471"/>
      <c r="THP205" s="471"/>
      <c r="THQ205" s="471"/>
      <c r="THR205" s="471"/>
      <c r="THS205" s="471"/>
      <c r="THT205" s="471"/>
      <c r="THU205" s="471"/>
      <c r="THV205" s="471"/>
      <c r="THW205" s="471"/>
      <c r="THX205" s="471"/>
      <c r="THY205" s="471"/>
      <c r="THZ205" s="471"/>
      <c r="TIA205" s="471"/>
      <c r="TIB205" s="471"/>
      <c r="TIC205" s="471"/>
      <c r="TID205" s="471"/>
      <c r="TIE205" s="471"/>
      <c r="TIF205" s="471"/>
      <c r="TIG205" s="471"/>
      <c r="TIH205" s="471"/>
      <c r="TII205" s="471"/>
      <c r="TIJ205" s="471"/>
      <c r="TIK205" s="471"/>
      <c r="TIL205" s="471"/>
      <c r="TIM205" s="471"/>
      <c r="TIN205" s="471"/>
      <c r="TIO205" s="471"/>
      <c r="TIP205" s="471"/>
      <c r="TIQ205" s="471"/>
      <c r="TIR205" s="471"/>
      <c r="TIS205" s="471"/>
      <c r="TIT205" s="471"/>
      <c r="TIU205" s="471"/>
      <c r="TIV205" s="471"/>
      <c r="TIW205" s="471"/>
      <c r="TIX205" s="471"/>
      <c r="TIY205" s="471"/>
      <c r="TIZ205" s="471"/>
      <c r="TJA205" s="471"/>
      <c r="TJB205" s="471"/>
      <c r="TJC205" s="471"/>
      <c r="TJD205" s="471"/>
      <c r="TJE205" s="471"/>
      <c r="TJF205" s="471"/>
      <c r="TJG205" s="471"/>
      <c r="TJH205" s="471"/>
      <c r="TJI205" s="471"/>
      <c r="TJJ205" s="471"/>
      <c r="TJK205" s="471"/>
      <c r="TJL205" s="471"/>
      <c r="TJM205" s="471"/>
      <c r="TJN205" s="471"/>
      <c r="TJO205" s="471"/>
      <c r="TJP205" s="471"/>
      <c r="TJQ205" s="471"/>
      <c r="TJR205" s="471"/>
      <c r="TJS205" s="471"/>
      <c r="TJT205" s="471"/>
      <c r="TJU205" s="471"/>
      <c r="TJV205" s="471"/>
      <c r="TJW205" s="471"/>
      <c r="TJX205" s="471"/>
      <c r="TJY205" s="471"/>
      <c r="TJZ205" s="471"/>
      <c r="TKA205" s="471"/>
      <c r="TKB205" s="471"/>
      <c r="TKC205" s="471"/>
      <c r="TKD205" s="471"/>
      <c r="TKE205" s="471"/>
      <c r="TKF205" s="471"/>
      <c r="TKG205" s="471"/>
      <c r="TKH205" s="471"/>
      <c r="TKI205" s="471"/>
      <c r="TKJ205" s="471"/>
      <c r="TKK205" s="471"/>
      <c r="TKL205" s="471"/>
      <c r="TKM205" s="471"/>
      <c r="TKN205" s="471"/>
      <c r="TKO205" s="471"/>
      <c r="TKP205" s="471"/>
      <c r="TKQ205" s="471"/>
      <c r="TKR205" s="471"/>
      <c r="TKS205" s="471"/>
      <c r="TKT205" s="471"/>
      <c r="TKU205" s="471"/>
      <c r="TKV205" s="471"/>
      <c r="TKW205" s="471"/>
      <c r="TKX205" s="471"/>
      <c r="TKY205" s="471"/>
      <c r="TKZ205" s="471"/>
      <c r="TLA205" s="471"/>
      <c r="TLB205" s="471"/>
      <c r="TLC205" s="471"/>
      <c r="TLD205" s="471"/>
      <c r="TLE205" s="471"/>
      <c r="TLF205" s="471"/>
      <c r="TLG205" s="471"/>
      <c r="TLH205" s="471"/>
      <c r="TLI205" s="471"/>
      <c r="TLJ205" s="471"/>
      <c r="TLK205" s="471"/>
      <c r="TLL205" s="471"/>
      <c r="TLM205" s="471"/>
      <c r="TLN205" s="471"/>
      <c r="TLO205" s="471"/>
      <c r="TLP205" s="471"/>
      <c r="TLQ205" s="471"/>
      <c r="TLR205" s="471"/>
      <c r="TLS205" s="471"/>
      <c r="TLT205" s="471"/>
      <c r="TLU205" s="471"/>
      <c r="TLV205" s="471"/>
      <c r="TLW205" s="471"/>
      <c r="TLX205" s="471"/>
      <c r="TLY205" s="471"/>
      <c r="TLZ205" s="471"/>
      <c r="TMA205" s="471"/>
      <c r="TMB205" s="471"/>
      <c r="TMC205" s="471"/>
      <c r="TMD205" s="471"/>
      <c r="TME205" s="471"/>
      <c r="TMF205" s="471"/>
      <c r="TMG205" s="471"/>
      <c r="TMH205" s="471"/>
      <c r="TMI205" s="471"/>
      <c r="TMJ205" s="471"/>
      <c r="TMK205" s="471"/>
      <c r="TML205" s="471"/>
      <c r="TMM205" s="471"/>
      <c r="TMN205" s="471"/>
      <c r="TMO205" s="471"/>
      <c r="TMP205" s="471"/>
      <c r="TMQ205" s="471"/>
      <c r="TMR205" s="471"/>
      <c r="TMS205" s="471"/>
      <c r="TMT205" s="471"/>
      <c r="TMU205" s="471"/>
      <c r="TMV205" s="471"/>
      <c r="TMW205" s="471"/>
      <c r="TMX205" s="471"/>
      <c r="TMY205" s="471"/>
      <c r="TMZ205" s="471"/>
      <c r="TNA205" s="471"/>
      <c r="TNB205" s="471"/>
      <c r="TNC205" s="471"/>
      <c r="TND205" s="471"/>
      <c r="TNE205" s="471"/>
      <c r="TNF205" s="471"/>
      <c r="TNG205" s="471"/>
      <c r="TNH205" s="471"/>
      <c r="TNI205" s="471"/>
      <c r="TNJ205" s="471"/>
      <c r="TNK205" s="471"/>
      <c r="TNL205" s="471"/>
      <c r="TNM205" s="471"/>
      <c r="TNN205" s="471"/>
      <c r="TNO205" s="471"/>
      <c r="TNP205" s="471"/>
      <c r="TNQ205" s="471"/>
      <c r="TNR205" s="471"/>
      <c r="TNS205" s="471"/>
      <c r="TNT205" s="471"/>
      <c r="TNU205" s="471"/>
      <c r="TNV205" s="471"/>
      <c r="TNW205" s="471"/>
      <c r="TNX205" s="471"/>
      <c r="TNY205" s="471"/>
      <c r="TNZ205" s="471"/>
      <c r="TOA205" s="471"/>
      <c r="TOB205" s="471"/>
      <c r="TOC205" s="471"/>
      <c r="TOD205" s="471"/>
      <c r="TOE205" s="471"/>
      <c r="TOF205" s="471"/>
      <c r="TOG205" s="471"/>
      <c r="TOH205" s="471"/>
      <c r="TOI205" s="471"/>
      <c r="TOJ205" s="471"/>
      <c r="TOK205" s="471"/>
      <c r="TOL205" s="471"/>
      <c r="TOM205" s="471"/>
      <c r="TON205" s="471"/>
      <c r="TOO205" s="471"/>
      <c r="TOP205" s="471"/>
      <c r="TOQ205" s="471"/>
      <c r="TOR205" s="471"/>
      <c r="TOS205" s="471"/>
      <c r="TOT205" s="471"/>
      <c r="TOU205" s="471"/>
      <c r="TOV205" s="471"/>
      <c r="TOW205" s="471"/>
      <c r="TOX205" s="471"/>
      <c r="TOY205" s="471"/>
      <c r="TOZ205" s="471"/>
      <c r="TPA205" s="471"/>
      <c r="TPB205" s="471"/>
      <c r="TPC205" s="471"/>
      <c r="TPD205" s="471"/>
      <c r="TPE205" s="471"/>
      <c r="TPF205" s="471"/>
      <c r="TPG205" s="471"/>
      <c r="TPH205" s="471"/>
      <c r="TPI205" s="471"/>
      <c r="TPJ205" s="471"/>
      <c r="TPK205" s="471"/>
      <c r="TPL205" s="471"/>
      <c r="TPM205" s="471"/>
      <c r="TPN205" s="471"/>
      <c r="TPO205" s="471"/>
      <c r="TPP205" s="471"/>
      <c r="TPQ205" s="471"/>
      <c r="TPR205" s="471"/>
      <c r="TPS205" s="471"/>
      <c r="TPT205" s="471"/>
      <c r="TPU205" s="471"/>
      <c r="TPV205" s="471"/>
      <c r="TPW205" s="471"/>
      <c r="TPX205" s="471"/>
      <c r="TPY205" s="471"/>
      <c r="TPZ205" s="471"/>
      <c r="TQA205" s="471"/>
      <c r="TQB205" s="471"/>
      <c r="TQC205" s="471"/>
      <c r="TQD205" s="471"/>
      <c r="TQE205" s="471"/>
      <c r="TQF205" s="471"/>
      <c r="TQG205" s="471"/>
      <c r="TQH205" s="471"/>
      <c r="TQI205" s="471"/>
      <c r="TQJ205" s="471"/>
      <c r="TQK205" s="471"/>
      <c r="TQL205" s="471"/>
      <c r="TQM205" s="471"/>
      <c r="TQN205" s="471"/>
      <c r="TQO205" s="471"/>
      <c r="TQP205" s="471"/>
      <c r="TQQ205" s="471"/>
      <c r="TQR205" s="471"/>
      <c r="TQS205" s="471"/>
      <c r="TQT205" s="471"/>
      <c r="TQU205" s="471"/>
      <c r="TQV205" s="471"/>
      <c r="TQW205" s="471"/>
      <c r="TQX205" s="471"/>
      <c r="TQY205" s="471"/>
      <c r="TQZ205" s="471"/>
      <c r="TRA205" s="471"/>
      <c r="TRB205" s="471"/>
      <c r="TRC205" s="471"/>
      <c r="TRD205" s="471"/>
      <c r="TRE205" s="471"/>
      <c r="TRF205" s="471"/>
      <c r="TRG205" s="471"/>
      <c r="TRH205" s="471"/>
      <c r="TRI205" s="471"/>
      <c r="TRJ205" s="471"/>
      <c r="TRK205" s="471"/>
      <c r="TRL205" s="471"/>
      <c r="TRM205" s="471"/>
      <c r="TRN205" s="471"/>
      <c r="TRO205" s="471"/>
      <c r="TRP205" s="471"/>
      <c r="TRQ205" s="471"/>
      <c r="TRR205" s="471"/>
      <c r="TRS205" s="471"/>
      <c r="TRT205" s="471"/>
      <c r="TRU205" s="471"/>
      <c r="TRV205" s="471"/>
      <c r="TRW205" s="471"/>
      <c r="TRX205" s="471"/>
      <c r="TRY205" s="471"/>
      <c r="TRZ205" s="471"/>
      <c r="TSA205" s="471"/>
      <c r="TSB205" s="471"/>
      <c r="TSC205" s="471"/>
      <c r="TSD205" s="471"/>
      <c r="TSE205" s="471"/>
      <c r="TSF205" s="471"/>
      <c r="TSG205" s="471"/>
      <c r="TSH205" s="471"/>
      <c r="TSI205" s="471"/>
      <c r="TSJ205" s="471"/>
      <c r="TSK205" s="471"/>
      <c r="TSL205" s="471"/>
      <c r="TSM205" s="471"/>
      <c r="TSN205" s="471"/>
      <c r="TSO205" s="471"/>
      <c r="TSP205" s="471"/>
      <c r="TSQ205" s="471"/>
      <c r="TSR205" s="471"/>
      <c r="TSS205" s="471"/>
      <c r="TST205" s="471"/>
      <c r="TSU205" s="471"/>
      <c r="TSV205" s="471"/>
      <c r="TSW205" s="471"/>
      <c r="TSX205" s="471"/>
      <c r="TSY205" s="471"/>
      <c r="TSZ205" s="471"/>
      <c r="TTA205" s="471"/>
      <c r="TTB205" s="471"/>
      <c r="TTC205" s="471"/>
      <c r="TTD205" s="471"/>
      <c r="TTE205" s="471"/>
      <c r="TTF205" s="471"/>
      <c r="TTG205" s="471"/>
      <c r="TTH205" s="471"/>
      <c r="TTI205" s="471"/>
      <c r="TTJ205" s="471"/>
      <c r="TTK205" s="471"/>
      <c r="TTL205" s="471"/>
      <c r="TTM205" s="471"/>
      <c r="TTN205" s="471"/>
      <c r="TTO205" s="471"/>
      <c r="TTP205" s="471"/>
      <c r="TTQ205" s="471"/>
      <c r="TTR205" s="471"/>
      <c r="TTS205" s="471"/>
      <c r="TTT205" s="471"/>
      <c r="TTU205" s="471"/>
      <c r="TTV205" s="471"/>
      <c r="TTW205" s="471"/>
      <c r="TTX205" s="471"/>
      <c r="TTY205" s="471"/>
      <c r="TTZ205" s="471"/>
      <c r="TUA205" s="471"/>
      <c r="TUB205" s="471"/>
      <c r="TUC205" s="471"/>
      <c r="TUD205" s="471"/>
      <c r="TUE205" s="471"/>
      <c r="TUF205" s="471"/>
      <c r="TUG205" s="471"/>
      <c r="TUH205" s="471"/>
      <c r="TUI205" s="471"/>
      <c r="TUJ205" s="471"/>
      <c r="TUK205" s="471"/>
      <c r="TUL205" s="471"/>
      <c r="TUM205" s="471"/>
      <c r="TUN205" s="471"/>
      <c r="TUO205" s="471"/>
      <c r="TUP205" s="471"/>
      <c r="TUQ205" s="471"/>
      <c r="TUR205" s="471"/>
      <c r="TUS205" s="471"/>
      <c r="TUT205" s="471"/>
      <c r="TUU205" s="471"/>
      <c r="TUV205" s="471"/>
      <c r="TUW205" s="471"/>
      <c r="TUX205" s="471"/>
      <c r="TUY205" s="471"/>
      <c r="TUZ205" s="471"/>
      <c r="TVA205" s="471"/>
      <c r="TVB205" s="471"/>
      <c r="TVC205" s="471"/>
      <c r="TVD205" s="471"/>
      <c r="TVE205" s="471"/>
      <c r="TVF205" s="471"/>
      <c r="TVG205" s="471"/>
      <c r="TVH205" s="471"/>
      <c r="TVI205" s="471"/>
      <c r="TVJ205" s="471"/>
      <c r="TVK205" s="471"/>
      <c r="TVL205" s="471"/>
      <c r="TVM205" s="471"/>
      <c r="TVN205" s="471"/>
      <c r="TVO205" s="471"/>
      <c r="TVP205" s="471"/>
      <c r="TVQ205" s="471"/>
      <c r="TVR205" s="471"/>
      <c r="TVS205" s="471"/>
      <c r="TVT205" s="471"/>
      <c r="TVU205" s="471"/>
      <c r="TVV205" s="471"/>
      <c r="TVW205" s="471"/>
      <c r="TVX205" s="471"/>
      <c r="TVY205" s="471"/>
      <c r="TVZ205" s="471"/>
      <c r="TWA205" s="471"/>
      <c r="TWB205" s="471"/>
      <c r="TWC205" s="471"/>
      <c r="TWD205" s="471"/>
      <c r="TWE205" s="471"/>
      <c r="TWF205" s="471"/>
      <c r="TWG205" s="471"/>
      <c r="TWH205" s="471"/>
      <c r="TWI205" s="471"/>
      <c r="TWJ205" s="471"/>
      <c r="TWK205" s="471"/>
      <c r="TWL205" s="471"/>
      <c r="TWM205" s="471"/>
      <c r="TWN205" s="471"/>
      <c r="TWO205" s="471"/>
      <c r="TWP205" s="471"/>
      <c r="TWQ205" s="471"/>
      <c r="TWR205" s="471"/>
      <c r="TWS205" s="471"/>
      <c r="TWT205" s="471"/>
      <c r="TWU205" s="471"/>
      <c r="TWV205" s="471"/>
      <c r="TWW205" s="471"/>
      <c r="TWX205" s="471"/>
      <c r="TWY205" s="471"/>
      <c r="TWZ205" s="471"/>
      <c r="TXA205" s="471"/>
      <c r="TXB205" s="471"/>
      <c r="TXC205" s="471"/>
      <c r="TXD205" s="471"/>
      <c r="TXE205" s="471"/>
      <c r="TXF205" s="471"/>
      <c r="TXG205" s="471"/>
      <c r="TXH205" s="471"/>
      <c r="TXI205" s="471"/>
      <c r="TXJ205" s="471"/>
      <c r="TXK205" s="471"/>
      <c r="TXL205" s="471"/>
      <c r="TXM205" s="471"/>
      <c r="TXN205" s="471"/>
      <c r="TXO205" s="471"/>
      <c r="TXP205" s="471"/>
      <c r="TXQ205" s="471"/>
      <c r="TXR205" s="471"/>
      <c r="TXS205" s="471"/>
      <c r="TXT205" s="471"/>
      <c r="TXU205" s="471"/>
      <c r="TXV205" s="471"/>
      <c r="TXW205" s="471"/>
      <c r="TXX205" s="471"/>
      <c r="TXY205" s="471"/>
      <c r="TXZ205" s="471"/>
      <c r="TYA205" s="471"/>
      <c r="TYB205" s="471"/>
      <c r="TYC205" s="471"/>
      <c r="TYD205" s="471"/>
      <c r="TYE205" s="471"/>
      <c r="TYF205" s="471"/>
      <c r="TYG205" s="471"/>
      <c r="TYH205" s="471"/>
      <c r="TYI205" s="471"/>
      <c r="TYJ205" s="471"/>
      <c r="TYK205" s="471"/>
      <c r="TYL205" s="471"/>
      <c r="TYM205" s="471"/>
      <c r="TYN205" s="471"/>
      <c r="TYO205" s="471"/>
      <c r="TYP205" s="471"/>
      <c r="TYQ205" s="471"/>
      <c r="TYR205" s="471"/>
      <c r="TYS205" s="471"/>
      <c r="TYT205" s="471"/>
      <c r="TYU205" s="471"/>
      <c r="TYV205" s="471"/>
      <c r="TYW205" s="471"/>
      <c r="TYX205" s="471"/>
      <c r="TYY205" s="471"/>
      <c r="TYZ205" s="471"/>
      <c r="TZA205" s="471"/>
      <c r="TZB205" s="471"/>
      <c r="TZC205" s="471"/>
      <c r="TZD205" s="471"/>
      <c r="TZE205" s="471"/>
      <c r="TZF205" s="471"/>
      <c r="TZG205" s="471"/>
      <c r="TZH205" s="471"/>
      <c r="TZI205" s="471"/>
      <c r="TZJ205" s="471"/>
      <c r="TZK205" s="471"/>
      <c r="TZL205" s="471"/>
      <c r="TZM205" s="471"/>
      <c r="TZN205" s="471"/>
      <c r="TZO205" s="471"/>
      <c r="TZP205" s="471"/>
      <c r="TZQ205" s="471"/>
      <c r="TZR205" s="471"/>
      <c r="TZS205" s="471"/>
      <c r="TZT205" s="471"/>
      <c r="TZU205" s="471"/>
      <c r="TZV205" s="471"/>
      <c r="TZW205" s="471"/>
      <c r="TZX205" s="471"/>
      <c r="TZY205" s="471"/>
      <c r="TZZ205" s="471"/>
      <c r="UAA205" s="471"/>
      <c r="UAB205" s="471"/>
      <c r="UAC205" s="471"/>
      <c r="UAD205" s="471"/>
      <c r="UAE205" s="471"/>
      <c r="UAF205" s="471"/>
      <c r="UAG205" s="471"/>
      <c r="UAH205" s="471"/>
      <c r="UAI205" s="471"/>
      <c r="UAJ205" s="471"/>
      <c r="UAK205" s="471"/>
      <c r="UAL205" s="471"/>
      <c r="UAM205" s="471"/>
      <c r="UAN205" s="471"/>
      <c r="UAO205" s="471"/>
      <c r="UAP205" s="471"/>
      <c r="UAQ205" s="471"/>
      <c r="UAR205" s="471"/>
      <c r="UAS205" s="471"/>
      <c r="UAT205" s="471"/>
      <c r="UAU205" s="471"/>
      <c r="UAV205" s="471"/>
      <c r="UAW205" s="471"/>
      <c r="UAX205" s="471"/>
      <c r="UAY205" s="471"/>
      <c r="UAZ205" s="471"/>
      <c r="UBA205" s="471"/>
      <c r="UBB205" s="471"/>
      <c r="UBC205" s="471"/>
      <c r="UBD205" s="471"/>
      <c r="UBE205" s="471"/>
      <c r="UBF205" s="471"/>
      <c r="UBG205" s="471"/>
      <c r="UBH205" s="471"/>
      <c r="UBI205" s="471"/>
      <c r="UBJ205" s="471"/>
      <c r="UBK205" s="471"/>
      <c r="UBL205" s="471"/>
      <c r="UBM205" s="471"/>
      <c r="UBN205" s="471"/>
      <c r="UBO205" s="471"/>
      <c r="UBP205" s="471"/>
      <c r="UBQ205" s="471"/>
      <c r="UBR205" s="471"/>
      <c r="UBS205" s="471"/>
      <c r="UBT205" s="471"/>
      <c r="UBU205" s="471"/>
      <c r="UBV205" s="471"/>
      <c r="UBW205" s="471"/>
      <c r="UBX205" s="471"/>
      <c r="UBY205" s="471"/>
      <c r="UBZ205" s="471"/>
      <c r="UCA205" s="471"/>
      <c r="UCB205" s="471"/>
      <c r="UCC205" s="471"/>
      <c r="UCD205" s="471"/>
      <c r="UCE205" s="471"/>
      <c r="UCF205" s="471"/>
      <c r="UCG205" s="471"/>
      <c r="UCH205" s="471"/>
      <c r="UCI205" s="471"/>
      <c r="UCJ205" s="471"/>
      <c r="UCK205" s="471"/>
      <c r="UCL205" s="471"/>
      <c r="UCM205" s="471"/>
      <c r="UCN205" s="471"/>
      <c r="UCO205" s="471"/>
      <c r="UCP205" s="471"/>
      <c r="UCQ205" s="471"/>
      <c r="UCR205" s="471"/>
      <c r="UCS205" s="471"/>
      <c r="UCT205" s="471"/>
      <c r="UCU205" s="471"/>
      <c r="UCV205" s="471"/>
      <c r="UCW205" s="471"/>
      <c r="UCX205" s="471"/>
      <c r="UCY205" s="471"/>
      <c r="UCZ205" s="471"/>
      <c r="UDA205" s="471"/>
      <c r="UDB205" s="471"/>
      <c r="UDC205" s="471"/>
      <c r="UDD205" s="471"/>
      <c r="UDE205" s="471"/>
      <c r="UDF205" s="471"/>
      <c r="UDG205" s="471"/>
      <c r="UDH205" s="471"/>
      <c r="UDI205" s="471"/>
      <c r="UDJ205" s="471"/>
      <c r="UDK205" s="471"/>
      <c r="UDL205" s="471"/>
      <c r="UDM205" s="471"/>
      <c r="UDN205" s="471"/>
      <c r="UDO205" s="471"/>
      <c r="UDP205" s="471"/>
      <c r="UDQ205" s="471"/>
      <c r="UDR205" s="471"/>
      <c r="UDS205" s="471"/>
      <c r="UDT205" s="471"/>
      <c r="UDU205" s="471"/>
      <c r="UDV205" s="471"/>
      <c r="UDW205" s="471"/>
      <c r="UDX205" s="471"/>
      <c r="UDY205" s="471"/>
      <c r="UDZ205" s="471"/>
      <c r="UEA205" s="471"/>
      <c r="UEB205" s="471"/>
      <c r="UEC205" s="471"/>
      <c r="UED205" s="471"/>
      <c r="UEE205" s="471"/>
      <c r="UEF205" s="471"/>
      <c r="UEG205" s="471"/>
      <c r="UEH205" s="471"/>
      <c r="UEI205" s="471"/>
      <c r="UEJ205" s="471"/>
      <c r="UEK205" s="471"/>
      <c r="UEL205" s="471"/>
      <c r="UEM205" s="471"/>
      <c r="UEN205" s="471"/>
      <c r="UEO205" s="471"/>
      <c r="UEP205" s="471"/>
      <c r="UEQ205" s="471"/>
      <c r="UER205" s="471"/>
      <c r="UES205" s="471"/>
      <c r="UET205" s="471"/>
      <c r="UEU205" s="471"/>
      <c r="UEV205" s="471"/>
      <c r="UEW205" s="471"/>
      <c r="UEX205" s="471"/>
      <c r="UEY205" s="471"/>
      <c r="UEZ205" s="471"/>
      <c r="UFA205" s="471"/>
      <c r="UFB205" s="471"/>
      <c r="UFC205" s="471"/>
      <c r="UFD205" s="471"/>
      <c r="UFE205" s="471"/>
      <c r="UFF205" s="471"/>
      <c r="UFG205" s="471"/>
      <c r="UFH205" s="471"/>
      <c r="UFI205" s="471"/>
      <c r="UFJ205" s="471"/>
      <c r="UFK205" s="471"/>
      <c r="UFL205" s="471"/>
      <c r="UFM205" s="471"/>
      <c r="UFN205" s="471"/>
      <c r="UFO205" s="471"/>
      <c r="UFP205" s="471"/>
      <c r="UFQ205" s="471"/>
      <c r="UFR205" s="471"/>
      <c r="UFS205" s="471"/>
      <c r="UFT205" s="471"/>
      <c r="UFU205" s="471"/>
      <c r="UFV205" s="471"/>
      <c r="UFW205" s="471"/>
      <c r="UFX205" s="471"/>
      <c r="UFY205" s="471"/>
      <c r="UFZ205" s="471"/>
      <c r="UGA205" s="471"/>
      <c r="UGB205" s="471"/>
      <c r="UGC205" s="471"/>
      <c r="UGD205" s="471"/>
      <c r="UGE205" s="471"/>
      <c r="UGF205" s="471"/>
      <c r="UGG205" s="471"/>
      <c r="UGH205" s="471"/>
      <c r="UGI205" s="471"/>
      <c r="UGJ205" s="471"/>
      <c r="UGK205" s="471"/>
      <c r="UGL205" s="471"/>
      <c r="UGM205" s="471"/>
      <c r="UGN205" s="471"/>
      <c r="UGO205" s="471"/>
      <c r="UGP205" s="471"/>
      <c r="UGQ205" s="471"/>
      <c r="UGR205" s="471"/>
      <c r="UGS205" s="471"/>
      <c r="UGT205" s="471"/>
      <c r="UGU205" s="471"/>
      <c r="UGV205" s="471"/>
      <c r="UGW205" s="471"/>
      <c r="UGX205" s="471"/>
      <c r="UGY205" s="471"/>
      <c r="UGZ205" s="471"/>
      <c r="UHA205" s="471"/>
      <c r="UHB205" s="471"/>
      <c r="UHC205" s="471"/>
      <c r="UHD205" s="471"/>
      <c r="UHE205" s="471"/>
      <c r="UHF205" s="471"/>
      <c r="UHG205" s="471"/>
      <c r="UHH205" s="471"/>
      <c r="UHI205" s="471"/>
      <c r="UHJ205" s="471"/>
      <c r="UHK205" s="471"/>
      <c r="UHL205" s="471"/>
      <c r="UHM205" s="471"/>
      <c r="UHN205" s="471"/>
      <c r="UHO205" s="471"/>
      <c r="UHP205" s="471"/>
      <c r="UHQ205" s="471"/>
      <c r="UHR205" s="471"/>
      <c r="UHS205" s="471"/>
      <c r="UHT205" s="471"/>
      <c r="UHU205" s="471"/>
      <c r="UHV205" s="471"/>
      <c r="UHW205" s="471"/>
      <c r="UHX205" s="471"/>
      <c r="UHY205" s="471"/>
      <c r="UHZ205" s="471"/>
      <c r="UIA205" s="471"/>
      <c r="UIB205" s="471"/>
      <c r="UIC205" s="471"/>
      <c r="UID205" s="471"/>
      <c r="UIE205" s="471"/>
      <c r="UIF205" s="471"/>
      <c r="UIG205" s="471"/>
      <c r="UIH205" s="471"/>
      <c r="UII205" s="471"/>
      <c r="UIJ205" s="471"/>
      <c r="UIK205" s="471"/>
      <c r="UIL205" s="471"/>
      <c r="UIM205" s="471"/>
      <c r="UIN205" s="471"/>
      <c r="UIO205" s="471"/>
      <c r="UIP205" s="471"/>
      <c r="UIQ205" s="471"/>
      <c r="UIR205" s="471"/>
      <c r="UIS205" s="471"/>
      <c r="UIT205" s="471"/>
      <c r="UIU205" s="471"/>
      <c r="UIV205" s="471"/>
      <c r="UIW205" s="471"/>
      <c r="UIX205" s="471"/>
      <c r="UIY205" s="471"/>
      <c r="UIZ205" s="471"/>
      <c r="UJA205" s="471"/>
      <c r="UJB205" s="471"/>
      <c r="UJC205" s="471"/>
      <c r="UJD205" s="471"/>
      <c r="UJE205" s="471"/>
      <c r="UJF205" s="471"/>
      <c r="UJG205" s="471"/>
      <c r="UJH205" s="471"/>
      <c r="UJI205" s="471"/>
      <c r="UJJ205" s="471"/>
      <c r="UJK205" s="471"/>
      <c r="UJL205" s="471"/>
      <c r="UJM205" s="471"/>
      <c r="UJN205" s="471"/>
      <c r="UJO205" s="471"/>
      <c r="UJP205" s="471"/>
      <c r="UJQ205" s="471"/>
      <c r="UJR205" s="471"/>
      <c r="UJS205" s="471"/>
      <c r="UJT205" s="471"/>
      <c r="UJU205" s="471"/>
      <c r="UJV205" s="471"/>
      <c r="UJW205" s="471"/>
      <c r="UJX205" s="471"/>
      <c r="UJY205" s="471"/>
      <c r="UJZ205" s="471"/>
      <c r="UKA205" s="471"/>
      <c r="UKB205" s="471"/>
      <c r="UKC205" s="471"/>
      <c r="UKD205" s="471"/>
      <c r="UKE205" s="471"/>
      <c r="UKF205" s="471"/>
      <c r="UKG205" s="471"/>
      <c r="UKH205" s="471"/>
      <c r="UKI205" s="471"/>
      <c r="UKJ205" s="471"/>
      <c r="UKK205" s="471"/>
      <c r="UKL205" s="471"/>
      <c r="UKM205" s="471"/>
      <c r="UKN205" s="471"/>
      <c r="UKO205" s="471"/>
      <c r="UKP205" s="471"/>
      <c r="UKQ205" s="471"/>
      <c r="UKR205" s="471"/>
      <c r="UKS205" s="471"/>
      <c r="UKT205" s="471"/>
      <c r="UKU205" s="471"/>
      <c r="UKV205" s="471"/>
      <c r="UKW205" s="471"/>
      <c r="UKX205" s="471"/>
      <c r="UKY205" s="471"/>
      <c r="UKZ205" s="471"/>
      <c r="ULA205" s="471"/>
      <c r="ULB205" s="471"/>
      <c r="ULC205" s="471"/>
      <c r="ULD205" s="471"/>
      <c r="ULE205" s="471"/>
      <c r="ULF205" s="471"/>
      <c r="ULG205" s="471"/>
      <c r="ULH205" s="471"/>
      <c r="ULI205" s="471"/>
      <c r="ULJ205" s="471"/>
      <c r="ULK205" s="471"/>
      <c r="ULL205" s="471"/>
      <c r="ULM205" s="471"/>
      <c r="ULN205" s="471"/>
      <c r="ULO205" s="471"/>
      <c r="ULP205" s="471"/>
      <c r="ULQ205" s="471"/>
      <c r="ULR205" s="471"/>
      <c r="ULS205" s="471"/>
      <c r="ULT205" s="471"/>
      <c r="ULU205" s="471"/>
      <c r="ULV205" s="471"/>
      <c r="ULW205" s="471"/>
      <c r="ULX205" s="471"/>
      <c r="ULY205" s="471"/>
      <c r="ULZ205" s="471"/>
      <c r="UMA205" s="471"/>
      <c r="UMB205" s="471"/>
      <c r="UMC205" s="471"/>
      <c r="UMD205" s="471"/>
      <c r="UME205" s="471"/>
      <c r="UMF205" s="471"/>
      <c r="UMG205" s="471"/>
      <c r="UMH205" s="471"/>
      <c r="UMI205" s="471"/>
      <c r="UMJ205" s="471"/>
      <c r="UMK205" s="471"/>
      <c r="UML205" s="471"/>
      <c r="UMM205" s="471"/>
      <c r="UMN205" s="471"/>
      <c r="UMO205" s="471"/>
      <c r="UMP205" s="471"/>
      <c r="UMQ205" s="471"/>
      <c r="UMR205" s="471"/>
      <c r="UMS205" s="471"/>
      <c r="UMT205" s="471"/>
      <c r="UMU205" s="471"/>
      <c r="UMV205" s="471"/>
      <c r="UMW205" s="471"/>
      <c r="UMX205" s="471"/>
      <c r="UMY205" s="471"/>
      <c r="UMZ205" s="471"/>
      <c r="UNA205" s="471"/>
      <c r="UNB205" s="471"/>
      <c r="UNC205" s="471"/>
      <c r="UND205" s="471"/>
      <c r="UNE205" s="471"/>
      <c r="UNF205" s="471"/>
      <c r="UNG205" s="471"/>
      <c r="UNH205" s="471"/>
      <c r="UNI205" s="471"/>
      <c r="UNJ205" s="471"/>
      <c r="UNK205" s="471"/>
      <c r="UNL205" s="471"/>
      <c r="UNM205" s="471"/>
      <c r="UNN205" s="471"/>
      <c r="UNO205" s="471"/>
      <c r="UNP205" s="471"/>
      <c r="UNQ205" s="471"/>
      <c r="UNR205" s="471"/>
      <c r="UNS205" s="471"/>
      <c r="UNT205" s="471"/>
      <c r="UNU205" s="471"/>
      <c r="UNV205" s="471"/>
      <c r="UNW205" s="471"/>
      <c r="UNX205" s="471"/>
      <c r="UNY205" s="471"/>
      <c r="UNZ205" s="471"/>
      <c r="UOA205" s="471"/>
      <c r="UOB205" s="471"/>
      <c r="UOC205" s="471"/>
      <c r="UOD205" s="471"/>
      <c r="UOE205" s="471"/>
      <c r="UOF205" s="471"/>
      <c r="UOG205" s="471"/>
      <c r="UOH205" s="471"/>
      <c r="UOI205" s="471"/>
      <c r="UOJ205" s="471"/>
      <c r="UOK205" s="471"/>
      <c r="UOL205" s="471"/>
      <c r="UOM205" s="471"/>
      <c r="UON205" s="471"/>
      <c r="UOO205" s="471"/>
      <c r="UOP205" s="471"/>
      <c r="UOQ205" s="471"/>
      <c r="UOR205" s="471"/>
      <c r="UOS205" s="471"/>
      <c r="UOT205" s="471"/>
      <c r="UOU205" s="471"/>
      <c r="UOV205" s="471"/>
      <c r="UOW205" s="471"/>
      <c r="UOX205" s="471"/>
      <c r="UOY205" s="471"/>
      <c r="UOZ205" s="471"/>
      <c r="UPA205" s="471"/>
      <c r="UPB205" s="471"/>
      <c r="UPC205" s="471"/>
      <c r="UPD205" s="471"/>
      <c r="UPE205" s="471"/>
      <c r="UPF205" s="471"/>
      <c r="UPG205" s="471"/>
      <c r="UPH205" s="471"/>
      <c r="UPI205" s="471"/>
      <c r="UPJ205" s="471"/>
      <c r="UPK205" s="471"/>
      <c r="UPL205" s="471"/>
      <c r="UPM205" s="471"/>
      <c r="UPN205" s="471"/>
      <c r="UPO205" s="471"/>
      <c r="UPP205" s="471"/>
      <c r="UPQ205" s="471"/>
      <c r="UPR205" s="471"/>
      <c r="UPS205" s="471"/>
      <c r="UPT205" s="471"/>
      <c r="UPU205" s="471"/>
      <c r="UPV205" s="471"/>
      <c r="UPW205" s="471"/>
      <c r="UPX205" s="471"/>
      <c r="UPY205" s="471"/>
      <c r="UPZ205" s="471"/>
      <c r="UQA205" s="471"/>
      <c r="UQB205" s="471"/>
      <c r="UQC205" s="471"/>
      <c r="UQD205" s="471"/>
      <c r="UQE205" s="471"/>
      <c r="UQF205" s="471"/>
      <c r="UQG205" s="471"/>
      <c r="UQH205" s="471"/>
      <c r="UQI205" s="471"/>
      <c r="UQJ205" s="471"/>
      <c r="UQK205" s="471"/>
      <c r="UQL205" s="471"/>
      <c r="UQM205" s="471"/>
      <c r="UQN205" s="471"/>
      <c r="UQO205" s="471"/>
      <c r="UQP205" s="471"/>
      <c r="UQQ205" s="471"/>
      <c r="UQR205" s="471"/>
      <c r="UQS205" s="471"/>
      <c r="UQT205" s="471"/>
      <c r="UQU205" s="471"/>
      <c r="UQV205" s="471"/>
      <c r="UQW205" s="471"/>
      <c r="UQX205" s="471"/>
      <c r="UQY205" s="471"/>
      <c r="UQZ205" s="471"/>
      <c r="URA205" s="471"/>
      <c r="URB205" s="471"/>
      <c r="URC205" s="471"/>
      <c r="URD205" s="471"/>
      <c r="URE205" s="471"/>
      <c r="URF205" s="471"/>
      <c r="URG205" s="471"/>
      <c r="URH205" s="471"/>
      <c r="URI205" s="471"/>
      <c r="URJ205" s="471"/>
      <c r="URK205" s="471"/>
      <c r="URL205" s="471"/>
      <c r="URM205" s="471"/>
      <c r="URN205" s="471"/>
      <c r="URO205" s="471"/>
      <c r="URP205" s="471"/>
      <c r="URQ205" s="471"/>
      <c r="URR205" s="471"/>
      <c r="URS205" s="471"/>
      <c r="URT205" s="471"/>
      <c r="URU205" s="471"/>
      <c r="URV205" s="471"/>
      <c r="URW205" s="471"/>
      <c r="URX205" s="471"/>
      <c r="URY205" s="471"/>
      <c r="URZ205" s="471"/>
      <c r="USA205" s="471"/>
      <c r="USB205" s="471"/>
      <c r="USC205" s="471"/>
      <c r="USD205" s="471"/>
      <c r="USE205" s="471"/>
      <c r="USF205" s="471"/>
      <c r="USG205" s="471"/>
      <c r="USH205" s="471"/>
      <c r="USI205" s="471"/>
      <c r="USJ205" s="471"/>
      <c r="USK205" s="471"/>
      <c r="USL205" s="471"/>
      <c r="USM205" s="471"/>
      <c r="USN205" s="471"/>
      <c r="USO205" s="471"/>
      <c r="USP205" s="471"/>
      <c r="USQ205" s="471"/>
      <c r="USR205" s="471"/>
      <c r="USS205" s="471"/>
      <c r="UST205" s="471"/>
      <c r="USU205" s="471"/>
      <c r="USV205" s="471"/>
      <c r="USW205" s="471"/>
      <c r="USX205" s="471"/>
      <c r="USY205" s="471"/>
      <c r="USZ205" s="471"/>
      <c r="UTA205" s="471"/>
      <c r="UTB205" s="471"/>
      <c r="UTC205" s="471"/>
      <c r="UTD205" s="471"/>
      <c r="UTE205" s="471"/>
      <c r="UTF205" s="471"/>
      <c r="UTG205" s="471"/>
      <c r="UTH205" s="471"/>
      <c r="UTI205" s="471"/>
      <c r="UTJ205" s="471"/>
      <c r="UTK205" s="471"/>
      <c r="UTL205" s="471"/>
      <c r="UTM205" s="471"/>
      <c r="UTN205" s="471"/>
      <c r="UTO205" s="471"/>
      <c r="UTP205" s="471"/>
      <c r="UTQ205" s="471"/>
      <c r="UTR205" s="471"/>
      <c r="UTS205" s="471"/>
      <c r="UTT205" s="471"/>
      <c r="UTU205" s="471"/>
      <c r="UTV205" s="471"/>
      <c r="UTW205" s="471"/>
      <c r="UTX205" s="471"/>
      <c r="UTY205" s="471"/>
      <c r="UTZ205" s="471"/>
      <c r="UUA205" s="471"/>
      <c r="UUB205" s="471"/>
      <c r="UUC205" s="471"/>
      <c r="UUD205" s="471"/>
      <c r="UUE205" s="471"/>
      <c r="UUF205" s="471"/>
      <c r="UUG205" s="471"/>
      <c r="UUH205" s="471"/>
      <c r="UUI205" s="471"/>
      <c r="UUJ205" s="471"/>
      <c r="UUK205" s="471"/>
      <c r="UUL205" s="471"/>
      <c r="UUM205" s="471"/>
      <c r="UUN205" s="471"/>
      <c r="UUO205" s="471"/>
      <c r="UUP205" s="471"/>
      <c r="UUQ205" s="471"/>
      <c r="UUR205" s="471"/>
      <c r="UUS205" s="471"/>
      <c r="UUT205" s="471"/>
      <c r="UUU205" s="471"/>
      <c r="UUV205" s="471"/>
      <c r="UUW205" s="471"/>
      <c r="UUX205" s="471"/>
      <c r="UUY205" s="471"/>
      <c r="UUZ205" s="471"/>
      <c r="UVA205" s="471"/>
      <c r="UVB205" s="471"/>
      <c r="UVC205" s="471"/>
      <c r="UVD205" s="471"/>
      <c r="UVE205" s="471"/>
      <c r="UVF205" s="471"/>
      <c r="UVG205" s="471"/>
      <c r="UVH205" s="471"/>
      <c r="UVI205" s="471"/>
      <c r="UVJ205" s="471"/>
      <c r="UVK205" s="471"/>
      <c r="UVL205" s="471"/>
      <c r="UVM205" s="471"/>
      <c r="UVN205" s="471"/>
      <c r="UVO205" s="471"/>
      <c r="UVP205" s="471"/>
      <c r="UVQ205" s="471"/>
      <c r="UVR205" s="471"/>
      <c r="UVS205" s="471"/>
      <c r="UVT205" s="471"/>
      <c r="UVU205" s="471"/>
      <c r="UVV205" s="471"/>
      <c r="UVW205" s="471"/>
      <c r="UVX205" s="471"/>
      <c r="UVY205" s="471"/>
      <c r="UVZ205" s="471"/>
      <c r="UWA205" s="471"/>
      <c r="UWB205" s="471"/>
      <c r="UWC205" s="471"/>
      <c r="UWD205" s="471"/>
      <c r="UWE205" s="471"/>
      <c r="UWF205" s="471"/>
      <c r="UWG205" s="471"/>
      <c r="UWH205" s="471"/>
      <c r="UWI205" s="471"/>
      <c r="UWJ205" s="471"/>
      <c r="UWK205" s="471"/>
      <c r="UWL205" s="471"/>
      <c r="UWM205" s="471"/>
      <c r="UWN205" s="471"/>
      <c r="UWO205" s="471"/>
      <c r="UWP205" s="471"/>
      <c r="UWQ205" s="471"/>
      <c r="UWR205" s="471"/>
      <c r="UWS205" s="471"/>
      <c r="UWT205" s="471"/>
      <c r="UWU205" s="471"/>
      <c r="UWV205" s="471"/>
      <c r="UWW205" s="471"/>
      <c r="UWX205" s="471"/>
      <c r="UWY205" s="471"/>
      <c r="UWZ205" s="471"/>
      <c r="UXA205" s="471"/>
      <c r="UXB205" s="471"/>
      <c r="UXC205" s="471"/>
      <c r="UXD205" s="471"/>
      <c r="UXE205" s="471"/>
      <c r="UXF205" s="471"/>
      <c r="UXG205" s="471"/>
      <c r="UXH205" s="471"/>
      <c r="UXI205" s="471"/>
      <c r="UXJ205" s="471"/>
      <c r="UXK205" s="471"/>
      <c r="UXL205" s="471"/>
      <c r="UXM205" s="471"/>
      <c r="UXN205" s="471"/>
      <c r="UXO205" s="471"/>
      <c r="UXP205" s="471"/>
      <c r="UXQ205" s="471"/>
      <c r="UXR205" s="471"/>
      <c r="UXS205" s="471"/>
      <c r="UXT205" s="471"/>
      <c r="UXU205" s="471"/>
      <c r="UXV205" s="471"/>
      <c r="UXW205" s="471"/>
      <c r="UXX205" s="471"/>
      <c r="UXY205" s="471"/>
      <c r="UXZ205" s="471"/>
      <c r="UYA205" s="471"/>
      <c r="UYB205" s="471"/>
      <c r="UYC205" s="471"/>
      <c r="UYD205" s="471"/>
      <c r="UYE205" s="471"/>
      <c r="UYF205" s="471"/>
      <c r="UYG205" s="471"/>
      <c r="UYH205" s="471"/>
      <c r="UYI205" s="471"/>
      <c r="UYJ205" s="471"/>
      <c r="UYK205" s="471"/>
      <c r="UYL205" s="471"/>
      <c r="UYM205" s="471"/>
      <c r="UYN205" s="471"/>
      <c r="UYO205" s="471"/>
      <c r="UYP205" s="471"/>
      <c r="UYQ205" s="471"/>
      <c r="UYR205" s="471"/>
      <c r="UYS205" s="471"/>
      <c r="UYT205" s="471"/>
      <c r="UYU205" s="471"/>
      <c r="UYV205" s="471"/>
      <c r="UYW205" s="471"/>
      <c r="UYX205" s="471"/>
      <c r="UYY205" s="471"/>
      <c r="UYZ205" s="471"/>
      <c r="UZA205" s="471"/>
      <c r="UZB205" s="471"/>
      <c r="UZC205" s="471"/>
      <c r="UZD205" s="471"/>
      <c r="UZE205" s="471"/>
      <c r="UZF205" s="471"/>
      <c r="UZG205" s="471"/>
      <c r="UZH205" s="471"/>
      <c r="UZI205" s="471"/>
      <c r="UZJ205" s="471"/>
      <c r="UZK205" s="471"/>
      <c r="UZL205" s="471"/>
      <c r="UZM205" s="471"/>
      <c r="UZN205" s="471"/>
      <c r="UZO205" s="471"/>
      <c r="UZP205" s="471"/>
      <c r="UZQ205" s="471"/>
      <c r="UZR205" s="471"/>
      <c r="UZS205" s="471"/>
      <c r="UZT205" s="471"/>
      <c r="UZU205" s="471"/>
      <c r="UZV205" s="471"/>
      <c r="UZW205" s="471"/>
      <c r="UZX205" s="471"/>
      <c r="UZY205" s="471"/>
      <c r="UZZ205" s="471"/>
      <c r="VAA205" s="471"/>
      <c r="VAB205" s="471"/>
      <c r="VAC205" s="471"/>
      <c r="VAD205" s="471"/>
      <c r="VAE205" s="471"/>
      <c r="VAF205" s="471"/>
      <c r="VAG205" s="471"/>
      <c r="VAH205" s="471"/>
      <c r="VAI205" s="471"/>
      <c r="VAJ205" s="471"/>
      <c r="VAK205" s="471"/>
      <c r="VAL205" s="471"/>
      <c r="VAM205" s="471"/>
      <c r="VAN205" s="471"/>
      <c r="VAO205" s="471"/>
      <c r="VAP205" s="471"/>
      <c r="VAQ205" s="471"/>
      <c r="VAR205" s="471"/>
      <c r="VAS205" s="471"/>
      <c r="VAT205" s="471"/>
      <c r="VAU205" s="471"/>
      <c r="VAV205" s="471"/>
      <c r="VAW205" s="471"/>
      <c r="VAX205" s="471"/>
      <c r="VAY205" s="471"/>
      <c r="VAZ205" s="471"/>
      <c r="VBA205" s="471"/>
      <c r="VBB205" s="471"/>
      <c r="VBC205" s="471"/>
      <c r="VBD205" s="471"/>
      <c r="VBE205" s="471"/>
      <c r="VBF205" s="471"/>
      <c r="VBG205" s="471"/>
      <c r="VBH205" s="471"/>
      <c r="VBI205" s="471"/>
      <c r="VBJ205" s="471"/>
      <c r="VBK205" s="471"/>
      <c r="VBL205" s="471"/>
      <c r="VBM205" s="471"/>
      <c r="VBN205" s="471"/>
      <c r="VBO205" s="471"/>
      <c r="VBP205" s="471"/>
      <c r="VBQ205" s="471"/>
      <c r="VBR205" s="471"/>
      <c r="VBS205" s="471"/>
      <c r="VBT205" s="471"/>
      <c r="VBU205" s="471"/>
      <c r="VBV205" s="471"/>
      <c r="VBW205" s="471"/>
      <c r="VBX205" s="471"/>
      <c r="VBY205" s="471"/>
      <c r="VBZ205" s="471"/>
      <c r="VCA205" s="471"/>
      <c r="VCB205" s="471"/>
      <c r="VCC205" s="471"/>
      <c r="VCD205" s="471"/>
      <c r="VCE205" s="471"/>
      <c r="VCF205" s="471"/>
      <c r="VCG205" s="471"/>
      <c r="VCH205" s="471"/>
      <c r="VCI205" s="471"/>
      <c r="VCJ205" s="471"/>
      <c r="VCK205" s="471"/>
      <c r="VCL205" s="471"/>
      <c r="VCM205" s="471"/>
      <c r="VCN205" s="471"/>
      <c r="VCO205" s="471"/>
      <c r="VCP205" s="471"/>
      <c r="VCQ205" s="471"/>
      <c r="VCR205" s="471"/>
      <c r="VCS205" s="471"/>
      <c r="VCT205" s="471"/>
      <c r="VCU205" s="471"/>
      <c r="VCV205" s="471"/>
      <c r="VCW205" s="471"/>
      <c r="VCX205" s="471"/>
      <c r="VCY205" s="471"/>
      <c r="VCZ205" s="471"/>
      <c r="VDA205" s="471"/>
      <c r="VDB205" s="471"/>
      <c r="VDC205" s="471"/>
      <c r="VDD205" s="471"/>
      <c r="VDE205" s="471"/>
      <c r="VDF205" s="471"/>
      <c r="VDG205" s="471"/>
      <c r="VDH205" s="471"/>
      <c r="VDI205" s="471"/>
      <c r="VDJ205" s="471"/>
      <c r="VDK205" s="471"/>
      <c r="VDL205" s="471"/>
      <c r="VDM205" s="471"/>
      <c r="VDN205" s="471"/>
      <c r="VDO205" s="471"/>
      <c r="VDP205" s="471"/>
      <c r="VDQ205" s="471"/>
      <c r="VDR205" s="471"/>
      <c r="VDS205" s="471"/>
      <c r="VDT205" s="471"/>
      <c r="VDU205" s="471"/>
      <c r="VDV205" s="471"/>
      <c r="VDW205" s="471"/>
      <c r="VDX205" s="471"/>
      <c r="VDY205" s="471"/>
      <c r="VDZ205" s="471"/>
      <c r="VEA205" s="471"/>
      <c r="VEB205" s="471"/>
      <c r="VEC205" s="471"/>
      <c r="VED205" s="471"/>
      <c r="VEE205" s="471"/>
      <c r="VEF205" s="471"/>
      <c r="VEG205" s="471"/>
      <c r="VEH205" s="471"/>
      <c r="VEI205" s="471"/>
      <c r="VEJ205" s="471"/>
      <c r="VEK205" s="471"/>
      <c r="VEL205" s="471"/>
      <c r="VEM205" s="471"/>
      <c r="VEN205" s="471"/>
      <c r="VEO205" s="471"/>
      <c r="VEP205" s="471"/>
      <c r="VEQ205" s="471"/>
      <c r="VER205" s="471"/>
      <c r="VES205" s="471"/>
      <c r="VET205" s="471"/>
      <c r="VEU205" s="471"/>
      <c r="VEV205" s="471"/>
      <c r="VEW205" s="471"/>
      <c r="VEX205" s="471"/>
      <c r="VEY205" s="471"/>
      <c r="VEZ205" s="471"/>
      <c r="VFA205" s="471"/>
      <c r="VFB205" s="471"/>
      <c r="VFC205" s="471"/>
      <c r="VFD205" s="471"/>
      <c r="VFE205" s="471"/>
      <c r="VFF205" s="471"/>
      <c r="VFG205" s="471"/>
      <c r="VFH205" s="471"/>
      <c r="VFI205" s="471"/>
      <c r="VFJ205" s="471"/>
      <c r="VFK205" s="471"/>
      <c r="VFL205" s="471"/>
      <c r="VFM205" s="471"/>
      <c r="VFN205" s="471"/>
      <c r="VFO205" s="471"/>
      <c r="VFP205" s="471"/>
      <c r="VFQ205" s="471"/>
      <c r="VFR205" s="471"/>
      <c r="VFS205" s="471"/>
      <c r="VFT205" s="471"/>
      <c r="VFU205" s="471"/>
      <c r="VFV205" s="471"/>
      <c r="VFW205" s="471"/>
      <c r="VFX205" s="471"/>
      <c r="VFY205" s="471"/>
      <c r="VFZ205" s="471"/>
      <c r="VGA205" s="471"/>
      <c r="VGB205" s="471"/>
      <c r="VGC205" s="471"/>
      <c r="VGD205" s="471"/>
      <c r="VGE205" s="471"/>
      <c r="VGF205" s="471"/>
      <c r="VGG205" s="471"/>
      <c r="VGH205" s="471"/>
      <c r="VGI205" s="471"/>
      <c r="VGJ205" s="471"/>
      <c r="VGK205" s="471"/>
      <c r="VGL205" s="471"/>
      <c r="VGM205" s="471"/>
      <c r="VGN205" s="471"/>
      <c r="VGO205" s="471"/>
      <c r="VGP205" s="471"/>
      <c r="VGQ205" s="471"/>
      <c r="VGR205" s="471"/>
      <c r="VGS205" s="471"/>
      <c r="VGT205" s="471"/>
      <c r="VGU205" s="471"/>
      <c r="VGV205" s="471"/>
      <c r="VGW205" s="471"/>
      <c r="VGX205" s="471"/>
      <c r="VGY205" s="471"/>
      <c r="VGZ205" s="471"/>
      <c r="VHA205" s="471"/>
      <c r="VHB205" s="471"/>
      <c r="VHC205" s="471"/>
      <c r="VHD205" s="471"/>
      <c r="VHE205" s="471"/>
      <c r="VHF205" s="471"/>
      <c r="VHG205" s="471"/>
      <c r="VHH205" s="471"/>
      <c r="VHI205" s="471"/>
      <c r="VHJ205" s="471"/>
      <c r="VHK205" s="471"/>
      <c r="VHL205" s="471"/>
      <c r="VHM205" s="471"/>
      <c r="VHN205" s="471"/>
      <c r="VHO205" s="471"/>
      <c r="VHP205" s="471"/>
      <c r="VHQ205" s="471"/>
      <c r="VHR205" s="471"/>
      <c r="VHS205" s="471"/>
      <c r="VHT205" s="471"/>
      <c r="VHU205" s="471"/>
      <c r="VHV205" s="471"/>
      <c r="VHW205" s="471"/>
      <c r="VHX205" s="471"/>
      <c r="VHY205" s="471"/>
      <c r="VHZ205" s="471"/>
      <c r="VIA205" s="471"/>
      <c r="VIB205" s="471"/>
      <c r="VIC205" s="471"/>
      <c r="VID205" s="471"/>
      <c r="VIE205" s="471"/>
      <c r="VIF205" s="471"/>
      <c r="VIG205" s="471"/>
      <c r="VIH205" s="471"/>
      <c r="VII205" s="471"/>
      <c r="VIJ205" s="471"/>
      <c r="VIK205" s="471"/>
      <c r="VIL205" s="471"/>
      <c r="VIM205" s="471"/>
      <c r="VIN205" s="471"/>
      <c r="VIO205" s="471"/>
      <c r="VIP205" s="471"/>
      <c r="VIQ205" s="471"/>
      <c r="VIR205" s="471"/>
      <c r="VIS205" s="471"/>
      <c r="VIT205" s="471"/>
      <c r="VIU205" s="471"/>
      <c r="VIV205" s="471"/>
      <c r="VIW205" s="471"/>
      <c r="VIX205" s="471"/>
      <c r="VIY205" s="471"/>
      <c r="VIZ205" s="471"/>
      <c r="VJA205" s="471"/>
      <c r="VJB205" s="471"/>
      <c r="VJC205" s="471"/>
      <c r="VJD205" s="471"/>
      <c r="VJE205" s="471"/>
      <c r="VJF205" s="471"/>
      <c r="VJG205" s="471"/>
      <c r="VJH205" s="471"/>
      <c r="VJI205" s="471"/>
      <c r="VJJ205" s="471"/>
      <c r="VJK205" s="471"/>
      <c r="VJL205" s="471"/>
      <c r="VJM205" s="471"/>
      <c r="VJN205" s="471"/>
      <c r="VJO205" s="471"/>
      <c r="VJP205" s="471"/>
      <c r="VJQ205" s="471"/>
      <c r="VJR205" s="471"/>
      <c r="VJS205" s="471"/>
      <c r="VJT205" s="471"/>
      <c r="VJU205" s="471"/>
      <c r="VJV205" s="471"/>
      <c r="VJW205" s="471"/>
      <c r="VJX205" s="471"/>
      <c r="VJY205" s="471"/>
      <c r="VJZ205" s="471"/>
      <c r="VKA205" s="471"/>
      <c r="VKB205" s="471"/>
      <c r="VKC205" s="471"/>
      <c r="VKD205" s="471"/>
      <c r="VKE205" s="471"/>
      <c r="VKF205" s="471"/>
      <c r="VKG205" s="471"/>
      <c r="VKH205" s="471"/>
      <c r="VKI205" s="471"/>
      <c r="VKJ205" s="471"/>
      <c r="VKK205" s="471"/>
      <c r="VKL205" s="471"/>
      <c r="VKM205" s="471"/>
      <c r="VKN205" s="471"/>
      <c r="VKO205" s="471"/>
      <c r="VKP205" s="471"/>
      <c r="VKQ205" s="471"/>
      <c r="VKR205" s="471"/>
      <c r="VKS205" s="471"/>
      <c r="VKT205" s="471"/>
      <c r="VKU205" s="471"/>
      <c r="VKV205" s="471"/>
      <c r="VKW205" s="471"/>
      <c r="VKX205" s="471"/>
      <c r="VKY205" s="471"/>
      <c r="VKZ205" s="471"/>
      <c r="VLA205" s="471"/>
      <c r="VLB205" s="471"/>
      <c r="VLC205" s="471"/>
      <c r="VLD205" s="471"/>
      <c r="VLE205" s="471"/>
      <c r="VLF205" s="471"/>
      <c r="VLG205" s="471"/>
      <c r="VLH205" s="471"/>
      <c r="VLI205" s="471"/>
      <c r="VLJ205" s="471"/>
      <c r="VLK205" s="471"/>
      <c r="VLL205" s="471"/>
      <c r="VLM205" s="471"/>
      <c r="VLN205" s="471"/>
      <c r="VLO205" s="471"/>
      <c r="VLP205" s="471"/>
      <c r="VLQ205" s="471"/>
      <c r="VLR205" s="471"/>
      <c r="VLS205" s="471"/>
      <c r="VLT205" s="471"/>
      <c r="VLU205" s="471"/>
      <c r="VLV205" s="471"/>
      <c r="VLW205" s="471"/>
      <c r="VLX205" s="471"/>
      <c r="VLY205" s="471"/>
      <c r="VLZ205" s="471"/>
      <c r="VMA205" s="471"/>
      <c r="VMB205" s="471"/>
      <c r="VMC205" s="471"/>
      <c r="VMD205" s="471"/>
      <c r="VME205" s="471"/>
      <c r="VMF205" s="471"/>
      <c r="VMG205" s="471"/>
      <c r="VMH205" s="471"/>
      <c r="VMI205" s="471"/>
      <c r="VMJ205" s="471"/>
      <c r="VMK205" s="471"/>
      <c r="VML205" s="471"/>
      <c r="VMM205" s="471"/>
      <c r="VMN205" s="471"/>
      <c r="VMO205" s="471"/>
      <c r="VMP205" s="471"/>
      <c r="VMQ205" s="471"/>
      <c r="VMR205" s="471"/>
      <c r="VMS205" s="471"/>
      <c r="VMT205" s="471"/>
      <c r="VMU205" s="471"/>
      <c r="VMV205" s="471"/>
      <c r="VMW205" s="471"/>
      <c r="VMX205" s="471"/>
      <c r="VMY205" s="471"/>
      <c r="VMZ205" s="471"/>
      <c r="VNA205" s="471"/>
      <c r="VNB205" s="471"/>
      <c r="VNC205" s="471"/>
      <c r="VND205" s="471"/>
      <c r="VNE205" s="471"/>
      <c r="VNF205" s="471"/>
      <c r="VNG205" s="471"/>
      <c r="VNH205" s="471"/>
      <c r="VNI205" s="471"/>
      <c r="VNJ205" s="471"/>
      <c r="VNK205" s="471"/>
      <c r="VNL205" s="471"/>
      <c r="VNM205" s="471"/>
      <c r="VNN205" s="471"/>
      <c r="VNO205" s="471"/>
      <c r="VNP205" s="471"/>
      <c r="VNQ205" s="471"/>
      <c r="VNR205" s="471"/>
      <c r="VNS205" s="471"/>
      <c r="VNT205" s="471"/>
      <c r="VNU205" s="471"/>
      <c r="VNV205" s="471"/>
      <c r="VNW205" s="471"/>
      <c r="VNX205" s="471"/>
      <c r="VNY205" s="471"/>
      <c r="VNZ205" s="471"/>
      <c r="VOA205" s="471"/>
      <c r="VOB205" s="471"/>
      <c r="VOC205" s="471"/>
      <c r="VOD205" s="471"/>
      <c r="VOE205" s="471"/>
      <c r="VOF205" s="471"/>
      <c r="VOG205" s="471"/>
      <c r="VOH205" s="471"/>
      <c r="VOI205" s="471"/>
      <c r="VOJ205" s="471"/>
      <c r="VOK205" s="471"/>
      <c r="VOL205" s="471"/>
      <c r="VOM205" s="471"/>
      <c r="VON205" s="471"/>
      <c r="VOO205" s="471"/>
      <c r="VOP205" s="471"/>
      <c r="VOQ205" s="471"/>
      <c r="VOR205" s="471"/>
      <c r="VOS205" s="471"/>
      <c r="VOT205" s="471"/>
      <c r="VOU205" s="471"/>
      <c r="VOV205" s="471"/>
      <c r="VOW205" s="471"/>
      <c r="VOX205" s="471"/>
      <c r="VOY205" s="471"/>
      <c r="VOZ205" s="471"/>
      <c r="VPA205" s="471"/>
      <c r="VPB205" s="471"/>
      <c r="VPC205" s="471"/>
      <c r="VPD205" s="471"/>
      <c r="VPE205" s="471"/>
      <c r="VPF205" s="471"/>
      <c r="VPG205" s="471"/>
      <c r="VPH205" s="471"/>
      <c r="VPI205" s="471"/>
      <c r="VPJ205" s="471"/>
      <c r="VPK205" s="471"/>
      <c r="VPL205" s="471"/>
      <c r="VPM205" s="471"/>
      <c r="VPN205" s="471"/>
      <c r="VPO205" s="471"/>
      <c r="VPP205" s="471"/>
      <c r="VPQ205" s="471"/>
      <c r="VPR205" s="471"/>
      <c r="VPS205" s="471"/>
      <c r="VPT205" s="471"/>
      <c r="VPU205" s="471"/>
      <c r="VPV205" s="471"/>
      <c r="VPW205" s="471"/>
      <c r="VPX205" s="471"/>
      <c r="VPY205" s="471"/>
      <c r="VPZ205" s="471"/>
      <c r="VQA205" s="471"/>
      <c r="VQB205" s="471"/>
      <c r="VQC205" s="471"/>
      <c r="VQD205" s="471"/>
      <c r="VQE205" s="471"/>
      <c r="VQF205" s="471"/>
      <c r="VQG205" s="471"/>
      <c r="VQH205" s="471"/>
      <c r="VQI205" s="471"/>
      <c r="VQJ205" s="471"/>
      <c r="VQK205" s="471"/>
      <c r="VQL205" s="471"/>
      <c r="VQM205" s="471"/>
      <c r="VQN205" s="471"/>
      <c r="VQO205" s="471"/>
      <c r="VQP205" s="471"/>
      <c r="VQQ205" s="471"/>
      <c r="VQR205" s="471"/>
      <c r="VQS205" s="471"/>
      <c r="VQT205" s="471"/>
      <c r="VQU205" s="471"/>
      <c r="VQV205" s="471"/>
      <c r="VQW205" s="471"/>
      <c r="VQX205" s="471"/>
      <c r="VQY205" s="471"/>
      <c r="VQZ205" s="471"/>
      <c r="VRA205" s="471"/>
      <c r="VRB205" s="471"/>
      <c r="VRC205" s="471"/>
      <c r="VRD205" s="471"/>
      <c r="VRE205" s="471"/>
      <c r="VRF205" s="471"/>
      <c r="VRG205" s="471"/>
      <c r="VRH205" s="471"/>
      <c r="VRI205" s="471"/>
      <c r="VRJ205" s="471"/>
      <c r="VRK205" s="471"/>
      <c r="VRL205" s="471"/>
      <c r="VRM205" s="471"/>
      <c r="VRN205" s="471"/>
      <c r="VRO205" s="471"/>
      <c r="VRP205" s="471"/>
      <c r="VRQ205" s="471"/>
      <c r="VRR205" s="471"/>
      <c r="VRS205" s="471"/>
      <c r="VRT205" s="471"/>
      <c r="VRU205" s="471"/>
      <c r="VRV205" s="471"/>
      <c r="VRW205" s="471"/>
      <c r="VRX205" s="471"/>
      <c r="VRY205" s="471"/>
      <c r="VRZ205" s="471"/>
      <c r="VSA205" s="471"/>
      <c r="VSB205" s="471"/>
      <c r="VSC205" s="471"/>
      <c r="VSD205" s="471"/>
      <c r="VSE205" s="471"/>
      <c r="VSF205" s="471"/>
      <c r="VSG205" s="471"/>
      <c r="VSH205" s="471"/>
      <c r="VSI205" s="471"/>
      <c r="VSJ205" s="471"/>
      <c r="VSK205" s="471"/>
      <c r="VSL205" s="471"/>
      <c r="VSM205" s="471"/>
      <c r="VSN205" s="471"/>
      <c r="VSO205" s="471"/>
      <c r="VSP205" s="471"/>
      <c r="VSQ205" s="471"/>
      <c r="VSR205" s="471"/>
      <c r="VSS205" s="471"/>
      <c r="VST205" s="471"/>
      <c r="VSU205" s="471"/>
      <c r="VSV205" s="471"/>
      <c r="VSW205" s="471"/>
      <c r="VSX205" s="471"/>
      <c r="VSY205" s="471"/>
      <c r="VSZ205" s="471"/>
      <c r="VTA205" s="471"/>
      <c r="VTB205" s="471"/>
      <c r="VTC205" s="471"/>
      <c r="VTD205" s="471"/>
      <c r="VTE205" s="471"/>
      <c r="VTF205" s="471"/>
      <c r="VTG205" s="471"/>
      <c r="VTH205" s="471"/>
      <c r="VTI205" s="471"/>
      <c r="VTJ205" s="471"/>
      <c r="VTK205" s="471"/>
      <c r="VTL205" s="471"/>
      <c r="VTM205" s="471"/>
      <c r="VTN205" s="471"/>
      <c r="VTO205" s="471"/>
      <c r="VTP205" s="471"/>
      <c r="VTQ205" s="471"/>
      <c r="VTR205" s="471"/>
      <c r="VTS205" s="471"/>
      <c r="VTT205" s="471"/>
      <c r="VTU205" s="471"/>
      <c r="VTV205" s="471"/>
      <c r="VTW205" s="471"/>
      <c r="VTX205" s="471"/>
      <c r="VTY205" s="471"/>
      <c r="VTZ205" s="471"/>
      <c r="VUA205" s="471"/>
      <c r="VUB205" s="471"/>
      <c r="VUC205" s="471"/>
      <c r="VUD205" s="471"/>
      <c r="VUE205" s="471"/>
      <c r="VUF205" s="471"/>
      <c r="VUG205" s="471"/>
      <c r="VUH205" s="471"/>
      <c r="VUI205" s="471"/>
      <c r="VUJ205" s="471"/>
      <c r="VUK205" s="471"/>
      <c r="VUL205" s="471"/>
      <c r="VUM205" s="471"/>
      <c r="VUN205" s="471"/>
      <c r="VUO205" s="471"/>
      <c r="VUP205" s="471"/>
      <c r="VUQ205" s="471"/>
      <c r="VUR205" s="471"/>
      <c r="VUS205" s="471"/>
      <c r="VUT205" s="471"/>
      <c r="VUU205" s="471"/>
      <c r="VUV205" s="471"/>
      <c r="VUW205" s="471"/>
      <c r="VUX205" s="471"/>
      <c r="VUY205" s="471"/>
      <c r="VUZ205" s="471"/>
      <c r="VVA205" s="471"/>
      <c r="VVB205" s="471"/>
      <c r="VVC205" s="471"/>
      <c r="VVD205" s="471"/>
      <c r="VVE205" s="471"/>
      <c r="VVF205" s="471"/>
      <c r="VVG205" s="471"/>
      <c r="VVH205" s="471"/>
      <c r="VVI205" s="471"/>
      <c r="VVJ205" s="471"/>
      <c r="VVK205" s="471"/>
      <c r="VVL205" s="471"/>
      <c r="VVM205" s="471"/>
      <c r="VVN205" s="471"/>
      <c r="VVO205" s="471"/>
      <c r="VVP205" s="471"/>
      <c r="VVQ205" s="471"/>
      <c r="VVR205" s="471"/>
      <c r="VVS205" s="471"/>
      <c r="VVT205" s="471"/>
      <c r="VVU205" s="471"/>
      <c r="VVV205" s="471"/>
      <c r="VVW205" s="471"/>
      <c r="VVX205" s="471"/>
      <c r="VVY205" s="471"/>
      <c r="VVZ205" s="471"/>
      <c r="VWA205" s="471"/>
      <c r="VWB205" s="471"/>
      <c r="VWC205" s="471"/>
      <c r="VWD205" s="471"/>
      <c r="VWE205" s="471"/>
      <c r="VWF205" s="471"/>
      <c r="VWG205" s="471"/>
      <c r="VWH205" s="471"/>
      <c r="VWI205" s="471"/>
      <c r="VWJ205" s="471"/>
      <c r="VWK205" s="471"/>
      <c r="VWL205" s="471"/>
      <c r="VWM205" s="471"/>
      <c r="VWN205" s="471"/>
      <c r="VWO205" s="471"/>
      <c r="VWP205" s="471"/>
      <c r="VWQ205" s="471"/>
      <c r="VWR205" s="471"/>
      <c r="VWS205" s="471"/>
      <c r="VWT205" s="471"/>
      <c r="VWU205" s="471"/>
      <c r="VWV205" s="471"/>
      <c r="VWW205" s="471"/>
      <c r="VWX205" s="471"/>
      <c r="VWY205" s="471"/>
      <c r="VWZ205" s="471"/>
      <c r="VXA205" s="471"/>
      <c r="VXB205" s="471"/>
      <c r="VXC205" s="471"/>
      <c r="VXD205" s="471"/>
      <c r="VXE205" s="471"/>
      <c r="VXF205" s="471"/>
      <c r="VXG205" s="471"/>
      <c r="VXH205" s="471"/>
      <c r="VXI205" s="471"/>
      <c r="VXJ205" s="471"/>
      <c r="VXK205" s="471"/>
      <c r="VXL205" s="471"/>
      <c r="VXM205" s="471"/>
      <c r="VXN205" s="471"/>
      <c r="VXO205" s="471"/>
      <c r="VXP205" s="471"/>
      <c r="VXQ205" s="471"/>
      <c r="VXR205" s="471"/>
      <c r="VXS205" s="471"/>
      <c r="VXT205" s="471"/>
      <c r="VXU205" s="471"/>
      <c r="VXV205" s="471"/>
      <c r="VXW205" s="471"/>
      <c r="VXX205" s="471"/>
      <c r="VXY205" s="471"/>
      <c r="VXZ205" s="471"/>
      <c r="VYA205" s="471"/>
      <c r="VYB205" s="471"/>
      <c r="VYC205" s="471"/>
      <c r="VYD205" s="471"/>
      <c r="VYE205" s="471"/>
      <c r="VYF205" s="471"/>
      <c r="VYG205" s="471"/>
      <c r="VYH205" s="471"/>
      <c r="VYI205" s="471"/>
      <c r="VYJ205" s="471"/>
      <c r="VYK205" s="471"/>
      <c r="VYL205" s="471"/>
      <c r="VYM205" s="471"/>
      <c r="VYN205" s="471"/>
      <c r="VYO205" s="471"/>
      <c r="VYP205" s="471"/>
      <c r="VYQ205" s="471"/>
      <c r="VYR205" s="471"/>
      <c r="VYS205" s="471"/>
      <c r="VYT205" s="471"/>
      <c r="VYU205" s="471"/>
      <c r="VYV205" s="471"/>
      <c r="VYW205" s="471"/>
      <c r="VYX205" s="471"/>
      <c r="VYY205" s="471"/>
      <c r="VYZ205" s="471"/>
      <c r="VZA205" s="471"/>
      <c r="VZB205" s="471"/>
      <c r="VZC205" s="471"/>
      <c r="VZD205" s="471"/>
      <c r="VZE205" s="471"/>
      <c r="VZF205" s="471"/>
      <c r="VZG205" s="471"/>
      <c r="VZH205" s="471"/>
      <c r="VZI205" s="471"/>
      <c r="VZJ205" s="471"/>
      <c r="VZK205" s="471"/>
      <c r="VZL205" s="471"/>
      <c r="VZM205" s="471"/>
      <c r="VZN205" s="471"/>
      <c r="VZO205" s="471"/>
      <c r="VZP205" s="471"/>
      <c r="VZQ205" s="471"/>
      <c r="VZR205" s="471"/>
      <c r="VZS205" s="471"/>
      <c r="VZT205" s="471"/>
      <c r="VZU205" s="471"/>
      <c r="VZV205" s="471"/>
      <c r="VZW205" s="471"/>
      <c r="VZX205" s="471"/>
      <c r="VZY205" s="471"/>
      <c r="VZZ205" s="471"/>
      <c r="WAA205" s="471"/>
      <c r="WAB205" s="471"/>
      <c r="WAC205" s="471"/>
      <c r="WAD205" s="471"/>
      <c r="WAE205" s="471"/>
      <c r="WAF205" s="471"/>
      <c r="WAG205" s="471"/>
      <c r="WAH205" s="471"/>
      <c r="WAI205" s="471"/>
      <c r="WAJ205" s="471"/>
      <c r="WAK205" s="471"/>
      <c r="WAL205" s="471"/>
      <c r="WAM205" s="471"/>
      <c r="WAN205" s="471"/>
      <c r="WAO205" s="471"/>
      <c r="WAP205" s="471"/>
      <c r="WAQ205" s="471"/>
      <c r="WAR205" s="471"/>
      <c r="WAS205" s="471"/>
      <c r="WAT205" s="471"/>
      <c r="WAU205" s="471"/>
      <c r="WAV205" s="471"/>
      <c r="WAW205" s="471"/>
      <c r="WAX205" s="471"/>
      <c r="WAY205" s="471"/>
      <c r="WAZ205" s="471"/>
      <c r="WBA205" s="471"/>
      <c r="WBB205" s="471"/>
      <c r="WBC205" s="471"/>
      <c r="WBD205" s="471"/>
      <c r="WBE205" s="471"/>
      <c r="WBF205" s="471"/>
      <c r="WBG205" s="471"/>
      <c r="WBH205" s="471"/>
      <c r="WBI205" s="471"/>
      <c r="WBJ205" s="471"/>
      <c r="WBK205" s="471"/>
      <c r="WBL205" s="471"/>
      <c r="WBM205" s="471"/>
      <c r="WBN205" s="471"/>
      <c r="WBO205" s="471"/>
      <c r="WBP205" s="471"/>
      <c r="WBQ205" s="471"/>
      <c r="WBR205" s="471"/>
      <c r="WBS205" s="471"/>
      <c r="WBT205" s="471"/>
      <c r="WBU205" s="471"/>
      <c r="WBV205" s="471"/>
      <c r="WBW205" s="471"/>
      <c r="WBX205" s="471"/>
      <c r="WBY205" s="471"/>
      <c r="WBZ205" s="471"/>
      <c r="WCA205" s="471"/>
      <c r="WCB205" s="471"/>
      <c r="WCC205" s="471"/>
      <c r="WCD205" s="471"/>
      <c r="WCE205" s="471"/>
      <c r="WCF205" s="471"/>
      <c r="WCG205" s="471"/>
      <c r="WCH205" s="471"/>
      <c r="WCI205" s="471"/>
      <c r="WCJ205" s="471"/>
      <c r="WCK205" s="471"/>
      <c r="WCL205" s="471"/>
      <c r="WCM205" s="471"/>
      <c r="WCN205" s="471"/>
      <c r="WCO205" s="471"/>
      <c r="WCP205" s="471"/>
      <c r="WCQ205" s="471"/>
      <c r="WCR205" s="471"/>
      <c r="WCS205" s="471"/>
      <c r="WCT205" s="471"/>
      <c r="WCU205" s="471"/>
      <c r="WCV205" s="471"/>
      <c r="WCW205" s="471"/>
      <c r="WCX205" s="471"/>
      <c r="WCY205" s="471"/>
      <c r="WCZ205" s="471"/>
      <c r="WDA205" s="471"/>
      <c r="WDB205" s="471"/>
      <c r="WDC205" s="471"/>
      <c r="WDD205" s="471"/>
      <c r="WDE205" s="471"/>
      <c r="WDF205" s="471"/>
      <c r="WDG205" s="471"/>
      <c r="WDH205" s="471"/>
      <c r="WDI205" s="471"/>
      <c r="WDJ205" s="471"/>
      <c r="WDK205" s="471"/>
      <c r="WDL205" s="471"/>
      <c r="WDM205" s="471"/>
      <c r="WDN205" s="471"/>
      <c r="WDO205" s="471"/>
      <c r="WDP205" s="471"/>
      <c r="WDQ205" s="471"/>
      <c r="WDR205" s="471"/>
      <c r="WDS205" s="471"/>
      <c r="WDT205" s="471"/>
      <c r="WDU205" s="471"/>
      <c r="WDV205" s="471"/>
      <c r="WDW205" s="471"/>
      <c r="WDX205" s="471"/>
      <c r="WDY205" s="471"/>
      <c r="WDZ205" s="471"/>
      <c r="WEA205" s="471"/>
      <c r="WEB205" s="471"/>
      <c r="WEC205" s="471"/>
      <c r="WED205" s="471"/>
      <c r="WEE205" s="471"/>
      <c r="WEF205" s="471"/>
      <c r="WEG205" s="471"/>
      <c r="WEH205" s="471"/>
      <c r="WEI205" s="471"/>
      <c r="WEJ205" s="471"/>
      <c r="WEK205" s="471"/>
      <c r="WEL205" s="471"/>
      <c r="WEM205" s="471"/>
      <c r="WEN205" s="471"/>
      <c r="WEO205" s="471"/>
      <c r="WEP205" s="471"/>
      <c r="WEQ205" s="471"/>
      <c r="WER205" s="471"/>
      <c r="WES205" s="471"/>
      <c r="WET205" s="471"/>
      <c r="WEU205" s="471"/>
      <c r="WEV205" s="471"/>
      <c r="WEW205" s="471"/>
      <c r="WEX205" s="471"/>
      <c r="WEY205" s="471"/>
      <c r="WEZ205" s="471"/>
      <c r="WFA205" s="471"/>
      <c r="WFB205" s="471"/>
      <c r="WFC205" s="471"/>
      <c r="WFD205" s="471"/>
      <c r="WFE205" s="471"/>
      <c r="WFF205" s="471"/>
      <c r="WFG205" s="471"/>
      <c r="WFH205" s="471"/>
      <c r="WFI205" s="471"/>
      <c r="WFJ205" s="471"/>
      <c r="WFK205" s="471"/>
      <c r="WFL205" s="471"/>
      <c r="WFM205" s="471"/>
      <c r="WFN205" s="471"/>
      <c r="WFO205" s="471"/>
      <c r="WFP205" s="471"/>
      <c r="WFQ205" s="471"/>
      <c r="WFR205" s="471"/>
      <c r="WFS205" s="471"/>
      <c r="WFT205" s="471"/>
      <c r="WFU205" s="471"/>
      <c r="WFV205" s="471"/>
      <c r="WFW205" s="471"/>
      <c r="WFX205" s="471"/>
      <c r="WFY205" s="471"/>
      <c r="WFZ205" s="471"/>
      <c r="WGA205" s="471"/>
      <c r="WGB205" s="471"/>
      <c r="WGC205" s="471"/>
      <c r="WGD205" s="471"/>
      <c r="WGE205" s="471"/>
      <c r="WGF205" s="471"/>
      <c r="WGG205" s="471"/>
      <c r="WGH205" s="471"/>
      <c r="WGI205" s="471"/>
      <c r="WGJ205" s="471"/>
      <c r="WGK205" s="471"/>
      <c r="WGL205" s="471"/>
      <c r="WGM205" s="471"/>
      <c r="WGN205" s="471"/>
      <c r="WGO205" s="471"/>
      <c r="WGP205" s="471"/>
      <c r="WGQ205" s="471"/>
      <c r="WGR205" s="471"/>
      <c r="WGS205" s="471"/>
      <c r="WGT205" s="471"/>
      <c r="WGU205" s="471"/>
      <c r="WGV205" s="471"/>
      <c r="WGW205" s="471"/>
      <c r="WGX205" s="471"/>
      <c r="WGY205" s="471"/>
      <c r="WGZ205" s="471"/>
      <c r="WHA205" s="471"/>
      <c r="WHB205" s="471"/>
      <c r="WHC205" s="471"/>
      <c r="WHD205" s="471"/>
      <c r="WHE205" s="471"/>
      <c r="WHF205" s="471"/>
      <c r="WHG205" s="471"/>
      <c r="WHH205" s="471"/>
      <c r="WHI205" s="471"/>
      <c r="WHJ205" s="471"/>
      <c r="WHK205" s="471"/>
      <c r="WHL205" s="471"/>
      <c r="WHM205" s="471"/>
      <c r="WHN205" s="471"/>
      <c r="WHO205" s="471"/>
      <c r="WHP205" s="471"/>
      <c r="WHQ205" s="471"/>
      <c r="WHR205" s="471"/>
      <c r="WHS205" s="471"/>
      <c r="WHT205" s="471"/>
      <c r="WHU205" s="471"/>
      <c r="WHV205" s="471"/>
      <c r="WHW205" s="471"/>
      <c r="WHX205" s="471"/>
      <c r="WHY205" s="471"/>
      <c r="WHZ205" s="471"/>
      <c r="WIA205" s="471"/>
      <c r="WIB205" s="471"/>
      <c r="WIC205" s="471"/>
      <c r="WID205" s="471"/>
      <c r="WIE205" s="471"/>
      <c r="WIF205" s="471"/>
      <c r="WIG205" s="471"/>
      <c r="WIH205" s="471"/>
      <c r="WII205" s="471"/>
      <c r="WIJ205" s="471"/>
      <c r="WIK205" s="471"/>
      <c r="WIL205" s="471"/>
      <c r="WIM205" s="471"/>
      <c r="WIN205" s="471"/>
      <c r="WIO205" s="471"/>
      <c r="WIP205" s="471"/>
      <c r="WIQ205" s="471"/>
      <c r="WIR205" s="471"/>
      <c r="WIS205" s="471"/>
      <c r="WIT205" s="471"/>
      <c r="WIU205" s="471"/>
      <c r="WIV205" s="471"/>
      <c r="WIW205" s="471"/>
      <c r="WIX205" s="471"/>
      <c r="WIY205" s="471"/>
      <c r="WIZ205" s="471"/>
      <c r="WJA205" s="471"/>
      <c r="WJB205" s="471"/>
      <c r="WJC205" s="471"/>
      <c r="WJD205" s="471"/>
      <c r="WJE205" s="471"/>
      <c r="WJF205" s="471"/>
      <c r="WJG205" s="471"/>
      <c r="WJH205" s="471"/>
      <c r="WJI205" s="471"/>
      <c r="WJJ205" s="471"/>
      <c r="WJK205" s="471"/>
      <c r="WJL205" s="471"/>
      <c r="WJM205" s="471"/>
      <c r="WJN205" s="471"/>
      <c r="WJO205" s="471"/>
      <c r="WJP205" s="471"/>
      <c r="WJQ205" s="471"/>
      <c r="WJR205" s="471"/>
      <c r="WJS205" s="471"/>
      <c r="WJT205" s="471"/>
      <c r="WJU205" s="471"/>
      <c r="WJV205" s="471"/>
      <c r="WJW205" s="471"/>
      <c r="WJX205" s="471"/>
      <c r="WJY205" s="471"/>
      <c r="WJZ205" s="471"/>
      <c r="WKA205" s="471"/>
      <c r="WKB205" s="471"/>
      <c r="WKC205" s="471"/>
      <c r="WKD205" s="471"/>
      <c r="WKE205" s="471"/>
      <c r="WKF205" s="471"/>
      <c r="WKG205" s="471"/>
      <c r="WKH205" s="471"/>
      <c r="WKI205" s="471"/>
      <c r="WKJ205" s="471"/>
      <c r="WKK205" s="471"/>
      <c r="WKL205" s="471"/>
      <c r="WKM205" s="471"/>
      <c r="WKN205" s="471"/>
      <c r="WKO205" s="471"/>
      <c r="WKP205" s="471"/>
      <c r="WKQ205" s="471"/>
      <c r="WKR205" s="471"/>
      <c r="WKS205" s="471"/>
      <c r="WKT205" s="471"/>
      <c r="WKU205" s="471"/>
      <c r="WKV205" s="471"/>
      <c r="WKW205" s="471"/>
      <c r="WKX205" s="471"/>
      <c r="WKY205" s="471"/>
      <c r="WKZ205" s="471"/>
      <c r="WLA205" s="471"/>
      <c r="WLB205" s="471"/>
      <c r="WLC205" s="471"/>
      <c r="WLD205" s="471"/>
      <c r="WLE205" s="471"/>
      <c r="WLF205" s="471"/>
      <c r="WLG205" s="471"/>
      <c r="WLH205" s="471"/>
      <c r="WLI205" s="471"/>
      <c r="WLJ205" s="471"/>
      <c r="WLK205" s="471"/>
      <c r="WLL205" s="471"/>
      <c r="WLM205" s="471"/>
      <c r="WLN205" s="471"/>
      <c r="WLO205" s="471"/>
      <c r="WLP205" s="471"/>
      <c r="WLQ205" s="471"/>
      <c r="WLR205" s="471"/>
      <c r="WLS205" s="471"/>
      <c r="WLT205" s="471"/>
      <c r="WLU205" s="471"/>
      <c r="WLV205" s="471"/>
      <c r="WLW205" s="471"/>
      <c r="WLX205" s="471"/>
      <c r="WLY205" s="471"/>
      <c r="WLZ205" s="471"/>
      <c r="WMA205" s="471"/>
      <c r="WMB205" s="471"/>
      <c r="WMC205" s="471"/>
      <c r="WMD205" s="471"/>
      <c r="WME205" s="471"/>
      <c r="WMF205" s="471"/>
      <c r="WMG205" s="471"/>
      <c r="WMH205" s="471"/>
      <c r="WMI205" s="471"/>
      <c r="WMJ205" s="471"/>
      <c r="WMK205" s="471"/>
      <c r="WML205" s="471"/>
      <c r="WMM205" s="471"/>
      <c r="WMN205" s="471"/>
      <c r="WMO205" s="471"/>
      <c r="WMP205" s="471"/>
      <c r="WMQ205" s="471"/>
      <c r="WMR205" s="471"/>
      <c r="WMS205" s="471"/>
      <c r="WMT205" s="471"/>
      <c r="WMU205" s="471"/>
      <c r="WMV205" s="471"/>
      <c r="WMW205" s="471"/>
      <c r="WMX205" s="471"/>
      <c r="WMY205" s="471"/>
      <c r="WMZ205" s="471"/>
      <c r="WNA205" s="471"/>
      <c r="WNB205" s="471"/>
      <c r="WNC205" s="471"/>
      <c r="WND205" s="471"/>
      <c r="WNE205" s="471"/>
      <c r="WNF205" s="471"/>
      <c r="WNG205" s="471"/>
      <c r="WNH205" s="471"/>
      <c r="WNI205" s="471"/>
      <c r="WNJ205" s="471"/>
      <c r="WNK205" s="471"/>
      <c r="WNL205" s="471"/>
      <c r="WNM205" s="471"/>
      <c r="WNN205" s="471"/>
      <c r="WNO205" s="471"/>
      <c r="WNP205" s="471"/>
      <c r="WNQ205" s="471"/>
      <c r="WNR205" s="471"/>
      <c r="WNS205" s="471"/>
      <c r="WNT205" s="471"/>
      <c r="WNU205" s="471"/>
      <c r="WNV205" s="471"/>
      <c r="WNW205" s="471"/>
      <c r="WNX205" s="471"/>
      <c r="WNY205" s="471"/>
      <c r="WNZ205" s="471"/>
      <c r="WOA205" s="471"/>
      <c r="WOB205" s="471"/>
      <c r="WOC205" s="471"/>
      <c r="WOD205" s="471"/>
      <c r="WOE205" s="471"/>
      <c r="WOF205" s="471"/>
      <c r="WOG205" s="471"/>
      <c r="WOH205" s="471"/>
      <c r="WOI205" s="471"/>
      <c r="WOJ205" s="471"/>
      <c r="WOK205" s="471"/>
      <c r="WOL205" s="471"/>
      <c r="WOM205" s="471"/>
      <c r="WON205" s="471"/>
      <c r="WOO205" s="471"/>
      <c r="WOP205" s="471"/>
      <c r="WOQ205" s="471"/>
      <c r="WOR205" s="471"/>
      <c r="WOS205" s="471"/>
      <c r="WOT205" s="471"/>
      <c r="WOU205" s="471"/>
      <c r="WOV205" s="471"/>
      <c r="WOW205" s="471"/>
      <c r="WOX205" s="471"/>
      <c r="WOY205" s="471"/>
      <c r="WOZ205" s="471"/>
      <c r="WPA205" s="471"/>
      <c r="WPB205" s="471"/>
      <c r="WPC205" s="471"/>
      <c r="WPD205" s="471"/>
      <c r="WPE205" s="471"/>
      <c r="WPF205" s="471"/>
      <c r="WPG205" s="471"/>
      <c r="WPH205" s="471"/>
      <c r="WPI205" s="471"/>
      <c r="WPJ205" s="471"/>
      <c r="WPK205" s="471"/>
      <c r="WPL205" s="471"/>
      <c r="WPM205" s="471"/>
      <c r="WPN205" s="471"/>
      <c r="WPO205" s="471"/>
      <c r="WPP205" s="471"/>
      <c r="WPQ205" s="471"/>
      <c r="WPR205" s="471"/>
      <c r="WPS205" s="471"/>
      <c r="WPT205" s="471"/>
      <c r="WPU205" s="471"/>
      <c r="WPV205" s="471"/>
      <c r="WPW205" s="471"/>
      <c r="WPX205" s="471"/>
      <c r="WPY205" s="471"/>
      <c r="WPZ205" s="471"/>
      <c r="WQA205" s="471"/>
      <c r="WQB205" s="471"/>
      <c r="WQC205" s="471"/>
      <c r="WQD205" s="471"/>
      <c r="WQE205" s="471"/>
      <c r="WQF205" s="471"/>
      <c r="WQG205" s="471"/>
      <c r="WQH205" s="471"/>
      <c r="WQI205" s="471"/>
      <c r="WQJ205" s="471"/>
      <c r="WQK205" s="471"/>
      <c r="WQL205" s="471"/>
      <c r="WQM205" s="471"/>
      <c r="WQN205" s="471"/>
      <c r="WQO205" s="471"/>
      <c r="WQP205" s="471"/>
      <c r="WQQ205" s="471"/>
      <c r="WQR205" s="471"/>
      <c r="WQS205" s="471"/>
      <c r="WQT205" s="471"/>
      <c r="WQU205" s="471"/>
      <c r="WQV205" s="471"/>
      <c r="WQW205" s="471"/>
      <c r="WQX205" s="471"/>
      <c r="WQY205" s="471"/>
      <c r="WQZ205" s="471"/>
      <c r="WRA205" s="471"/>
      <c r="WRB205" s="471"/>
      <c r="WRC205" s="471"/>
      <c r="WRD205" s="471"/>
      <c r="WRE205" s="471"/>
      <c r="WRF205" s="471"/>
      <c r="WRG205" s="471"/>
      <c r="WRH205" s="471"/>
      <c r="WRI205" s="471"/>
      <c r="WRJ205" s="471"/>
      <c r="WRK205" s="471"/>
      <c r="WRL205" s="471"/>
      <c r="WRM205" s="471"/>
      <c r="WRN205" s="471"/>
      <c r="WRO205" s="471"/>
      <c r="WRP205" s="471"/>
      <c r="WRQ205" s="471"/>
      <c r="WRR205" s="471"/>
      <c r="WRS205" s="471"/>
      <c r="WRT205" s="471"/>
      <c r="WRU205" s="471"/>
      <c r="WRV205" s="471"/>
      <c r="WRW205" s="471"/>
      <c r="WRX205" s="471"/>
      <c r="WRY205" s="471"/>
      <c r="WRZ205" s="471"/>
      <c r="WSA205" s="471"/>
      <c r="WSB205" s="471"/>
      <c r="WSC205" s="471"/>
      <c r="WSD205" s="471"/>
      <c r="WSE205" s="471"/>
      <c r="WSF205" s="471"/>
      <c r="WSG205" s="471"/>
      <c r="WSH205" s="471"/>
      <c r="WSI205" s="471"/>
      <c r="WSJ205" s="471"/>
      <c r="WSK205" s="471"/>
      <c r="WSL205" s="471"/>
      <c r="WSM205" s="471"/>
      <c r="WSN205" s="471"/>
      <c r="WSO205" s="471"/>
      <c r="WSP205" s="471"/>
      <c r="WSQ205" s="471"/>
      <c r="WSR205" s="471"/>
      <c r="WSS205" s="471"/>
      <c r="WST205" s="471"/>
      <c r="WSU205" s="471"/>
      <c r="WSV205" s="471"/>
      <c r="WSW205" s="471"/>
      <c r="WSX205" s="471"/>
      <c r="WSY205" s="471"/>
      <c r="WSZ205" s="471"/>
      <c r="WTA205" s="471"/>
      <c r="WTB205" s="471"/>
      <c r="WTC205" s="471"/>
      <c r="WTD205" s="471"/>
      <c r="WTE205" s="471"/>
      <c r="WTF205" s="471"/>
      <c r="WTG205" s="471"/>
      <c r="WTH205" s="471"/>
      <c r="WTI205" s="471"/>
      <c r="WTJ205" s="471"/>
      <c r="WTK205" s="471"/>
      <c r="WTL205" s="471"/>
      <c r="WTM205" s="471"/>
      <c r="WTN205" s="471"/>
      <c r="WTO205" s="471"/>
      <c r="WTP205" s="471"/>
      <c r="WTQ205" s="471"/>
      <c r="WTR205" s="471"/>
      <c r="WTS205" s="471"/>
      <c r="WTT205" s="471"/>
      <c r="WTU205" s="471"/>
      <c r="WTV205" s="471"/>
      <c r="WTW205" s="471"/>
      <c r="WTX205" s="471"/>
      <c r="WTY205" s="471"/>
      <c r="WTZ205" s="471"/>
      <c r="WUA205" s="471"/>
      <c r="WUB205" s="471"/>
      <c r="WUC205" s="471"/>
      <c r="WUD205" s="471"/>
      <c r="WUE205" s="471"/>
      <c r="WUF205" s="471"/>
      <c r="WUG205" s="471"/>
      <c r="WUH205" s="471"/>
      <c r="WUI205" s="471"/>
      <c r="WUJ205" s="471"/>
      <c r="WUK205" s="471"/>
      <c r="WUL205" s="471"/>
      <c r="WUM205" s="471"/>
      <c r="WUN205" s="471"/>
      <c r="WUO205" s="471"/>
      <c r="WUP205" s="471"/>
      <c r="WUQ205" s="471"/>
      <c r="WUR205" s="471"/>
      <c r="WUS205" s="471"/>
      <c r="WUT205" s="471"/>
      <c r="WUU205" s="471"/>
      <c r="WUV205" s="471"/>
      <c r="WUW205" s="471"/>
      <c r="WUX205" s="471"/>
      <c r="WUY205" s="471"/>
      <c r="WUZ205" s="471"/>
      <c r="WVA205" s="471"/>
      <c r="WVB205" s="471"/>
      <c r="WVC205" s="471"/>
      <c r="WVD205" s="471"/>
      <c r="WVE205" s="471"/>
      <c r="WVF205" s="471"/>
      <c r="WVG205" s="471"/>
      <c r="WVH205" s="471"/>
      <c r="WVI205" s="471"/>
      <c r="WVJ205" s="471"/>
      <c r="WVK205" s="471"/>
      <c r="WVL205" s="471"/>
      <c r="WVM205" s="471"/>
      <c r="WVN205" s="471"/>
      <c r="WVO205" s="471"/>
    </row>
  </sheetData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&amp;C&amp;"Arial,Normalny"&amp;8&amp;P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6</vt:i4>
      </vt:variant>
    </vt:vector>
  </HeadingPairs>
  <TitlesOfParts>
    <vt:vector size="11" baseType="lpstr">
      <vt:lpstr>Zał.Nr1</vt:lpstr>
      <vt:lpstr>Zał.Nr2</vt:lpstr>
      <vt:lpstr>Zał.Nr3</vt:lpstr>
      <vt:lpstr>Zał.Nr4</vt:lpstr>
      <vt:lpstr>Zał.Nr5</vt:lpstr>
      <vt:lpstr>Zał.Nr1!Obszar_wydruku</vt:lpstr>
      <vt:lpstr>Zał.Nr5!Obszar_wydruku</vt:lpstr>
      <vt:lpstr>Zał.Nr1!Tytuły_wydruku</vt:lpstr>
      <vt:lpstr>Zał.Nr2!Tytuły_wydruku</vt:lpstr>
      <vt:lpstr>Zał.Nr3!Tytuły_wydruku</vt:lpstr>
      <vt:lpstr>Zał.Nr5!Tytuły_wydruku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Zarządzenia Prezydenta Miast aWłocławek z dn. 28 czerwca 2024 r.</dc:title>
  <dc:creator>Beata Duszeńska</dc:creator>
  <cp:keywords>Załączni do Zarządzenia Prezydenta Miasta Włocławek</cp:keywords>
  <cp:lastModifiedBy>Karolina Budziszewska</cp:lastModifiedBy>
  <cp:lastPrinted>2024-07-01T08:38:33Z</cp:lastPrinted>
  <dcterms:created xsi:type="dcterms:W3CDTF">2024-07-01T08:11:27Z</dcterms:created>
  <dcterms:modified xsi:type="dcterms:W3CDTF">2024-07-02T06:33:13Z</dcterms:modified>
</cp:coreProperties>
</file>