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A191CC4B-E071-43C1-92A1-273EB40AF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7" r:id="rId1"/>
    <sheet name="Zał.Nr2" sheetId="9" r:id="rId2"/>
    <sheet name="Zał.Nr3" sheetId="8" r:id="rId3"/>
    <sheet name="Zał.Nr4" sheetId="10" r:id="rId4"/>
    <sheet name="Zał.Nr5" sheetId="11" r:id="rId5"/>
    <sheet name="Arkusz1" sheetId="1" r:id="rId6"/>
  </sheets>
  <definedNames>
    <definedName name="_xlnm._FilterDatabase" localSheetId="0" hidden="1">Zał.Nr1!$A$10:$H$461</definedName>
    <definedName name="_xlnm.Print_Area" localSheetId="0">Zał.Nr1!$A$1:$H$462</definedName>
    <definedName name="_xlnm.Print_Area" localSheetId="4">Zał.Nr5!$A$1:$G$230</definedName>
    <definedName name="_xlnm.Print_Titles" localSheetId="0">Zał.Nr1!$7:$9</definedName>
    <definedName name="_xlnm.Print_Titles" localSheetId="1">Zał.Nr2!$8:$14</definedName>
    <definedName name="_xlnm.Print_Titles" localSheetId="2">Zał.Nr3!$60:$60</definedName>
    <definedName name="_xlnm.Print_Titles" localSheetId="4">Zał.Nr5!$10:$11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8" i="11" l="1"/>
  <c r="G227" i="11"/>
  <c r="G225" i="11"/>
  <c r="F224" i="11"/>
  <c r="G222" i="11"/>
  <c r="G221" i="11"/>
  <c r="G220" i="11"/>
  <c r="G218" i="11" s="1"/>
  <c r="I218" i="11" s="1"/>
  <c r="F217" i="11"/>
  <c r="G215" i="11"/>
  <c r="G212" i="11" s="1"/>
  <c r="G210" i="11" s="1"/>
  <c r="G214" i="11"/>
  <c r="G213" i="11"/>
  <c r="G208" i="11"/>
  <c r="G207" i="11"/>
  <c r="G206" i="11"/>
  <c r="G205" i="11"/>
  <c r="G203" i="11" s="1"/>
  <c r="G201" i="11"/>
  <c r="G200" i="11"/>
  <c r="G198" i="11"/>
  <c r="G196" i="11"/>
  <c r="G195" i="11"/>
  <c r="G194" i="11"/>
  <c r="G193" i="11"/>
  <c r="G192" i="11"/>
  <c r="G191" i="11" s="1"/>
  <c r="G189" i="11" s="1"/>
  <c r="G187" i="11"/>
  <c r="G186" i="11" s="1"/>
  <c r="G184" i="11" s="1"/>
  <c r="G182" i="11"/>
  <c r="G181" i="11"/>
  <c r="G179" i="11" s="1"/>
  <c r="G177" i="11"/>
  <c r="G176" i="11"/>
  <c r="G175" i="11"/>
  <c r="G172" i="11" s="1"/>
  <c r="G170" i="11" s="1"/>
  <c r="G174" i="11"/>
  <c r="G173" i="11"/>
  <c r="G168" i="11"/>
  <c r="G167" i="11" s="1"/>
  <c r="G165" i="11" s="1"/>
  <c r="G163" i="11"/>
  <c r="G162" i="11" s="1"/>
  <c r="G160" i="11" s="1"/>
  <c r="G158" i="11"/>
  <c r="G157" i="11"/>
  <c r="G156" i="11"/>
  <c r="G155" i="11"/>
  <c r="G154" i="11"/>
  <c r="G153" i="11"/>
  <c r="G151" i="11" s="1"/>
  <c r="G149" i="11"/>
  <c r="G148" i="11"/>
  <c r="G146" i="11"/>
  <c r="G144" i="11"/>
  <c r="G143" i="11" s="1"/>
  <c r="G141" i="11" s="1"/>
  <c r="G139" i="11"/>
  <c r="G138" i="11"/>
  <c r="G137" i="11"/>
  <c r="G136" i="11"/>
  <c r="G135" i="11"/>
  <c r="G134" i="11" s="1"/>
  <c r="G132" i="11" s="1"/>
  <c r="G130" i="11"/>
  <c r="G129" i="11"/>
  <c r="G127" i="11" s="1"/>
  <c r="G125" i="11"/>
  <c r="G124" i="11"/>
  <c r="G122" i="11"/>
  <c r="G120" i="11"/>
  <c r="G119" i="11" s="1"/>
  <c r="G117" i="11" s="1"/>
  <c r="G115" i="11"/>
  <c r="G110" i="11" s="1"/>
  <c r="G108" i="11" s="1"/>
  <c r="G112" i="11"/>
  <c r="G111" i="11"/>
  <c r="G106" i="11"/>
  <c r="G105" i="11"/>
  <c r="G104" i="11"/>
  <c r="G103" i="11"/>
  <c r="G102" i="11"/>
  <c r="G101" i="11" s="1"/>
  <c r="G99" i="11" s="1"/>
  <c r="G96" i="11"/>
  <c r="G95" i="11" s="1"/>
  <c r="G93" i="11" s="1"/>
  <c r="G91" i="11"/>
  <c r="G90" i="11"/>
  <c r="G88" i="11" s="1"/>
  <c r="G86" i="11"/>
  <c r="G85" i="11"/>
  <c r="G84" i="11"/>
  <c r="G81" i="11" s="1"/>
  <c r="G79" i="11" s="1"/>
  <c r="G77" i="11" s="1"/>
  <c r="I77" i="11" s="1"/>
  <c r="G83" i="11"/>
  <c r="G82" i="11"/>
  <c r="F76" i="11"/>
  <c r="G74" i="11"/>
  <c r="G73" i="11"/>
  <c r="G72" i="11"/>
  <c r="G71" i="11"/>
  <c r="G70" i="11"/>
  <c r="G68" i="11" s="1"/>
  <c r="F67" i="11"/>
  <c r="G65" i="11"/>
  <c r="G64" i="11"/>
  <c r="G62" i="11" s="1"/>
  <c r="F61" i="11"/>
  <c r="G59" i="11"/>
  <c r="G58" i="11"/>
  <c r="G57" i="11"/>
  <c r="G56" i="11" s="1"/>
  <c r="G54" i="11" s="1"/>
  <c r="F53" i="11"/>
  <c r="G51" i="11"/>
  <c r="G50" i="11"/>
  <c r="G49" i="11"/>
  <c r="G47" i="11"/>
  <c r="G46" i="11" s="1"/>
  <c r="G44" i="11" s="1"/>
  <c r="F43" i="11"/>
  <c r="G41" i="11"/>
  <c r="G38" i="11" s="1"/>
  <c r="G36" i="11" s="1"/>
  <c r="G40" i="11"/>
  <c r="G39" i="11"/>
  <c r="F35" i="11"/>
  <c r="G33" i="11"/>
  <c r="G32" i="11"/>
  <c r="G31" i="11"/>
  <c r="G30" i="11" s="1"/>
  <c r="G28" i="11" s="1"/>
  <c r="F27" i="11"/>
  <c r="G25" i="11"/>
  <c r="G24" i="11"/>
  <c r="G23" i="11"/>
  <c r="G22" i="11"/>
  <c r="G21" i="11"/>
  <c r="G19" i="11" s="1"/>
  <c r="F18" i="11"/>
  <c r="G16" i="11"/>
  <c r="I232" i="11" s="1"/>
  <c r="G15" i="11"/>
  <c r="G13" i="11" s="1"/>
  <c r="F12" i="11"/>
  <c r="F230" i="11" s="1"/>
  <c r="I233" i="11" l="1"/>
  <c r="G230" i="11"/>
  <c r="G31" i="10" l="1"/>
  <c r="F31" i="10"/>
  <c r="E31" i="10"/>
  <c r="D31" i="10"/>
  <c r="F162" i="8" l="1"/>
  <c r="F160" i="8"/>
  <c r="F150" i="8"/>
  <c r="F148" i="8"/>
  <c r="F146" i="8"/>
  <c r="F139" i="8"/>
  <c r="F117" i="8"/>
  <c r="F106" i="8"/>
  <c r="F103" i="8"/>
  <c r="F91" i="8"/>
  <c r="F89" i="8"/>
  <c r="F87" i="8"/>
  <c r="F71" i="8"/>
  <c r="F61" i="8"/>
  <c r="F164" i="8" s="1"/>
  <c r="F55" i="8"/>
  <c r="F52" i="8"/>
  <c r="F51" i="8"/>
  <c r="F50" i="8"/>
  <c r="F49" i="8" s="1"/>
  <c r="F58" i="8" s="1"/>
  <c r="F47" i="8"/>
  <c r="F46" i="8"/>
  <c r="F44" i="8"/>
  <c r="F43" i="8"/>
  <c r="F42" i="8"/>
  <c r="F41" i="8"/>
  <c r="F39" i="8"/>
  <c r="F38" i="8"/>
  <c r="F30" i="8"/>
  <c r="F28" i="8"/>
  <c r="F26" i="8"/>
  <c r="F19" i="8"/>
  <c r="F17" i="8"/>
  <c r="F15" i="8"/>
  <c r="H461" i="7"/>
  <c r="H460" i="7"/>
  <c r="H459" i="7"/>
  <c r="G458" i="7"/>
  <c r="G457" i="7" s="1"/>
  <c r="G456" i="7" s="1"/>
  <c r="F458" i="7"/>
  <c r="F457" i="7" s="1"/>
  <c r="F456" i="7" s="1"/>
  <c r="F455" i="7"/>
  <c r="H455" i="7" s="1"/>
  <c r="H454" i="7"/>
  <c r="H453" i="7"/>
  <c r="G452" i="7"/>
  <c r="H452" i="7" s="1"/>
  <c r="H451" i="7"/>
  <c r="F450" i="7"/>
  <c r="F449" i="7" s="1"/>
  <c r="F448" i="7" s="1"/>
  <c r="H447" i="7"/>
  <c r="H446" i="7"/>
  <c r="H445" i="7"/>
  <c r="G444" i="7"/>
  <c r="G443" i="7" s="1"/>
  <c r="F444" i="7"/>
  <c r="H444" i="7" s="1"/>
  <c r="F443" i="7"/>
  <c r="F442" i="7" s="1"/>
  <c r="G442" i="7"/>
  <c r="H440" i="7"/>
  <c r="H439" i="7"/>
  <c r="G438" i="7"/>
  <c r="H438" i="7" s="1"/>
  <c r="F438" i="7"/>
  <c r="H437" i="7"/>
  <c r="H436" i="7"/>
  <c r="H435" i="7"/>
  <c r="H434" i="7"/>
  <c r="G433" i="7"/>
  <c r="G432" i="7" s="1"/>
  <c r="G429" i="7" s="1"/>
  <c r="F433" i="7"/>
  <c r="F432" i="7"/>
  <c r="H428" i="7"/>
  <c r="G427" i="7"/>
  <c r="F427" i="7"/>
  <c r="F426" i="7"/>
  <c r="H425" i="7"/>
  <c r="H424" i="7"/>
  <c r="G423" i="7"/>
  <c r="F423" i="7"/>
  <c r="F422" i="7" s="1"/>
  <c r="H421" i="7"/>
  <c r="F420" i="7"/>
  <c r="F416" i="7" s="1"/>
  <c r="H419" i="7"/>
  <c r="H418" i="7"/>
  <c r="H417" i="7"/>
  <c r="G416" i="7"/>
  <c r="G415" i="7" s="1"/>
  <c r="H413" i="7"/>
  <c r="G412" i="7"/>
  <c r="F412" i="7"/>
  <c r="H411" i="7"/>
  <c r="G410" i="7"/>
  <c r="F410" i="7"/>
  <c r="H410" i="7" s="1"/>
  <c r="F409" i="7"/>
  <c r="H409" i="7" s="1"/>
  <c r="F408" i="7"/>
  <c r="H408" i="7" s="1"/>
  <c r="G407" i="7"/>
  <c r="F407" i="7"/>
  <c r="H407" i="7" s="1"/>
  <c r="H403" i="7"/>
  <c r="H402" i="7"/>
  <c r="H401" i="7"/>
  <c r="G400" i="7"/>
  <c r="G399" i="7" s="1"/>
  <c r="G396" i="7" s="1"/>
  <c r="F400" i="7"/>
  <c r="F399" i="7"/>
  <c r="H394" i="7"/>
  <c r="H393" i="7"/>
  <c r="G392" i="7"/>
  <c r="G391" i="7" s="1"/>
  <c r="G390" i="7" s="1"/>
  <c r="F392" i="7"/>
  <c r="H388" i="7"/>
  <c r="H387" i="7"/>
  <c r="G386" i="7"/>
  <c r="G385" i="7" s="1"/>
  <c r="F386" i="7"/>
  <c r="H384" i="7"/>
  <c r="H383" i="7"/>
  <c r="H382" i="7"/>
  <c r="G381" i="7"/>
  <c r="G380" i="7" s="1"/>
  <c r="F381" i="7"/>
  <c r="H379" i="7"/>
  <c r="H378" i="7"/>
  <c r="G377" i="7"/>
  <c r="G376" i="7" s="1"/>
  <c r="G375" i="7" s="1"/>
  <c r="F377" i="7"/>
  <c r="H374" i="7"/>
  <c r="H373" i="7"/>
  <c r="G372" i="7"/>
  <c r="F372" i="7"/>
  <c r="H372" i="7" s="1"/>
  <c r="H371" i="7"/>
  <c r="H370" i="7"/>
  <c r="G369" i="7"/>
  <c r="G368" i="7" s="1"/>
  <c r="F369" i="7"/>
  <c r="H367" i="7"/>
  <c r="H366" i="7"/>
  <c r="H365" i="7"/>
  <c r="H364" i="7"/>
  <c r="H363" i="7"/>
  <c r="H362" i="7"/>
  <c r="G361" i="7"/>
  <c r="G360" i="7" s="1"/>
  <c r="G359" i="7" s="1"/>
  <c r="F361" i="7"/>
  <c r="H358" i="7"/>
  <c r="H357" i="7"/>
  <c r="H356" i="7"/>
  <c r="G355" i="7"/>
  <c r="G354" i="7" s="1"/>
  <c r="F355" i="7"/>
  <c r="H353" i="7"/>
  <c r="H352" i="7"/>
  <c r="H351" i="7"/>
  <c r="H350" i="7"/>
  <c r="G349" i="7"/>
  <c r="F349" i="7"/>
  <c r="F348" i="7" s="1"/>
  <c r="G348" i="7"/>
  <c r="H347" i="7"/>
  <c r="H346" i="7"/>
  <c r="H345" i="7"/>
  <c r="G344" i="7"/>
  <c r="F344" i="7"/>
  <c r="H343" i="7"/>
  <c r="H342" i="7"/>
  <c r="H341" i="7"/>
  <c r="H340" i="7"/>
  <c r="H339" i="7"/>
  <c r="H338" i="7"/>
  <c r="G337" i="7"/>
  <c r="F337" i="7"/>
  <c r="H336" i="7"/>
  <c r="H335" i="7"/>
  <c r="H334" i="7"/>
  <c r="G333" i="7"/>
  <c r="F333" i="7"/>
  <c r="H333" i="7" s="1"/>
  <c r="G332" i="7"/>
  <c r="G331" i="7" s="1"/>
  <c r="H330" i="7"/>
  <c r="H329" i="7"/>
  <c r="G328" i="7"/>
  <c r="H328" i="7" s="1"/>
  <c r="F328" i="7"/>
  <c r="H327" i="7"/>
  <c r="G326" i="7"/>
  <c r="G325" i="7" s="1"/>
  <c r="F326" i="7"/>
  <c r="F325" i="7" s="1"/>
  <c r="H324" i="7"/>
  <c r="H323" i="7"/>
  <c r="H322" i="7"/>
  <c r="H321" i="7"/>
  <c r="H320" i="7"/>
  <c r="H319" i="7"/>
  <c r="H318" i="7"/>
  <c r="H317" i="7"/>
  <c r="H316" i="7"/>
  <c r="G315" i="7"/>
  <c r="F315" i="7"/>
  <c r="F314" i="7"/>
  <c r="H313" i="7"/>
  <c r="H312" i="7"/>
  <c r="H311" i="7"/>
  <c r="H310" i="7"/>
  <c r="H309" i="7"/>
  <c r="G308" i="7"/>
  <c r="G307" i="7" s="1"/>
  <c r="F308" i="7"/>
  <c r="H305" i="7"/>
  <c r="H304" i="7"/>
  <c r="H303" i="7"/>
  <c r="H302" i="7"/>
  <c r="G301" i="7"/>
  <c r="F301" i="7"/>
  <c r="H301" i="7" s="1"/>
  <c r="H300" i="7"/>
  <c r="H299" i="7"/>
  <c r="G298" i="7"/>
  <c r="G297" i="7" s="1"/>
  <c r="G296" i="7" s="1"/>
  <c r="F298" i="7"/>
  <c r="H298" i="7" s="1"/>
  <c r="F295" i="7"/>
  <c r="H295" i="7" s="1"/>
  <c r="G294" i="7"/>
  <c r="H293" i="7"/>
  <c r="H292" i="7"/>
  <c r="G291" i="7"/>
  <c r="F291" i="7"/>
  <c r="H291" i="7" s="1"/>
  <c r="H289" i="7"/>
  <c r="G288" i="7"/>
  <c r="F288" i="7"/>
  <c r="F287" i="7" s="1"/>
  <c r="G287" i="7"/>
  <c r="H285" i="7"/>
  <c r="H284" i="7"/>
  <c r="H283" i="7"/>
  <c r="G283" i="7"/>
  <c r="F283" i="7"/>
  <c r="H282" i="7"/>
  <c r="H281" i="7"/>
  <c r="G280" i="7"/>
  <c r="G279" i="7" s="1"/>
  <c r="F280" i="7"/>
  <c r="H280" i="7" s="1"/>
  <c r="H278" i="7"/>
  <c r="H277" i="7"/>
  <c r="H276" i="7"/>
  <c r="H275" i="7"/>
  <c r="G274" i="7"/>
  <c r="F274" i="7"/>
  <c r="F273" i="7" s="1"/>
  <c r="H265" i="7"/>
  <c r="G264" i="7"/>
  <c r="G263" i="7" s="1"/>
  <c r="F264" i="7"/>
  <c r="H262" i="7"/>
  <c r="H261" i="7"/>
  <c r="H260" i="7"/>
  <c r="G259" i="7"/>
  <c r="F259" i="7"/>
  <c r="F258" i="7"/>
  <c r="H255" i="7"/>
  <c r="H254" i="7"/>
  <c r="H253" i="7"/>
  <c r="H252" i="7"/>
  <c r="H251" i="7"/>
  <c r="G250" i="7"/>
  <c r="G249" i="7" s="1"/>
  <c r="F250" i="7"/>
  <c r="H245" i="7"/>
  <c r="H244" i="7"/>
  <c r="G243" i="7"/>
  <c r="G242" i="7" s="1"/>
  <c r="F243" i="7"/>
  <c r="F241" i="7"/>
  <c r="H241" i="7" s="1"/>
  <c r="G240" i="7"/>
  <c r="H240" i="7" s="1"/>
  <c r="H239" i="7"/>
  <c r="H236" i="7"/>
  <c r="H235" i="7"/>
  <c r="G235" i="7"/>
  <c r="F235" i="7"/>
  <c r="F234" i="7" s="1"/>
  <c r="H234" i="7" s="1"/>
  <c r="G234" i="7"/>
  <c r="H232" i="7"/>
  <c r="H231" i="7"/>
  <c r="G230" i="7"/>
  <c r="G229" i="7" s="1"/>
  <c r="F230" i="7"/>
  <c r="H228" i="7"/>
  <c r="H227" i="7"/>
  <c r="H226" i="7"/>
  <c r="G225" i="7"/>
  <c r="F225" i="7"/>
  <c r="H224" i="7"/>
  <c r="G223" i="7"/>
  <c r="F223" i="7"/>
  <c r="F222" i="7"/>
  <c r="H221" i="7"/>
  <c r="G220" i="7"/>
  <c r="F220" i="7"/>
  <c r="H219" i="7"/>
  <c r="H218" i="7"/>
  <c r="H217" i="7"/>
  <c r="G216" i="7"/>
  <c r="F216" i="7"/>
  <c r="H216" i="7" s="1"/>
  <c r="H215" i="7"/>
  <c r="G214" i="7"/>
  <c r="G213" i="7" s="1"/>
  <c r="F214" i="7"/>
  <c r="H212" i="7"/>
  <c r="G211" i="7"/>
  <c r="H211" i="7" s="1"/>
  <c r="F211" i="7"/>
  <c r="H210" i="7"/>
  <c r="H209" i="7"/>
  <c r="H208" i="7"/>
  <c r="G207" i="7"/>
  <c r="F207" i="7"/>
  <c r="F206" i="7"/>
  <c r="H205" i="7"/>
  <c r="G204" i="7"/>
  <c r="F204" i="7"/>
  <c r="H204" i="7" s="1"/>
  <c r="H203" i="7"/>
  <c r="H202" i="7"/>
  <c r="H201" i="7"/>
  <c r="G200" i="7"/>
  <c r="F200" i="7"/>
  <c r="H200" i="7" s="1"/>
  <c r="H199" i="7"/>
  <c r="H198" i="7"/>
  <c r="H197" i="7"/>
  <c r="H196" i="7"/>
  <c r="H195" i="7"/>
  <c r="H194" i="7"/>
  <c r="H193" i="7"/>
  <c r="H192" i="7"/>
  <c r="H191" i="7"/>
  <c r="G190" i="7"/>
  <c r="G189" i="7" s="1"/>
  <c r="F190" i="7"/>
  <c r="H190" i="7" s="1"/>
  <c r="H188" i="7"/>
  <c r="H187" i="7"/>
  <c r="G187" i="7"/>
  <c r="F187" i="7"/>
  <c r="F186" i="7" s="1"/>
  <c r="G186" i="7"/>
  <c r="H185" i="7"/>
  <c r="H184" i="7"/>
  <c r="H183" i="7"/>
  <c r="H182" i="7"/>
  <c r="H181" i="7"/>
  <c r="H180" i="7"/>
  <c r="G179" i="7"/>
  <c r="G178" i="7" s="1"/>
  <c r="F179" i="7"/>
  <c r="F178" i="7" s="1"/>
  <c r="H177" i="7"/>
  <c r="G176" i="7"/>
  <c r="F176" i="7"/>
  <c r="F164" i="7" s="1"/>
  <c r="H175" i="7"/>
  <c r="H174" i="7"/>
  <c r="H173" i="7"/>
  <c r="H172" i="7"/>
  <c r="G171" i="7"/>
  <c r="F171" i="7"/>
  <c r="H170" i="7"/>
  <c r="H169" i="7"/>
  <c r="H168" i="7"/>
  <c r="H167" i="7"/>
  <c r="H166" i="7"/>
  <c r="H165" i="7"/>
  <c r="G165" i="7"/>
  <c r="F165" i="7"/>
  <c r="H163" i="7"/>
  <c r="H162" i="7"/>
  <c r="H161" i="7"/>
  <c r="G160" i="7"/>
  <c r="G154" i="7" s="1"/>
  <c r="F160" i="7"/>
  <c r="H160" i="7" s="1"/>
  <c r="H159" i="7"/>
  <c r="H158" i="7"/>
  <c r="H157" i="7"/>
  <c r="H156" i="7"/>
  <c r="G155" i="7"/>
  <c r="F155" i="7"/>
  <c r="H155" i="7" s="1"/>
  <c r="H153" i="7"/>
  <c r="G152" i="7"/>
  <c r="H152" i="7" s="1"/>
  <c r="F152" i="7"/>
  <c r="H151" i="7"/>
  <c r="H150" i="7"/>
  <c r="H149" i="7"/>
  <c r="G148" i="7"/>
  <c r="F148" i="7"/>
  <c r="H147" i="7"/>
  <c r="H146" i="7"/>
  <c r="H145" i="7"/>
  <c r="H144" i="7"/>
  <c r="H143" i="7"/>
  <c r="H142" i="7"/>
  <c r="H141" i="7"/>
  <c r="H140" i="7"/>
  <c r="H139" i="7"/>
  <c r="H138" i="7"/>
  <c r="H137" i="7"/>
  <c r="G136" i="7"/>
  <c r="F136" i="7"/>
  <c r="H133" i="7"/>
  <c r="H132" i="7"/>
  <c r="G131" i="7"/>
  <c r="H131" i="7" s="1"/>
  <c r="F131" i="7"/>
  <c r="H130" i="7"/>
  <c r="H129" i="7"/>
  <c r="H128" i="7"/>
  <c r="G128" i="7"/>
  <c r="F128" i="7"/>
  <c r="F127" i="7" s="1"/>
  <c r="G127" i="7"/>
  <c r="G126" i="7" s="1"/>
  <c r="F126" i="7"/>
  <c r="H124" i="7"/>
  <c r="H123" i="7"/>
  <c r="G122" i="7"/>
  <c r="F122" i="7"/>
  <c r="H122" i="7" s="1"/>
  <c r="G121" i="7"/>
  <c r="H120" i="7"/>
  <c r="H119" i="7"/>
  <c r="H118" i="7"/>
  <c r="H117" i="7"/>
  <c r="G116" i="7"/>
  <c r="G115" i="7" s="1"/>
  <c r="F116" i="7"/>
  <c r="F115" i="7" s="1"/>
  <c r="H115" i="7" s="1"/>
  <c r="H114" i="7"/>
  <c r="H113" i="7"/>
  <c r="G112" i="7"/>
  <c r="G111" i="7" s="1"/>
  <c r="F112" i="7"/>
  <c r="F111" i="7" s="1"/>
  <c r="H110" i="7"/>
  <c r="H109" i="7"/>
  <c r="G108" i="7"/>
  <c r="G107" i="7" s="1"/>
  <c r="F108" i="7"/>
  <c r="F107" i="7"/>
  <c r="H107" i="7" s="1"/>
  <c r="H106" i="7"/>
  <c r="H105" i="7"/>
  <c r="G104" i="7"/>
  <c r="G103" i="7" s="1"/>
  <c r="F104" i="7"/>
  <c r="F103" i="7" s="1"/>
  <c r="H101" i="7"/>
  <c r="H100" i="7"/>
  <c r="H99" i="7"/>
  <c r="G98" i="7"/>
  <c r="G97" i="7" s="1"/>
  <c r="G96" i="7" s="1"/>
  <c r="F98" i="7"/>
  <c r="H98" i="7" s="1"/>
  <c r="H95" i="7"/>
  <c r="H94" i="7"/>
  <c r="G93" i="7"/>
  <c r="G92" i="7" s="1"/>
  <c r="H92" i="7" s="1"/>
  <c r="F93" i="7"/>
  <c r="F92" i="7" s="1"/>
  <c r="H91" i="7"/>
  <c r="H90" i="7"/>
  <c r="H89" i="7"/>
  <c r="G89" i="7"/>
  <c r="F89" i="7"/>
  <c r="F88" i="7" s="1"/>
  <c r="G88" i="7"/>
  <c r="H87" i="7"/>
  <c r="G86" i="7"/>
  <c r="F86" i="7"/>
  <c r="H86" i="7" s="1"/>
  <c r="G85" i="7"/>
  <c r="G84" i="7" s="1"/>
  <c r="H83" i="7"/>
  <c r="H82" i="7"/>
  <c r="G81" i="7"/>
  <c r="G80" i="7" s="1"/>
  <c r="G79" i="7" s="1"/>
  <c r="F81" i="7"/>
  <c r="H81" i="7" s="1"/>
  <c r="F80" i="7"/>
  <c r="H76" i="7"/>
  <c r="G75" i="7"/>
  <c r="F75" i="7"/>
  <c r="H75" i="7" s="1"/>
  <c r="G74" i="7"/>
  <c r="G73" i="7" s="1"/>
  <c r="H72" i="7"/>
  <c r="G71" i="7"/>
  <c r="G70" i="7" s="1"/>
  <c r="G69" i="7" s="1"/>
  <c r="F71" i="7"/>
  <c r="F70" i="7" s="1"/>
  <c r="H67" i="7"/>
  <c r="G66" i="7"/>
  <c r="G65" i="7" s="1"/>
  <c r="G64" i="7" s="1"/>
  <c r="F66" i="7"/>
  <c r="H66" i="7" s="1"/>
  <c r="H62" i="7"/>
  <c r="H61" i="7"/>
  <c r="G60" i="7"/>
  <c r="H60" i="7" s="1"/>
  <c r="F60" i="7"/>
  <c r="F59" i="7"/>
  <c r="F58" i="7" s="1"/>
  <c r="H57" i="7"/>
  <c r="G56" i="7"/>
  <c r="G55" i="7" s="1"/>
  <c r="F56" i="7"/>
  <c r="F55" i="7"/>
  <c r="H54" i="7"/>
  <c r="G53" i="7"/>
  <c r="G52" i="7" s="1"/>
  <c r="F53" i="7"/>
  <c r="H51" i="7"/>
  <c r="G50" i="7"/>
  <c r="H50" i="7" s="1"/>
  <c r="F50" i="7"/>
  <c r="F49" i="7" s="1"/>
  <c r="F47" i="7"/>
  <c r="H47" i="7" s="1"/>
  <c r="G46" i="7"/>
  <c r="G45" i="7"/>
  <c r="G44" i="7" s="1"/>
  <c r="F43" i="7"/>
  <c r="H43" i="7" s="1"/>
  <c r="G42" i="7"/>
  <c r="G41" i="7" s="1"/>
  <c r="G40" i="7" s="1"/>
  <c r="H38" i="7"/>
  <c r="G37" i="7"/>
  <c r="G36" i="7" s="1"/>
  <c r="F37" i="7"/>
  <c r="F36" i="7" s="1"/>
  <c r="F35" i="7" s="1"/>
  <c r="H34" i="7"/>
  <c r="H33" i="7"/>
  <c r="G32" i="7"/>
  <c r="F32" i="7"/>
  <c r="F31" i="7" s="1"/>
  <c r="G31" i="7"/>
  <c r="G30" i="7" s="1"/>
  <c r="F29" i="7"/>
  <c r="H29" i="7" s="1"/>
  <c r="G28" i="7"/>
  <c r="H27" i="7"/>
  <c r="G26" i="7"/>
  <c r="H26" i="7" s="1"/>
  <c r="F26" i="7"/>
  <c r="H24" i="7"/>
  <c r="G23" i="7"/>
  <c r="G22" i="7" s="1"/>
  <c r="F23" i="7"/>
  <c r="H23" i="7" s="1"/>
  <c r="H20" i="7"/>
  <c r="H19" i="7"/>
  <c r="G18" i="7"/>
  <c r="G17" i="7" s="1"/>
  <c r="G16" i="7" s="1"/>
  <c r="F18" i="7"/>
  <c r="F17" i="7" s="1"/>
  <c r="F15" i="7"/>
  <c r="F14" i="7" s="1"/>
  <c r="F13" i="7" s="1"/>
  <c r="G14" i="7"/>
  <c r="F165" i="8" l="1"/>
  <c r="H176" i="7"/>
  <c r="H326" i="7"/>
  <c r="H420" i="7"/>
  <c r="H423" i="7"/>
  <c r="H178" i="7"/>
  <c r="H15" i="7"/>
  <c r="F46" i="7"/>
  <c r="H136" i="7"/>
  <c r="H71" i="7"/>
  <c r="G102" i="7"/>
  <c r="H179" i="7"/>
  <c r="H186" i="7"/>
  <c r="F238" i="7"/>
  <c r="G290" i="7"/>
  <c r="G286" i="7" s="1"/>
  <c r="H386" i="7"/>
  <c r="H427" i="7"/>
  <c r="H127" i="7"/>
  <c r="H14" i="7"/>
  <c r="H18" i="7"/>
  <c r="H32" i="7"/>
  <c r="H37" i="7"/>
  <c r="H53" i="7"/>
  <c r="H56" i="7"/>
  <c r="F85" i="7"/>
  <c r="F84" i="7" s="1"/>
  <c r="H84" i="7" s="1"/>
  <c r="H93" i="7"/>
  <c r="F97" i="7"/>
  <c r="F96" i="7" s="1"/>
  <c r="H96" i="7" s="1"/>
  <c r="H111" i="7"/>
  <c r="F121" i="7"/>
  <c r="H121" i="7" s="1"/>
  <c r="H214" i="7"/>
  <c r="H220" i="7"/>
  <c r="H230" i="7"/>
  <c r="H288" i="7"/>
  <c r="H325" i="7"/>
  <c r="H337" i="7"/>
  <c r="H344" i="7"/>
  <c r="H349" i="7"/>
  <c r="H400" i="7"/>
  <c r="H443" i="7"/>
  <c r="H36" i="7"/>
  <c r="G35" i="7"/>
  <c r="H35" i="7" s="1"/>
  <c r="H70" i="7"/>
  <c r="F69" i="7"/>
  <c r="H69" i="7" s="1"/>
  <c r="F30" i="7"/>
  <c r="H30" i="7" s="1"/>
  <c r="H31" i="7"/>
  <c r="H17" i="7"/>
  <c r="H55" i="7"/>
  <c r="G63" i="7"/>
  <c r="F102" i="7"/>
  <c r="H103" i="7"/>
  <c r="H456" i="7"/>
  <c r="H287" i="7"/>
  <c r="F12" i="7"/>
  <c r="G13" i="7"/>
  <c r="G12" i="7" s="1"/>
  <c r="F16" i="7"/>
  <c r="H16" i="7" s="1"/>
  <c r="F22" i="7"/>
  <c r="G25" i="7"/>
  <c r="G21" i="7" s="1"/>
  <c r="F52" i="7"/>
  <c r="H52" i="7" s="1"/>
  <c r="F65" i="7"/>
  <c r="F74" i="7"/>
  <c r="H88" i="7"/>
  <c r="H97" i="7"/>
  <c r="H108" i="7"/>
  <c r="H116" i="7"/>
  <c r="H207" i="7"/>
  <c r="G206" i="7"/>
  <c r="H243" i="7"/>
  <c r="F242" i="7"/>
  <c r="H242" i="7" s="1"/>
  <c r="H250" i="7"/>
  <c r="F249" i="7"/>
  <c r="H249" i="7" s="1"/>
  <c r="F332" i="7"/>
  <c r="H348" i="7"/>
  <c r="F406" i="7"/>
  <c r="G406" i="7"/>
  <c r="G405" i="7" s="1"/>
  <c r="H80" i="7"/>
  <c r="H258" i="7"/>
  <c r="H355" i="7"/>
  <c r="F354" i="7"/>
  <c r="H354" i="7" s="1"/>
  <c r="F79" i="7"/>
  <c r="G135" i="7"/>
  <c r="F135" i="7"/>
  <c r="H148" i="7"/>
  <c r="H225" i="7"/>
  <c r="H259" i="7"/>
  <c r="G258" i="7"/>
  <c r="H264" i="7"/>
  <c r="F263" i="7"/>
  <c r="H263" i="7" s="1"/>
  <c r="H308" i="7"/>
  <c r="F307" i="7"/>
  <c r="H361" i="7"/>
  <c r="F360" i="7"/>
  <c r="H369" i="7"/>
  <c r="F368" i="7"/>
  <c r="H368" i="7" s="1"/>
  <c r="H432" i="7"/>
  <c r="F429" i="7"/>
  <c r="H429" i="7" s="1"/>
  <c r="H457" i="7"/>
  <c r="H416" i="7"/>
  <c r="F415" i="7"/>
  <c r="F441" i="7"/>
  <c r="H442" i="7"/>
  <c r="F28" i="7"/>
  <c r="F42" i="7"/>
  <c r="G49" i="7"/>
  <c r="G59" i="7"/>
  <c r="H104" i="7"/>
  <c r="H112" i="7"/>
  <c r="H126" i="7"/>
  <c r="G164" i="7"/>
  <c r="H171" i="7"/>
  <c r="H206" i="7"/>
  <c r="H223" i="7"/>
  <c r="G222" i="7"/>
  <c r="H222" i="7" s="1"/>
  <c r="H274" i="7"/>
  <c r="G273" i="7"/>
  <c r="H273" i="7" s="1"/>
  <c r="H315" i="7"/>
  <c r="G314" i="7"/>
  <c r="H314" i="7" s="1"/>
  <c r="H377" i="7"/>
  <c r="F376" i="7"/>
  <c r="H381" i="7"/>
  <c r="F380" i="7"/>
  <c r="H380" i="7" s="1"/>
  <c r="H392" i="7"/>
  <c r="F391" i="7"/>
  <c r="H399" i="7"/>
  <c r="F396" i="7"/>
  <c r="H396" i="7" s="1"/>
  <c r="H412" i="7"/>
  <c r="H433" i="7"/>
  <c r="H458" i="7"/>
  <c r="F154" i="7"/>
  <c r="F189" i="7"/>
  <c r="H189" i="7" s="1"/>
  <c r="F213" i="7"/>
  <c r="H213" i="7" s="1"/>
  <c r="F229" i="7"/>
  <c r="H229" i="7" s="1"/>
  <c r="F237" i="7"/>
  <c r="H237" i="7" s="1"/>
  <c r="G238" i="7"/>
  <c r="G237" i="7" s="1"/>
  <c r="F279" i="7"/>
  <c r="H279" i="7" s="1"/>
  <c r="F294" i="7"/>
  <c r="H294" i="7" s="1"/>
  <c r="F297" i="7"/>
  <c r="F385" i="7"/>
  <c r="H385" i="7" s="1"/>
  <c r="G422" i="7"/>
  <c r="H422" i="7" s="1"/>
  <c r="G426" i="7"/>
  <c r="H426" i="7" s="1"/>
  <c r="G450" i="7"/>
  <c r="H85" i="7" l="1"/>
  <c r="F45" i="7"/>
  <c r="H46" i="7"/>
  <c r="H102" i="7"/>
  <c r="H79" i="7"/>
  <c r="H65" i="7"/>
  <c r="F64" i="7"/>
  <c r="G414" i="7"/>
  <c r="G389" i="7" s="1"/>
  <c r="G449" i="7"/>
  <c r="H450" i="7"/>
  <c r="F296" i="7"/>
  <c r="H296" i="7" s="1"/>
  <c r="H297" i="7"/>
  <c r="H42" i="7"/>
  <c r="F41" i="7"/>
  <c r="F414" i="7"/>
  <c r="H415" i="7"/>
  <c r="H307" i="7"/>
  <c r="F306" i="7"/>
  <c r="F331" i="7"/>
  <c r="H332" i="7"/>
  <c r="G11" i="7"/>
  <c r="H238" i="7"/>
  <c r="G48" i="7"/>
  <c r="H49" i="7"/>
  <c r="H376" i="7"/>
  <c r="F375" i="7"/>
  <c r="H375" i="7" s="1"/>
  <c r="H164" i="7"/>
  <c r="H28" i="7"/>
  <c r="F25" i="7"/>
  <c r="H25" i="7" s="1"/>
  <c r="H154" i="7"/>
  <c r="H391" i="7"/>
  <c r="F390" i="7"/>
  <c r="G306" i="7"/>
  <c r="F134" i="7"/>
  <c r="H135" i="7"/>
  <c r="H12" i="7"/>
  <c r="F290" i="7"/>
  <c r="H59" i="7"/>
  <c r="G58" i="7"/>
  <c r="H58" i="7" s="1"/>
  <c r="H360" i="7"/>
  <c r="F359" i="7"/>
  <c r="H359" i="7" s="1"/>
  <c r="G134" i="7"/>
  <c r="G78" i="7" s="1"/>
  <c r="H406" i="7"/>
  <c r="F405" i="7"/>
  <c r="H405" i="7" s="1"/>
  <c r="H74" i="7"/>
  <c r="F73" i="7"/>
  <c r="H73" i="7" s="1"/>
  <c r="H22" i="7"/>
  <c r="F48" i="7"/>
  <c r="H13" i="7"/>
  <c r="F44" i="7" l="1"/>
  <c r="H44" i="7" s="1"/>
  <c r="H45" i="7"/>
  <c r="H48" i="7"/>
  <c r="F389" i="7"/>
  <c r="H390" i="7"/>
  <c r="F21" i="7"/>
  <c r="H290" i="7"/>
  <c r="F286" i="7"/>
  <c r="G448" i="7"/>
  <c r="H449" i="7"/>
  <c r="H134" i="7"/>
  <c r="G39" i="7"/>
  <c r="G10" i="7" s="1"/>
  <c r="H331" i="7"/>
  <c r="H414" i="7"/>
  <c r="F63" i="7"/>
  <c r="H64" i="7"/>
  <c r="H306" i="7"/>
  <c r="H41" i="7"/>
  <c r="F40" i="7"/>
  <c r="H40" i="7" l="1"/>
  <c r="F39" i="7"/>
  <c r="H286" i="7"/>
  <c r="F78" i="7"/>
  <c r="H389" i="7"/>
  <c r="H63" i="7"/>
  <c r="G441" i="7"/>
  <c r="H448" i="7"/>
  <c r="H21" i="7"/>
  <c r="F11" i="7"/>
  <c r="H78" i="7" l="1"/>
  <c r="F77" i="7"/>
  <c r="H11" i="7"/>
  <c r="F10" i="7"/>
  <c r="H441" i="7"/>
  <c r="G77" i="7"/>
  <c r="H39" i="7"/>
  <c r="H77" i="7" l="1"/>
  <c r="H10" i="7"/>
</calcChain>
</file>

<file path=xl/sharedStrings.xml><?xml version="1.0" encoding="utf-8"?>
<sst xmlns="http://schemas.openxmlformats.org/spreadsheetml/2006/main" count="1161" uniqueCount="463">
  <si>
    <t>Załącznik Nr 1</t>
  </si>
  <si>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</si>
  <si>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</si>
  <si>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</si>
  <si>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</si>
  <si>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</si>
  <si>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</si>
  <si>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</si>
  <si>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</si>
  <si>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</si>
  <si>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</si>
  <si>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</si>
  <si>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</si>
  <si>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</si>
  <si>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Oświata i wychowanie</t>
  </si>
  <si>
    <t>Organ</t>
  </si>
  <si>
    <t>WYDATKI OGÓŁEM:</t>
  </si>
  <si>
    <t>Wydatki na zadania własne:</t>
  </si>
  <si>
    <t>Szkoły podstawowe</t>
  </si>
  <si>
    <t>Przedszkola</t>
  </si>
  <si>
    <t>zakup usług pozostałych</t>
  </si>
  <si>
    <t>Technika</t>
  </si>
  <si>
    <t>Licea ogólnokształcące</t>
  </si>
  <si>
    <t>Pozostała działalność</t>
  </si>
  <si>
    <t>wynagrodzenia osobowe pracowników</t>
  </si>
  <si>
    <t>składki na ubezpieczenia społeczne</t>
  </si>
  <si>
    <t>wynagrodzenia bezosobowe</t>
  </si>
  <si>
    <t>zakup usług remontowych</t>
  </si>
  <si>
    <t>2360</t>
  </si>
  <si>
    <t>dotacja celowa z budżetu jednostki samorządu terytorialnego, udzielona w trybie art. 221 ustawy, na finansowanie lub dofinansowanie zadań zleconych do realizacji organizacjom prowadzącym działalność pożytku publicznego</t>
  </si>
  <si>
    <t>koszty postępowania sądowego i prokuratorskiego</t>
  </si>
  <si>
    <t>Pozostałe zadania w zakresie polityki społecznej</t>
  </si>
  <si>
    <t>Rodzina</t>
  </si>
  <si>
    <t>Działalność placówek opiekuńczo - wychowawczych</t>
  </si>
  <si>
    <t>Wydatki na zadania zlecone:</t>
  </si>
  <si>
    <t>składki na Fundusz Pracy oraz Fundusz Solidarnościowy</t>
  </si>
  <si>
    <t>wpłaty na PPK finansowane przez podmiot zatrudniający</t>
  </si>
  <si>
    <t xml:space="preserve">składki na Fundusz Pracy oraz Fundusz Solidarnościowy </t>
  </si>
  <si>
    <t>Załącznik Nr 2</t>
  </si>
  <si>
    <t>Planowane wydatki</t>
  </si>
  <si>
    <t>Straż Miejska</t>
  </si>
  <si>
    <t>Dział</t>
  </si>
  <si>
    <t>x</t>
  </si>
  <si>
    <t>Miejski Ośrodek Pomocy Rodzinie</t>
  </si>
  <si>
    <t>Dochody na zadania zlecone: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</si>
  <si>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</si>
  <si>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</si>
  <si>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Transport i łączność</t>
  </si>
  <si>
    <t>Lokalny transport zbiorowy</t>
  </si>
  <si>
    <t xml:space="preserve">zakup usług obejmujących wykonanie ekspertyz, analiz i opinii </t>
  </si>
  <si>
    <t>Drogi publiczne w miastach na prawach powiatu</t>
  </si>
  <si>
    <t xml:space="preserve">składki na ubezpieczenia społeczne </t>
  </si>
  <si>
    <t>Drogi publiczne gminne</t>
  </si>
  <si>
    <t>Gospodarka mieszkaniowa</t>
  </si>
  <si>
    <t>Administracja publiczna</t>
  </si>
  <si>
    <t>Rady gmin (miast i miast na prawach powiatu)</t>
  </si>
  <si>
    <t>różne wydatki na rzecz osób fizycznych</t>
  </si>
  <si>
    <t>75023</t>
  </si>
  <si>
    <t>Urzędy gmin (miast i miast na prawach powiatu)</t>
  </si>
  <si>
    <t>4210</t>
  </si>
  <si>
    <t>zakup materiałów i wyposażenia</t>
  </si>
  <si>
    <t>opłaty z tytułu zakupu usług telekomunikacyjnych</t>
  </si>
  <si>
    <t xml:space="preserve">szkolenia pracowników niebędących członkami korpusu służby cywilnej </t>
  </si>
  <si>
    <t xml:space="preserve">różne opłaty i składki </t>
  </si>
  <si>
    <t>75095</t>
  </si>
  <si>
    <t>Szkoły podstawowe specjalne</t>
  </si>
  <si>
    <t>Szkoły zawodowe specjalne</t>
  </si>
  <si>
    <t>System opieki nad dziećmi w wieku do lat 3</t>
  </si>
  <si>
    <t>Gospodarka komunalna i ochrona środowiska</t>
  </si>
  <si>
    <t>Ochrona zabytków i opieka nad zabytkami</t>
  </si>
  <si>
    <t>Kultura fizyczna</t>
  </si>
  <si>
    <t>Obiekty sportowe</t>
  </si>
  <si>
    <t>Wydział Sportu</t>
  </si>
  <si>
    <t>stypendia różne</t>
  </si>
  <si>
    <t>Dochody na zadania własne: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</si>
  <si>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</si>
  <si>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</si>
  <si>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</si>
  <si>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</si>
  <si>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</si>
  <si>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</si>
  <si>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Organ - projekt pn. "Dwujęzyczne przedszkolaki"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</si>
  <si>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</si>
  <si>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</si>
  <si>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</si>
  <si>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Pomoc społeczna</t>
  </si>
  <si>
    <t>Zasiłki stałe</t>
  </si>
  <si>
    <t>2030</t>
  </si>
  <si>
    <t>dotacja celowa otrzymana z budżetu państwa na realizację własnych zadań bieżących gmin (związków gmin, związków powiatowo-gminnych)</t>
  </si>
  <si>
    <t>Pomoc w zakresie dożywiania</t>
  </si>
  <si>
    <t>Organ - Fundusz Pomocy (zapewnienie posiłku dzieciom i młodzieży)</t>
  </si>
  <si>
    <t>Edukacyjna opieka wychowawcza</t>
  </si>
  <si>
    <t>Pomoc materialna dla uczniów o charakterze socjalnym</t>
  </si>
  <si>
    <t>2040</t>
  </si>
  <si>
    <t>dotacja celowa otrzymana z budżetu państwa na realizację zadań bieżących gmin z zakresu edukacyjnej opieki wychowawczej finansowanych w całości przez budżet państwa w ramach programów rządowych</t>
  </si>
  <si>
    <t>Organ - Fundusz Pomocy (świadczenia rodzinne)</t>
  </si>
  <si>
    <t>Urzędy wojewódzkie</t>
  </si>
  <si>
    <t>Organ - Fundusz Pomocy (nadanie numeru PESEL, potwierdzenie tożsamości obywateli Ukrainy i wprowadzenie danych do rejestru danych kontaktowych na wniosek oraz zarządzanie statusem UKR)</t>
  </si>
  <si>
    <t>Bezpieczeństwo publiczne i ochrona przeciwpożarowa</t>
  </si>
  <si>
    <t>Organ - Fundusz Pomocy (świadczenie pieniężne - 40 zł za osobę dziennie)</t>
  </si>
  <si>
    <t>Ośrodki wsparcia</t>
  </si>
  <si>
    <t>Ośrodki pomocy społecznej</t>
  </si>
  <si>
    <t xml:space="preserve">dotacja celowa otrzymana z budżetu państwa na realizację zadań bieżących z zakresu administracji rządowej oraz innych zadań zleconych gminie (związkom gmin, związkom powiatowo-gminnym) ustawami </t>
  </si>
  <si>
    <t>Usługi opiekuńcze i specjalistyczne usługi opiekuńcze</t>
  </si>
  <si>
    <t>Świadczenia rodzinne, świadczenie z funduszu alimentacyjnego oraz składki na ubezpieczenia emerytalne i rentowe z ubezpieczenia społecznego</t>
  </si>
  <si>
    <t>2060</t>
  </si>
  <si>
    <t>dotacja celowa otrzymana z budżetu państwa na zadania bieżące z zakresu administracji rządowej zlecone gminom (związkom gmin, związkom powiatowo - gminnym), związane z realizacją świadczenia wychowawczego stanowiącego pomoc państwa w wychowywaniu dzieci</t>
  </si>
  <si>
    <t>Dochody na zadania rządowe:</t>
  </si>
  <si>
    <t>Gospodarka gruntami i nieruchomościami</t>
  </si>
  <si>
    <t>dotacje celowe otrzymane z budżetu państwa na zadania bieżące z zakresu administracji rządowej oraz inne zadania zlecone ustawami realizowane przez powiat</t>
  </si>
  <si>
    <t xml:space="preserve">Bezpieczeństwo publiczne i ochrona </t>
  </si>
  <si>
    <t>przeciwpożarowa</t>
  </si>
  <si>
    <t>Komendy powiatowe Państwowej Straży Pożarnej</t>
  </si>
  <si>
    <t>dotacja celowa otrzymana z budżetu państwa na zadania bieżące z zakresu administracji rządowej oraz inne zadania zlecone ustawami realizowane przez powiat</t>
  </si>
  <si>
    <t>Zespoły do spraw orzekania o niepełnosprawności</t>
  </si>
  <si>
    <t>Organ - Fundusz Pomocy (realizacja zadań przez Miejski Zespół do Spraw Orzekania o Niepełnosprawności na rzecz obywateli Ukrainy)</t>
  </si>
  <si>
    <t>020</t>
  </si>
  <si>
    <t>Leśnictwo</t>
  </si>
  <si>
    <t>02001</t>
  </si>
  <si>
    <t>Gospodarka leśna</t>
  </si>
  <si>
    <t>Miejski Zakład Zieleni i Usług Komunalnych</t>
  </si>
  <si>
    <t>zakup energii</t>
  </si>
  <si>
    <t>Miejski Zarząd Infrastruktury Drogowej i Transportu</t>
  </si>
  <si>
    <t>Gospodarowanie mieszkaniowym zasobem gminy</t>
  </si>
  <si>
    <t>Administracja Zasobów Komunalnych</t>
  </si>
  <si>
    <t>wpłaty na Państwowy Fundusz Rehabilitacji Osób Niepełnosprawnych</t>
  </si>
  <si>
    <t>75020</t>
  </si>
  <si>
    <t>Starostwa powiatowe</t>
  </si>
  <si>
    <t>Wydział Komunikacji</t>
  </si>
  <si>
    <t>Biuro Rady Miasta Włocławek</t>
  </si>
  <si>
    <t>Wydział Organizacyjno - Prawny i Kadr</t>
  </si>
  <si>
    <t>wydatki osobowe niezaliczone do wynagrodzeń</t>
  </si>
  <si>
    <t>dodatkowe wynagrodzenie roczne</t>
  </si>
  <si>
    <t>75085</t>
  </si>
  <si>
    <t>Wspólna obsługa jednostek samorządu terytorialnego</t>
  </si>
  <si>
    <t>Centrum Usług Wspólnych Placówek Oświatowych</t>
  </si>
  <si>
    <t>Wydział Rewitalizacji</t>
  </si>
  <si>
    <t>Bezpieczeństwo publiczne i ochrona</t>
  </si>
  <si>
    <t>Straż gminna (miejska)</t>
  </si>
  <si>
    <t>Obsługa Monitoringu</t>
  </si>
  <si>
    <t>Jednostki oświatowe zbiorczo</t>
  </si>
  <si>
    <t>4260</t>
  </si>
  <si>
    <t>zakup usług zdrowotnych</t>
  </si>
  <si>
    <t>dodatkowe wynagrodzenie roczne nauczycieli</t>
  </si>
  <si>
    <t>Jednostki oświatowe zbiorczo - Fundusz Pomocy (realizacja dodatkowych zadań oświatowych)</t>
  </si>
  <si>
    <t>4350</t>
  </si>
  <si>
    <t>zakup towarów (w szczególności materiałów, leków, żywności)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</si>
  <si>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</si>
  <si>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</si>
  <si>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Wydział Edukacji, Zdrowia i Polityki Społecznej - Fundusz Pomocy (realizacja dodatkowych zadań oświatowych)</t>
  </si>
  <si>
    <t>2340</t>
  </si>
  <si>
    <t>dotacja celowa dla jednostki spoza sektora finansów publicznych na finansowanie lub dofinansowanie zadań bieżących związanych z pomocą obywatelom Ukrainy</t>
  </si>
  <si>
    <t>zakup usług związanych z pomocą obywatelom Ukrainy</t>
  </si>
  <si>
    <t>Świetlice szkolne</t>
  </si>
  <si>
    <t>wynagrodzenie osobowe nauczycieli</t>
  </si>
  <si>
    <t>Dowożenie uczniów do szkół</t>
  </si>
  <si>
    <t xml:space="preserve">Wydział Edukacji, Zdrowia i Polityki Społecznej </t>
  </si>
  <si>
    <t>zakup środków dydaktycznych i książek</t>
  </si>
  <si>
    <t>Branżowe szkoły I i II stopnia</t>
  </si>
  <si>
    <t>Szkoły artystyczne</t>
  </si>
  <si>
    <t xml:space="preserve">Placówki kształcenia ustawicznego i centra </t>
  </si>
  <si>
    <t xml:space="preserve"> kształcenia zawodowego</t>
  </si>
  <si>
    <t>Dokształcanie i doskonalenie nauczycieli</t>
  </si>
  <si>
    <t>podróże służbowe krajowe</t>
  </si>
  <si>
    <t xml:space="preserve">szkolenia pracowników  niebędących członkami korpusu służby cywilnej 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</si>
  <si>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</si>
  <si>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</si>
  <si>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</si>
  <si>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</si>
  <si>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</si>
  <si>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</si>
  <si>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</si>
  <si>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</si>
  <si>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</si>
  <si>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</si>
  <si>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</si>
  <si>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</si>
  <si>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</si>
  <si>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</si>
  <si>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Wydział Edukacji, Zdrowia i Polityki Społecznej</t>
  </si>
  <si>
    <t>Przedszkole Nr 14 - projekt pn. "Dwujęzyczne przedszkolaki"</t>
  </si>
  <si>
    <t>852</t>
  </si>
  <si>
    <t>świadczenia społeczne</t>
  </si>
  <si>
    <t xml:space="preserve">Miejski Ośrodek Pomocy Rodzinie </t>
  </si>
  <si>
    <t>Miejski Ośrodek Pomocy Rodzinie - Fundusz Pomocy (zapewnienie posiłku dzieciom i młodzieży)</t>
  </si>
  <si>
    <t>świadczenia społeczne wypłacane obywatelom Ukrainy przebywającym na terytorium RP</t>
  </si>
  <si>
    <t>Miejska Jadłodajnia "U Świętego Antoniego"</t>
  </si>
  <si>
    <t>zakup środków żywności</t>
  </si>
  <si>
    <t>Miejski Ośrodek Pomocy Rodzinie - projekt pn. "Kujawsko - Pomorska Teleopieka Etap I"</t>
  </si>
  <si>
    <t>Poradnie psychologiczno - pedagogiczne, w tym poradnie specjalistyczne</t>
  </si>
  <si>
    <t>Internaty i bursy szkolne</t>
  </si>
  <si>
    <t>podatek od nieruchomości</t>
  </si>
  <si>
    <t>inne formy pomocy dla uczniów</t>
  </si>
  <si>
    <t xml:space="preserve">Wydział Edukacji, Zdrowia i Polityki Społecznej  </t>
  </si>
  <si>
    <t>stypendia dla uczniów</t>
  </si>
  <si>
    <t xml:space="preserve">Centrum Opieki nad Dzieckiem </t>
  </si>
  <si>
    <t xml:space="preserve">Placówka Opiekuńczo - Wychowawcza Nr 2 "Calineczka" </t>
  </si>
  <si>
    <t>składki na ubezpieczenie społeczne</t>
  </si>
  <si>
    <t>Placówka Opiekuńczo - Wychowawcza nr 6 "Nibylandia"</t>
  </si>
  <si>
    <t>Miejski Zespół Żłobków</t>
  </si>
  <si>
    <t>Miejski Ośrodek Pomocy Rodzinie - Fundusz Pomocy (świadczenia rodzinne)</t>
  </si>
  <si>
    <t>wynagrodzenia i uposażenia wypłacane w związku z pomocą obywatelom Ukrainy</t>
  </si>
  <si>
    <t>Schroniska dla zwierząt</t>
  </si>
  <si>
    <t>Schronisko dla Zwierząt</t>
  </si>
  <si>
    <t>Miejski Zakład Zieleni i Usług Komunalnych we Włocławku - obsługa Strefy Rozwoju Gospodarczego /Park Przemysłowo - Technologiczny/</t>
  </si>
  <si>
    <t>Instytucje kultury fizycznej</t>
  </si>
  <si>
    <t>Ośrodek Sportu i Rekreacji</t>
  </si>
  <si>
    <t>pozostałe podatki na rzecz budżetów jednostek samorządu terytorialnego</t>
  </si>
  <si>
    <t>Wydział Organizacyjno - Prawny i Kadr - Fundusz Pomocy (nadanie numeru PESEL, potwierdzenie tożsamości obywateli Ukrainy i wprowadzenie danych do rejestru danych kontaktowych na wniosek oraz zarządzanie statusem UKR)</t>
  </si>
  <si>
    <t>Urzędy naczelnych organów władzy państwowej,</t>
  </si>
  <si>
    <t>kontroli i ochrony prawa oraz sądownictwa</t>
  </si>
  <si>
    <t xml:space="preserve">Wybory do rad gmin, rad powiatów i sejmików </t>
  </si>
  <si>
    <t>województw, wybory wójtów, burmistrzów i prezydentów</t>
  </si>
  <si>
    <t>miast oraz referenda gminne, powiatowe i wojewódzkie</t>
  </si>
  <si>
    <t>Miejski Ośrodek Pomocy Rodzinie - Fundusz Pomocy (świadczenie pieniężne - 40 zł za osobę dziennie)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</si>
  <si>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</si>
  <si>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</si>
  <si>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pozostałe wydatki bieżące na zadania związane z pomocą obywatelom Ukrainy</t>
  </si>
  <si>
    <t xml:space="preserve">Środowiskowy Dom Samopomocy </t>
  </si>
  <si>
    <t>Świadczenia rodzinne, świadczenie z funduszu</t>
  </si>
  <si>
    <t>alimentacyjnego oraz składki na ubezpieczenia</t>
  </si>
  <si>
    <t>emerytalne i rentowe z ubezpieczenia społecznego</t>
  </si>
  <si>
    <t>Miejski Ośrodek Pomocy Rodzinie - świadczenie wychowawcze</t>
  </si>
  <si>
    <t>Wydatki na zadania rządowe:</t>
  </si>
  <si>
    <t>Komenda Miejska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</si>
  <si>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</si>
  <si>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</si>
  <si>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</si>
  <si>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</si>
  <si>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równoważniki pieniężne i ekwiwalenty dla żołnierzy  i funkcjonariuszy oraz pozostałe należności</t>
  </si>
  <si>
    <t>Miejski Zespół do Spraw Orzekania o Niepełnosprawności - Fundusz Pomocy (realizacja zadań przez Miejski Zespół do Spraw Orzekania o Niepełnosprawności na rzecz obywateli Ukrainy)</t>
  </si>
  <si>
    <t>do Zarządzenia NR 393/2024</t>
  </si>
  <si>
    <t>z dnia 30 września 2024 r.</t>
  </si>
  <si>
    <t xml:space="preserve">                                                                                                 Załącznik Nr 3</t>
  </si>
  <si>
    <t xml:space="preserve">                                                                                                 PREZYDENTA MIASTA WŁOCŁAWEK</t>
  </si>
  <si>
    <t xml:space="preserve">Dotacje udzielane z budżetu jednostki samorządu terytorialnego </t>
  </si>
  <si>
    <t>dla jednostek spoza sektora finansów publicznych na 2024 rok</t>
  </si>
  <si>
    <t>Lp.</t>
  </si>
  <si>
    <t>Rozdział</t>
  </si>
  <si>
    <t xml:space="preserve">§ </t>
  </si>
  <si>
    <t>Nazwa zadania</t>
  </si>
  <si>
    <t>Kwota dotacji</t>
  </si>
  <si>
    <t>dotacje celowe</t>
  </si>
  <si>
    <t>Dotacja do zakupu rowerów dla mieszkańców Włocławka (dotacja na inwestycje)</t>
  </si>
  <si>
    <t>Dotacje do prac budowlanych w ramach rewitalizacji (dotacja na inwestycje)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</si>
  <si>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</si>
  <si>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</si>
  <si>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</si>
  <si>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Przedszkole Niepubliczne "Chatka Puchatka"</t>
  </si>
  <si>
    <t>Niepubliczne Przedszkole "Smerfna Chata"</t>
  </si>
  <si>
    <t>Niepubliczne Przedszkole "Skakanka"</t>
  </si>
  <si>
    <t>Przedszkole Niepubliczne "Tęczowa Kraina"</t>
  </si>
  <si>
    <t>Niepubliczne Przedszkole "Domowe Przedszkole"</t>
  </si>
  <si>
    <t>Niepubliczne Przedszkole "Wesoła Biedronka"</t>
  </si>
  <si>
    <t>Akademickie Technikum Wojskowe im. "Obrońców Wisły                           1920 roku" we Włocławku</t>
  </si>
  <si>
    <t>Branżowa Szkoła I Stopnia IMPULS</t>
  </si>
  <si>
    <t>Akademickie Liceum Ogólnokształcące nr 1 im. "Obrońców Wisły 1920 roku" we Włocławku</t>
  </si>
  <si>
    <t>Akademickie Liceum Ogólnokształcące Mistrzostwa Sportowego nr 1 im. "Obrońców Wisły 1920 roku" we Włocławku</t>
  </si>
  <si>
    <t xml:space="preserve">Zapewnienie uczniom prawa do bezpłatnego dostępu do podręczników, materiałów edukacyjnych lub materiałów ćwiczeniowych </t>
  </si>
  <si>
    <t>Zespół Szkół Katolickich im. Ks. J. Długosza</t>
  </si>
  <si>
    <t>Szkoła Podstawowa z oddziałami dwujęzycznymi Monttessori-     Schule</t>
  </si>
  <si>
    <t xml:space="preserve">Zespół Szkół Akademickich im. Obrońców Wisły 1920 roku 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</si>
  <si>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</si>
  <si>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</si>
  <si>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</si>
  <si>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Zapewnienie schronienia oraz pomocy rzeczowej osobom bezdomnym (pozostała działalność)</t>
  </si>
  <si>
    <t>Usługi opiekuńcze i specjalistyczne usługi opiekuńcze - ogółem, z tego:</t>
  </si>
  <si>
    <t>15.1</t>
  </si>
  <si>
    <t xml:space="preserve"> - zadania własne</t>
  </si>
  <si>
    <t>15.2</t>
  </si>
  <si>
    <t xml:space="preserve"> - zadania zlecone</t>
  </si>
  <si>
    <t>Pozostała działalność (aktywizacja społeczna seniorów, poprawa warunków funkcjonowania seniorów)</t>
  </si>
  <si>
    <t>2826        2827</t>
  </si>
  <si>
    <t xml:space="preserve">Realizacja projektu unijnego "WŁOCŁAWEK - MIASTO NOWYCH MOŻLIWOŚCI. Tutaj mieszkam, pracuję, inwestuję i tu wypoczywam" </t>
  </si>
  <si>
    <t>Dofinansowanie przyłączy kanalizacyjnych do nieruchomości (dotacja na inwestycje)</t>
  </si>
  <si>
    <t>Wymiana źródeł ciepła zasilanych paliwami stałymi ogółem, z tego:</t>
  </si>
  <si>
    <t>21.1</t>
  </si>
  <si>
    <t>- program dla osób fizycznych (dotacja na inwestycje)</t>
  </si>
  <si>
    <t>21.2</t>
  </si>
  <si>
    <t>- wymiana w budynkach wielorodzinnych (dotacja na inwestycje)</t>
  </si>
  <si>
    <t>Program priorytetowy "Ciepłe mieszkanie" (dotacja na inwestycje)</t>
  </si>
  <si>
    <t>Utylizacja wyrobów zawierających azbest (dotacja na inwestycje)</t>
  </si>
  <si>
    <t>Upowszechnianie kultury, sztuki, ochrony dóbr kultury i tradycji przez organizacje prowadzące działalność pożytku publicznego (pozostała działalność)</t>
  </si>
  <si>
    <t>Zadania w zakresie kultury fizycznej</t>
  </si>
  <si>
    <t>2816    2817     2826        2827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</si>
  <si>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</si>
  <si>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</si>
  <si>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</si>
  <si>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</si>
  <si>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</si>
  <si>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</si>
  <si>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</si>
  <si>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</si>
  <si>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Akademicka Szkoła Podstawowa Mistrzostwa Sportowego Nr 1          im. Obrońców Wisły 1920 roku we Włocławku</t>
  </si>
  <si>
    <t>Prywatna Szkoła Podstawowa Zespołu Edukacji "Wiedza"</t>
  </si>
  <si>
    <t>Oddziały przedszkolne w szkołach podstawowych</t>
  </si>
  <si>
    <t>Niepubliczne Przedszkole "Na Wspólnej"</t>
  </si>
  <si>
    <t>Centrum Malucha - "Piotruś Pan"- Przedszkole Niepubliczne</t>
  </si>
  <si>
    <t>Niepubliczne Przedszkole "Bajeczka" Kinga Mizak Aneta Kryczka s.c.</t>
  </si>
  <si>
    <t>Przedszkole Niepubliczne "Happy Kids"</t>
  </si>
  <si>
    <t>Przedszkole Niepubliczne "Kujawiaczek"</t>
  </si>
  <si>
    <t>Przedszkole Niepubliczne "Megamocni" we Włocławku</t>
  </si>
  <si>
    <t>Niepubliczne Przedszkole Leśne "Gniazdko Wilgi"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</si>
  <si>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</si>
  <si>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</si>
  <si>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</si>
  <si>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</si>
  <si>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</si>
  <si>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</si>
  <si>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</si>
  <si>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</si>
  <si>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</si>
  <si>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</si>
  <si>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</si>
  <si>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Medyczna "Pascal"</t>
  </si>
  <si>
    <t>Policealna Szkoła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</si>
  <si>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</si>
  <si>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</si>
  <si>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</si>
  <si>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przy Kujawskiej Szkole Wyższej we Włocławku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</si>
  <si>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</si>
  <si>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</si>
  <si>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</si>
  <si>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</si>
  <si>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</si>
  <si>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</si>
  <si>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</si>
  <si>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</si>
  <si>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</si>
  <si>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Liceum Ogólnokształcące Montessorii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</si>
  <si>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</si>
  <si>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</si>
  <si>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</si>
  <si>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</si>
  <si>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</si>
  <si>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Niepubliczne Przedszkole "Na wspólnej"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</si>
  <si>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</si>
  <si>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</si>
  <si>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</si>
  <si>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</si>
  <si>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</si>
  <si>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</si>
  <si>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</si>
  <si>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</si>
  <si>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</si>
  <si>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Poradnia Psychologiczno - Pedagogiczna "Vitamed"</t>
  </si>
  <si>
    <t>Internat Zespołu Szkół Katolickich im. Ks. J. Długosza</t>
  </si>
  <si>
    <t>Ogółem:</t>
  </si>
  <si>
    <t xml:space="preserve">                                                                                                 do Zarządzenia NR 393/2024</t>
  </si>
  <si>
    <t xml:space="preserve">                                                                                                 z dnia 30 września 2024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</si>
  <si>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</si>
  <si>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</si>
  <si>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</si>
  <si>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w tym:</t>
  </si>
  <si>
    <t>w okresie</t>
  </si>
  <si>
    <t>2024 rok</t>
  </si>
  <si>
    <t>Klasyfikacja</t>
  </si>
  <si>
    <t>realizacji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</si>
  <si>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</si>
  <si>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</si>
  <si>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</si>
  <si>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</si>
  <si>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</si>
  <si>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krajowego*</t>
  </si>
  <si>
    <t>Środki z budżetu UE</t>
  </si>
  <si>
    <t>Wydatki razem (8+9)</t>
  </si>
  <si>
    <t>(5 + 6)</t>
  </si>
  <si>
    <t>Wydatki ogółem:</t>
  </si>
  <si>
    <t>wydatki bieżące</t>
  </si>
  <si>
    <t>wydatki majątkowe</t>
  </si>
  <si>
    <t>1</t>
  </si>
  <si>
    <t xml:space="preserve"> FUNDUSZE EUROPEJSKIE DLA KUJAW I POMORZA 2021-  2027</t>
  </si>
  <si>
    <t>1.6</t>
  </si>
  <si>
    <t>Dwujęzyczne przedszkolaki</t>
  </si>
  <si>
    <t>w tym: /Przedszkole Publiczne Nr 14/</t>
  </si>
  <si>
    <t>dz. 801</t>
  </si>
  <si>
    <t>rozdz. 80195</t>
  </si>
  <si>
    <t>* środki własne jst, współfinansowanie z budżetu państwa oraz inne</t>
  </si>
  <si>
    <t>Załącznik Nr 4</t>
  </si>
  <si>
    <t xml:space="preserve">Plan </t>
  </si>
  <si>
    <t xml:space="preserve"> dochodów i wydatków wydzielonych rachunków dochodów oświatowych jednostek budżetowych na 2024 rok</t>
  </si>
  <si>
    <t>(zbiorczo)</t>
  </si>
  <si>
    <t>Wyszczególnienie</t>
  </si>
  <si>
    <t>Stan środków pieniężnych na początek roku</t>
  </si>
  <si>
    <t>Stan środków pieniężnych na koniec roku</t>
  </si>
  <si>
    <t>Dochody</t>
  </si>
  <si>
    <t>Wydatki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</si>
  <si>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</si>
  <si>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</si>
  <si>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</si>
  <si>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</si>
  <si>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</si>
  <si>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</si>
  <si>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</si>
  <si>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</si>
  <si>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Placówki kształcenia ustawicznego i centra kształcenia zawodowego</t>
  </si>
  <si>
    <t>8.</t>
  </si>
  <si>
    <t>Ośrodki szkolenia, dokształcania i doskonalenia kadr</t>
  </si>
  <si>
    <t>9.</t>
  </si>
  <si>
    <t>Inne formy kształcenia osobno niewymienione</t>
  </si>
  <si>
    <t>10.</t>
  </si>
  <si>
    <t xml:space="preserve">Kolonie i obozy oraz inne formy wypoczynku dzieci i młodzieży szkolnej, a także szkolenia młodzieży </t>
  </si>
  <si>
    <t>Szkolne schroniska młodzieżowe</t>
  </si>
  <si>
    <t>Młodzieżowe ośrodki wychowawcze</t>
  </si>
  <si>
    <t xml:space="preserve">Ogółem </t>
  </si>
  <si>
    <t>do ZARZĄDZENIA NR 393/2024</t>
  </si>
  <si>
    <t>Załącznik Nr 5</t>
  </si>
  <si>
    <t>Plan dochodów i wydatków na wydzielonym rachunku Funduszu Pomocy</t>
  </si>
  <si>
    <t>dotyczącym realizacji zadań na rzecz pomocy Ukrainie</t>
  </si>
  <si>
    <t xml:space="preserve">Dział </t>
  </si>
  <si>
    <t>Dochody na 2024 rok</t>
  </si>
  <si>
    <t>Wydatki na 2024 rok</t>
  </si>
  <si>
    <t>Zapewnienie posiłku dzieciom i młodzieży</t>
  </si>
  <si>
    <t>85230</t>
  </si>
  <si>
    <t>3290</t>
  </si>
  <si>
    <t>Świadczenia rodzinne</t>
  </si>
  <si>
    <t>855</t>
  </si>
  <si>
    <t>85595</t>
  </si>
  <si>
    <t>4740</t>
  </si>
  <si>
    <t>4850</t>
  </si>
  <si>
    <t>4860</t>
  </si>
  <si>
    <t>Świadczenie pieniężne w wysokości          300 zł</t>
  </si>
  <si>
    <t>853</t>
  </si>
  <si>
    <t>85395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</si>
  <si>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</si>
  <si>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</si>
  <si>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</si>
  <si>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</si>
  <si>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</si>
  <si>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Wydział Zarządzania Kryzysowego i Bezpieczeństwa</t>
  </si>
  <si>
    <t>4370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</si>
  <si>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</si>
  <si>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</si>
  <si>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</si>
  <si>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</si>
  <si>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</si>
  <si>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t>Finansowanie pobytu dzieci obywateli Ukrainy umieszczonych w systemie pieczy zastępczej</t>
  </si>
  <si>
    <t>85510</t>
  </si>
  <si>
    <t>Centrum Opieki nad Dzieckiem</t>
  </si>
  <si>
    <t>758</t>
  </si>
  <si>
    <t>Realizacja dodatkowych zadań oświatowych</t>
  </si>
  <si>
    <t>801</t>
  </si>
  <si>
    <t>80101</t>
  </si>
  <si>
    <t>4750</t>
  </si>
  <si>
    <t>Wydział Edukacji</t>
  </si>
  <si>
    <t>80102</t>
  </si>
  <si>
    <t>80104</t>
  </si>
  <si>
    <t>80105</t>
  </si>
  <si>
    <t>80115</t>
  </si>
  <si>
    <t>80117</t>
  </si>
  <si>
    <t>80120</t>
  </si>
  <si>
    <t>80132</t>
  </si>
  <si>
    <t>80134</t>
  </si>
  <si>
    <t>854</t>
  </si>
  <si>
    <t>85410</t>
  </si>
  <si>
    <t>85420</t>
  </si>
  <si>
    <t>Nadanie numeru PESEL, potwierdzenie tożsamości obywateli Ukrainy i wprowadzenie danych do rejestru danych kontaktowych na wniosek oraz zarządzanie statusem UKR</t>
  </si>
  <si>
    <t>750</t>
  </si>
  <si>
    <t>75011</t>
  </si>
  <si>
    <t>11.</t>
  </si>
  <si>
    <t>Stypendia i zasiłki dla uczniów z Ukrainy</t>
  </si>
  <si>
    <t>85415</t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</si>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</sst>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1"/>
    </font>
    <font>
      <sz val="11"/>
      <color rgb="FF9C0006"/>
      <name val="Calibri"/>
      <family val="2"/>
      <charset val="238"/>
      <scheme val="minor"/>
    </font>
    <font>
      <sz val="9"/>
      <name val="Arial CE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6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7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7"/>
      <color rgb="FFFF0000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18" fillId="0" borderId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1" fillId="0" borderId="0"/>
  </cellStyleXfs>
  <cellXfs count="527">
    <xf numFmtId="0" fontId="0" fillId="0" borderId="0" xfId="0"/>
    <xf numFmtId="0" fontId="13" fillId="0" borderId="3" xfId="2" applyFont="1" applyBorder="1"/>
    <xf numFmtId="0" fontId="15" fillId="0" borderId="1" xfId="2" applyFont="1" applyBorder="1" applyAlignment="1">
      <alignment horizontal="right"/>
    </xf>
    <xf numFmtId="0" fontId="13" fillId="0" borderId="1" xfId="2" applyFont="1" applyBorder="1" applyAlignment="1">
      <alignment horizontal="right"/>
    </xf>
    <xf numFmtId="0" fontId="13" fillId="0" borderId="1" xfId="2" applyFont="1" applyBorder="1"/>
    <xf numFmtId="0" fontId="15" fillId="0" borderId="1" xfId="2" applyFont="1" applyBorder="1"/>
    <xf numFmtId="4" fontId="13" fillId="0" borderId="1" xfId="2" applyNumberFormat="1" applyFont="1" applyBorder="1"/>
    <xf numFmtId="4" fontId="17" fillId="0" borderId="8" xfId="2" applyNumberFormat="1" applyFont="1" applyBorder="1"/>
    <xf numFmtId="4" fontId="15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7" fillId="0" borderId="0" xfId="10" applyFont="1"/>
    <xf numFmtId="49" fontId="7" fillId="0" borderId="0" xfId="10" applyNumberFormat="1" applyFont="1"/>
    <xf numFmtId="0" fontId="7" fillId="0" borderId="0" xfId="10" applyFont="1" applyAlignment="1">
      <alignment horizontal="left"/>
    </xf>
    <xf numFmtId="0" fontId="8" fillId="0" borderId="0" xfId="10" applyFont="1" applyAlignment="1">
      <alignment horizontal="centerContinuous"/>
    </xf>
    <xf numFmtId="49" fontId="8" fillId="0" borderId="0" xfId="10" applyNumberFormat="1" applyFont="1" applyAlignment="1">
      <alignment horizontal="centerContinuous"/>
    </xf>
    <xf numFmtId="0" fontId="9" fillId="0" borderId="0" xfId="10" applyFont="1" applyAlignment="1">
      <alignment horizontal="centerContinuous"/>
    </xf>
    <xf numFmtId="0" fontId="10" fillId="0" borderId="0" xfId="10" applyFont="1"/>
    <xf numFmtId="0" fontId="7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7" fillId="0" borderId="19" xfId="10" applyFont="1" applyBorder="1"/>
    <xf numFmtId="49" fontId="7" fillId="0" borderId="19" xfId="10" applyNumberFormat="1" applyFont="1" applyBorder="1"/>
    <xf numFmtId="0" fontId="10" fillId="0" borderId="20" xfId="10" applyFont="1" applyBorder="1"/>
    <xf numFmtId="0" fontId="10" fillId="0" borderId="19" xfId="10" applyFont="1" applyBorder="1" applyAlignment="1">
      <alignment horizontal="center"/>
    </xf>
    <xf numFmtId="3" fontId="7" fillId="0" borderId="19" xfId="10" applyNumberFormat="1" applyFont="1" applyBorder="1"/>
    <xf numFmtId="0" fontId="7" fillId="0" borderId="19" xfId="10" applyFont="1" applyBorder="1" applyAlignment="1">
      <alignment horizontal="center"/>
    </xf>
    <xf numFmtId="0" fontId="12" fillId="0" borderId="0" xfId="10" applyFont="1"/>
    <xf numFmtId="0" fontId="10" fillId="0" borderId="1" xfId="10" applyFont="1" applyBorder="1" applyAlignment="1">
      <alignment horizontal="center"/>
    </xf>
    <xf numFmtId="49" fontId="10" fillId="0" borderId="1" xfId="10" applyNumberFormat="1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3" fontId="10" fillId="0" borderId="1" xfId="10" applyNumberFormat="1" applyFont="1" applyBorder="1" applyAlignment="1">
      <alignment horizontal="center"/>
    </xf>
    <xf numFmtId="0" fontId="10" fillId="0" borderId="3" xfId="10" applyFont="1" applyBorder="1" applyAlignment="1">
      <alignment horizontal="center"/>
    </xf>
    <xf numFmtId="49" fontId="10" fillId="0" borderId="3" xfId="10" applyNumberFormat="1" applyFont="1" applyBorder="1" applyAlignment="1">
      <alignment horizontal="center"/>
    </xf>
    <xf numFmtId="0" fontId="10" fillId="0" borderId="4" xfId="10" applyFont="1" applyBorder="1" applyAlignment="1">
      <alignment horizontal="center"/>
    </xf>
    <xf numFmtId="3" fontId="10" fillId="0" borderId="3" xfId="10" applyNumberFormat="1" applyFont="1" applyBorder="1" applyAlignment="1">
      <alignment horizontal="center"/>
    </xf>
    <xf numFmtId="3" fontId="7" fillId="0" borderId="1" xfId="10" applyNumberFormat="1" applyFont="1" applyBorder="1"/>
    <xf numFmtId="49" fontId="7" fillId="0" borderId="1" xfId="10" applyNumberFormat="1" applyFont="1" applyBorder="1" applyAlignment="1">
      <alignment horizontal="right"/>
    </xf>
    <xf numFmtId="0" fontId="10" fillId="0" borderId="5" xfId="10" applyFont="1" applyBorder="1"/>
    <xf numFmtId="4" fontId="10" fillId="0" borderId="6" xfId="10" applyNumberFormat="1" applyFont="1" applyBorder="1"/>
    <xf numFmtId="0" fontId="10" fillId="0" borderId="7" xfId="10" applyFont="1" applyBorder="1"/>
    <xf numFmtId="4" fontId="10" fillId="0" borderId="8" xfId="10" applyNumberFormat="1" applyFont="1" applyBorder="1"/>
    <xf numFmtId="0" fontId="10" fillId="0" borderId="1" xfId="10" applyFont="1" applyBorder="1"/>
    <xf numFmtId="0" fontId="10" fillId="0" borderId="2" xfId="10" applyFont="1" applyBorder="1"/>
    <xf numFmtId="4" fontId="10" fillId="0" borderId="8" xfId="10" applyNumberFormat="1" applyFont="1" applyBorder="1" applyAlignment="1">
      <alignment horizontal="right"/>
    </xf>
    <xf numFmtId="0" fontId="7" fillId="0" borderId="1" xfId="10" applyFont="1" applyBorder="1" applyAlignment="1">
      <alignment horizontal="center"/>
    </xf>
    <xf numFmtId="0" fontId="7" fillId="0" borderId="4" xfId="10" applyFont="1" applyBorder="1"/>
    <xf numFmtId="4" fontId="7" fillId="0" borderId="3" xfId="10" applyNumberFormat="1" applyFont="1" applyBorder="1"/>
    <xf numFmtId="4" fontId="7" fillId="0" borderId="3" xfId="10" applyNumberFormat="1" applyFont="1" applyBorder="1" applyAlignment="1">
      <alignment horizontal="right"/>
    </xf>
    <xf numFmtId="49" fontId="7" fillId="0" borderId="1" xfId="10" applyNumberFormat="1" applyFont="1" applyBorder="1" applyAlignment="1">
      <alignment horizontal="center"/>
    </xf>
    <xf numFmtId="49" fontId="7" fillId="0" borderId="1" xfId="10" applyNumberFormat="1" applyFont="1" applyBorder="1" applyAlignment="1">
      <alignment horizontal="right" vertical="top"/>
    </xf>
    <xf numFmtId="0" fontId="7" fillId="0" borderId="2" xfId="10" applyFont="1" applyBorder="1" applyAlignment="1">
      <alignment vertical="top" wrapText="1"/>
    </xf>
    <xf numFmtId="4" fontId="7" fillId="0" borderId="1" xfId="10" applyNumberFormat="1" applyFont="1" applyBorder="1"/>
    <xf numFmtId="4" fontId="7" fillId="0" borderId="1" xfId="10" applyNumberFormat="1" applyFont="1" applyBorder="1" applyAlignment="1">
      <alignment horizontal="right"/>
    </xf>
    <xf numFmtId="3" fontId="10" fillId="0" borderId="1" xfId="10" applyNumberFormat="1" applyFont="1" applyBorder="1"/>
    <xf numFmtId="49" fontId="10" fillId="0" borderId="1" xfId="10" applyNumberFormat="1" applyFont="1" applyBorder="1" applyAlignment="1">
      <alignment horizontal="right"/>
    </xf>
    <xf numFmtId="3" fontId="10" fillId="0" borderId="2" xfId="10" applyNumberFormat="1" applyFont="1" applyBorder="1"/>
    <xf numFmtId="0" fontId="7" fillId="0" borderId="1" xfId="10" applyFont="1" applyBorder="1"/>
    <xf numFmtId="0" fontId="13" fillId="0" borderId="3" xfId="10" applyFont="1" applyBorder="1"/>
    <xf numFmtId="49" fontId="20" fillId="0" borderId="1" xfId="10" applyNumberFormat="1" applyFont="1" applyBorder="1" applyAlignment="1">
      <alignment horizontal="right"/>
    </xf>
    <xf numFmtId="3" fontId="10" fillId="0" borderId="1" xfId="10" applyNumberFormat="1" applyFont="1" applyBorder="1" applyAlignment="1">
      <alignment horizontal="right"/>
    </xf>
    <xf numFmtId="3" fontId="7" fillId="0" borderId="1" xfId="10" applyNumberFormat="1" applyFont="1" applyBorder="1" applyAlignment="1">
      <alignment horizontal="right"/>
    </xf>
    <xf numFmtId="0" fontId="7" fillId="0" borderId="1" xfId="10" applyFont="1" applyBorder="1" applyAlignment="1">
      <alignment horizontal="right"/>
    </xf>
    <xf numFmtId="0" fontId="7" fillId="0" borderId="1" xfId="10" applyFont="1" applyBorder="1" applyAlignment="1">
      <alignment horizontal="right" vertical="top"/>
    </xf>
    <xf numFmtId="3" fontId="7" fillId="0" borderId="3" xfId="10" applyNumberFormat="1" applyFont="1" applyBorder="1" applyAlignment="1">
      <alignment horizontal="right"/>
    </xf>
    <xf numFmtId="3" fontId="10" fillId="0" borderId="3" xfId="10" applyNumberFormat="1" applyFont="1" applyBorder="1"/>
    <xf numFmtId="49" fontId="7" fillId="0" borderId="3" xfId="10" applyNumberFormat="1" applyFont="1" applyBorder="1" applyAlignment="1">
      <alignment horizontal="right" vertical="top"/>
    </xf>
    <xf numFmtId="0" fontId="7" fillId="0" borderId="4" xfId="10" applyFont="1" applyBorder="1" applyAlignment="1">
      <alignment vertical="top" wrapText="1"/>
    </xf>
    <xf numFmtId="0" fontId="13" fillId="0" borderId="4" xfId="10" applyFont="1" applyBorder="1" applyAlignment="1">
      <alignment horizontal="left"/>
    </xf>
    <xf numFmtId="3" fontId="7" fillId="0" borderId="4" xfId="10" applyNumberFormat="1" applyFont="1" applyBorder="1"/>
    <xf numFmtId="0" fontId="7" fillId="0" borderId="1" xfId="10" applyFont="1" applyBorder="1" applyAlignment="1">
      <alignment vertical="top" wrapText="1"/>
    </xf>
    <xf numFmtId="4" fontId="13" fillId="0" borderId="1" xfId="10" applyNumberFormat="1" applyFont="1" applyBorder="1" applyAlignment="1">
      <alignment horizontal="right"/>
    </xf>
    <xf numFmtId="0" fontId="7" fillId="0" borderId="4" xfId="10" applyFont="1" applyBorder="1" applyAlignment="1">
      <alignment wrapText="1"/>
    </xf>
    <xf numFmtId="3" fontId="13" fillId="0" borderId="4" xfId="10" applyNumberFormat="1" applyFont="1" applyBorder="1"/>
    <xf numFmtId="3" fontId="7" fillId="0" borderId="3" xfId="10" applyNumberFormat="1" applyFont="1" applyBorder="1"/>
    <xf numFmtId="0" fontId="7" fillId="0" borderId="3" xfId="10" applyFont="1" applyBorder="1" applyAlignment="1">
      <alignment horizontal="right" vertical="top"/>
    </xf>
    <xf numFmtId="4" fontId="13" fillId="0" borderId="21" xfId="10" applyNumberFormat="1" applyFont="1" applyBorder="1" applyAlignment="1">
      <alignment horizontal="right"/>
    </xf>
    <xf numFmtId="4" fontId="7" fillId="0" borderId="21" xfId="10" applyNumberFormat="1" applyFont="1" applyBorder="1"/>
    <xf numFmtId="4" fontId="10" fillId="0" borderId="1" xfId="10" applyNumberFormat="1" applyFont="1" applyBorder="1"/>
    <xf numFmtId="0" fontId="7" fillId="0" borderId="2" xfId="10" applyFont="1" applyBorder="1" applyAlignment="1">
      <alignment wrapText="1"/>
    </xf>
    <xf numFmtId="4" fontId="13" fillId="0" borderId="12" xfId="10" applyNumberFormat="1" applyFont="1" applyBorder="1" applyAlignment="1">
      <alignment horizontal="right"/>
    </xf>
    <xf numFmtId="4" fontId="7" fillId="0" borderId="12" xfId="10" applyNumberFormat="1" applyFont="1" applyBorder="1"/>
    <xf numFmtId="49" fontId="17" fillId="0" borderId="1" xfId="10" applyNumberFormat="1" applyFont="1" applyBorder="1" applyAlignment="1">
      <alignment horizontal="center"/>
    </xf>
    <xf numFmtId="0" fontId="17" fillId="0" borderId="1" xfId="10" applyFont="1" applyBorder="1" applyAlignment="1">
      <alignment horizontal="center"/>
    </xf>
    <xf numFmtId="0" fontId="17" fillId="0" borderId="8" xfId="10" applyFont="1" applyBorder="1" applyAlignment="1">
      <alignment horizontal="left"/>
    </xf>
    <xf numFmtId="49" fontId="13" fillId="0" borderId="1" xfId="10" applyNumberFormat="1" applyFont="1" applyBorder="1" applyAlignment="1">
      <alignment horizontal="right"/>
    </xf>
    <xf numFmtId="0" fontId="13" fillId="0" borderId="22" xfId="10" applyFont="1" applyBorder="1" applyAlignment="1">
      <alignment horizontal="left"/>
    </xf>
    <xf numFmtId="0" fontId="13" fillId="0" borderId="2" xfId="10" applyFont="1" applyBorder="1"/>
    <xf numFmtId="4" fontId="13" fillId="0" borderId="1" xfId="10" applyNumberFormat="1" applyFont="1" applyBorder="1"/>
    <xf numFmtId="0" fontId="7" fillId="0" borderId="2" xfId="10" applyFont="1" applyBorder="1"/>
    <xf numFmtId="4" fontId="13" fillId="0" borderId="3" xfId="10" applyNumberFormat="1" applyFont="1" applyBorder="1"/>
    <xf numFmtId="0" fontId="13" fillId="0" borderId="1" xfId="10" applyFont="1" applyBorder="1" applyAlignment="1">
      <alignment horizontal="right"/>
    </xf>
    <xf numFmtId="0" fontId="13" fillId="0" borderId="1" xfId="10" applyFont="1" applyBorder="1" applyAlignment="1">
      <alignment horizontal="center"/>
    </xf>
    <xf numFmtId="0" fontId="13" fillId="0" borderId="2" xfId="10" applyFont="1" applyBorder="1" applyAlignment="1">
      <alignment wrapText="1"/>
    </xf>
    <xf numFmtId="4" fontId="17" fillId="0" borderId="8" xfId="10" applyNumberFormat="1" applyFont="1" applyBorder="1"/>
    <xf numFmtId="3" fontId="10" fillId="0" borderId="3" xfId="10" applyNumberFormat="1" applyFont="1" applyBorder="1" applyAlignment="1">
      <alignment horizontal="right"/>
    </xf>
    <xf numFmtId="49" fontId="7" fillId="0" borderId="3" xfId="10" applyNumberFormat="1" applyFont="1" applyBorder="1" applyAlignment="1">
      <alignment horizontal="right"/>
    </xf>
    <xf numFmtId="0" fontId="7" fillId="0" borderId="3" xfId="10" applyFont="1" applyBorder="1" applyAlignment="1">
      <alignment horizontal="right"/>
    </xf>
    <xf numFmtId="0" fontId="15" fillId="0" borderId="3" xfId="10" applyFont="1" applyBorder="1"/>
    <xf numFmtId="4" fontId="13" fillId="0" borderId="3" xfId="10" applyNumberFormat="1" applyFont="1" applyBorder="1" applyAlignment="1">
      <alignment horizontal="right"/>
    </xf>
    <xf numFmtId="3" fontId="17" fillId="0" borderId="1" xfId="10" applyNumberFormat="1" applyFont="1" applyBorder="1" applyAlignment="1">
      <alignment horizontal="right"/>
    </xf>
    <xf numFmtId="0" fontId="17" fillId="0" borderId="1" xfId="10" applyFont="1" applyBorder="1" applyAlignment="1">
      <alignment horizontal="right"/>
    </xf>
    <xf numFmtId="0" fontId="17" fillId="0" borderId="2" xfId="10" applyFont="1" applyBorder="1"/>
    <xf numFmtId="0" fontId="13" fillId="0" borderId="4" xfId="10" applyFont="1" applyBorder="1"/>
    <xf numFmtId="4" fontId="13" fillId="0" borderId="1" xfId="10" applyNumberFormat="1" applyFont="1" applyBorder="1" applyAlignment="1">
      <alignment horizontal="right" vertical="center"/>
    </xf>
    <xf numFmtId="0" fontId="14" fillId="0" borderId="0" xfId="10" applyFont="1"/>
    <xf numFmtId="49" fontId="13" fillId="0" borderId="1" xfId="10" applyNumberFormat="1" applyFont="1" applyBorder="1" applyAlignment="1">
      <alignment horizontal="right" vertical="top"/>
    </xf>
    <xf numFmtId="0" fontId="7" fillId="0" borderId="3" xfId="10" applyFont="1" applyBorder="1"/>
    <xf numFmtId="49" fontId="13" fillId="0" borderId="3" xfId="10" applyNumberFormat="1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3" fontId="13" fillId="0" borderId="2" xfId="10" applyNumberFormat="1" applyFont="1" applyBorder="1"/>
    <xf numFmtId="0" fontId="13" fillId="0" borderId="1" xfId="10" applyFont="1" applyBorder="1"/>
    <xf numFmtId="0" fontId="13" fillId="0" borderId="2" xfId="10" applyFont="1" applyBorder="1" applyAlignment="1">
      <alignment vertical="top" wrapText="1"/>
    </xf>
    <xf numFmtId="0" fontId="13" fillId="0" borderId="3" xfId="10" applyFont="1" applyBorder="1" applyAlignment="1">
      <alignment horizontal="right"/>
    </xf>
    <xf numFmtId="0" fontId="14" fillId="0" borderId="17" xfId="10" applyFont="1" applyBorder="1"/>
    <xf numFmtId="4" fontId="13" fillId="0" borderId="11" xfId="10" applyNumberFormat="1" applyFont="1" applyBorder="1" applyAlignment="1">
      <alignment horizontal="right"/>
    </xf>
    <xf numFmtId="4" fontId="13" fillId="0" borderId="11" xfId="10" applyNumberFormat="1" applyFont="1" applyBorder="1"/>
    <xf numFmtId="0" fontId="7" fillId="0" borderId="1" xfId="10" applyFont="1" applyBorder="1" applyAlignment="1">
      <alignment vertical="top"/>
    </xf>
    <xf numFmtId="3" fontId="7" fillId="0" borderId="4" xfId="10" applyNumberFormat="1" applyFont="1" applyBorder="1" applyAlignment="1">
      <alignment wrapText="1"/>
    </xf>
    <xf numFmtId="0" fontId="13" fillId="0" borderId="1" xfId="10" applyFont="1" applyBorder="1" applyAlignment="1">
      <alignment horizontal="right" vertical="top"/>
    </xf>
    <xf numFmtId="0" fontId="13" fillId="0" borderId="1" xfId="10" applyFont="1" applyBorder="1" applyAlignment="1">
      <alignment horizontal="right" vertical="center"/>
    </xf>
    <xf numFmtId="0" fontId="13" fillId="0" borderId="2" xfId="10" applyFont="1" applyBorder="1" applyAlignment="1">
      <alignment vertical="center"/>
    </xf>
    <xf numFmtId="0" fontId="7" fillId="0" borderId="2" xfId="10" applyFont="1" applyBorder="1" applyAlignment="1">
      <alignment vertical="center"/>
    </xf>
    <xf numFmtId="49" fontId="13" fillId="0" borderId="1" xfId="10" applyNumberFormat="1" applyFont="1" applyBorder="1" applyAlignment="1">
      <alignment horizontal="center"/>
    </xf>
    <xf numFmtId="0" fontId="7" fillId="0" borderId="2" xfId="10" applyFont="1" applyBorder="1" applyAlignment="1">
      <alignment vertical="center" wrapText="1"/>
    </xf>
    <xf numFmtId="0" fontId="13" fillId="0" borderId="3" xfId="12" applyNumberFormat="1" applyFont="1" applyBorder="1" applyAlignment="1">
      <alignment horizontal="left"/>
    </xf>
    <xf numFmtId="3" fontId="13" fillId="0" borderId="1" xfId="10" applyNumberFormat="1" applyFont="1" applyBorder="1"/>
    <xf numFmtId="0" fontId="15" fillId="0" borderId="1" xfId="10" applyFont="1" applyBorder="1"/>
    <xf numFmtId="3" fontId="13" fillId="0" borderId="3" xfId="10" applyNumberFormat="1" applyFont="1" applyBorder="1"/>
    <xf numFmtId="4" fontId="13" fillId="0" borderId="1" xfId="10" applyNumberFormat="1" applyFont="1" applyBorder="1" applyAlignment="1">
      <alignment horizontal="right" vertical="top"/>
    </xf>
    <xf numFmtId="3" fontId="17" fillId="0" borderId="1" xfId="10" applyNumberFormat="1" applyFont="1" applyBorder="1"/>
    <xf numFmtId="49" fontId="17" fillId="0" borderId="1" xfId="10" applyNumberFormat="1" applyFont="1" applyBorder="1" applyAlignment="1">
      <alignment horizontal="right"/>
    </xf>
    <xf numFmtId="3" fontId="17" fillId="0" borderId="2" xfId="10" applyNumberFormat="1" applyFont="1" applyBorder="1"/>
    <xf numFmtId="4" fontId="10" fillId="0" borderId="1" xfId="10" applyNumberFormat="1" applyFont="1" applyBorder="1" applyAlignment="1">
      <alignment horizontal="right"/>
    </xf>
    <xf numFmtId="0" fontId="17" fillId="0" borderId="1" xfId="2" applyFont="1" applyBorder="1" applyAlignment="1">
      <alignment horizontal="right"/>
    </xf>
    <xf numFmtId="4" fontId="13" fillId="0" borderId="1" xfId="10" applyNumberFormat="1" applyFont="1" applyBorder="1" applyAlignment="1">
      <alignment horizontal="center"/>
    </xf>
    <xf numFmtId="49" fontId="10" fillId="0" borderId="1" xfId="10" applyNumberFormat="1" applyFont="1" applyBorder="1"/>
    <xf numFmtId="0" fontId="7" fillId="0" borderId="1" xfId="10" applyFont="1" applyBorder="1" applyAlignment="1">
      <alignment horizontal="left"/>
    </xf>
    <xf numFmtId="0" fontId="7" fillId="0" borderId="2" xfId="10" applyFont="1" applyBorder="1" applyAlignment="1">
      <alignment horizontal="left" wrapText="1"/>
    </xf>
    <xf numFmtId="0" fontId="13" fillId="0" borderId="1" xfId="10" applyFont="1" applyBorder="1" applyAlignment="1">
      <alignment horizontal="left" wrapText="1"/>
    </xf>
    <xf numFmtId="0" fontId="13" fillId="0" borderId="1" xfId="10" applyFont="1" applyBorder="1" applyAlignment="1">
      <alignment wrapText="1"/>
    </xf>
    <xf numFmtId="43" fontId="10" fillId="0" borderId="1" xfId="3" applyFont="1" applyBorder="1" applyAlignment="1">
      <alignment horizontal="right"/>
    </xf>
    <xf numFmtId="43" fontId="10" fillId="0" borderId="1" xfId="3" applyFont="1" applyBorder="1"/>
    <xf numFmtId="43" fontId="10" fillId="0" borderId="3" xfId="3" applyFont="1" applyBorder="1" applyAlignment="1">
      <alignment horizontal="right"/>
    </xf>
    <xf numFmtId="43" fontId="10" fillId="0" borderId="3" xfId="3" applyFont="1" applyBorder="1"/>
    <xf numFmtId="0" fontId="12" fillId="0" borderId="3" xfId="10" applyFont="1" applyBorder="1"/>
    <xf numFmtId="49" fontId="12" fillId="0" borderId="3" xfId="10" applyNumberFormat="1" applyFont="1" applyBorder="1" applyAlignment="1">
      <alignment horizontal="right"/>
    </xf>
    <xf numFmtId="0" fontId="12" fillId="0" borderId="4" xfId="10" applyFont="1" applyBorder="1"/>
    <xf numFmtId="0" fontId="23" fillId="0" borderId="0" xfId="13" applyFont="1"/>
    <xf numFmtId="0" fontId="23" fillId="0" borderId="0" xfId="13" applyFont="1" applyAlignment="1">
      <alignment horizontal="center"/>
    </xf>
    <xf numFmtId="0" fontId="7" fillId="0" borderId="0" xfId="14" applyFont="1" applyAlignment="1">
      <alignment horizontal="left"/>
    </xf>
    <xf numFmtId="0" fontId="7" fillId="0" borderId="0" xfId="13" applyFont="1" applyAlignment="1">
      <alignment horizontal="left"/>
    </xf>
    <xf numFmtId="0" fontId="7" fillId="0" borderId="0" xfId="13" applyFont="1"/>
    <xf numFmtId="0" fontId="24" fillId="0" borderId="0" xfId="13" applyFont="1" applyAlignment="1">
      <alignment horizontal="left"/>
    </xf>
    <xf numFmtId="0" fontId="25" fillId="0" borderId="0" xfId="13" applyFont="1" applyAlignment="1">
      <alignment horizontal="centerContinuous" vertical="center" wrapText="1"/>
    </xf>
    <xf numFmtId="0" fontId="26" fillId="0" borderId="0" xfId="13" applyFont="1" applyAlignment="1">
      <alignment horizontal="centerContinuous" wrapText="1"/>
    </xf>
    <xf numFmtId="0" fontId="25" fillId="0" borderId="0" xfId="13" applyFont="1" applyAlignment="1">
      <alignment horizontal="center" vertical="center"/>
    </xf>
    <xf numFmtId="0" fontId="11" fillId="0" borderId="0" xfId="13" applyFont="1" applyAlignment="1">
      <alignment horizontal="right"/>
    </xf>
    <xf numFmtId="0" fontId="25" fillId="0" borderId="16" xfId="13" applyFont="1" applyBorder="1" applyAlignment="1">
      <alignment horizontal="center" vertical="center"/>
    </xf>
    <xf numFmtId="0" fontId="23" fillId="0" borderId="13" xfId="9" applyFont="1" applyFill="1" applyBorder="1" applyAlignment="1">
      <alignment horizontal="center" vertical="center"/>
    </xf>
    <xf numFmtId="0" fontId="25" fillId="0" borderId="13" xfId="13" applyFont="1" applyBorder="1" applyAlignment="1">
      <alignment horizontal="centerContinuous" vertical="center"/>
    </xf>
    <xf numFmtId="0" fontId="11" fillId="0" borderId="16" xfId="13" applyFont="1" applyBorder="1" applyAlignment="1">
      <alignment horizontal="center" vertical="center"/>
    </xf>
    <xf numFmtId="0" fontId="27" fillId="0" borderId="13" xfId="9" applyFont="1" applyFill="1" applyBorder="1" applyAlignment="1">
      <alignment horizontal="center" vertical="top"/>
    </xf>
    <xf numFmtId="0" fontId="11" fillId="0" borderId="13" xfId="13" applyFont="1" applyBorder="1" applyAlignment="1">
      <alignment horizontal="centerContinuous" vertical="center"/>
    </xf>
    <xf numFmtId="0" fontId="11" fillId="0" borderId="0" xfId="13" applyFont="1"/>
    <xf numFmtId="0" fontId="23" fillId="0" borderId="24" xfId="9" applyFont="1" applyFill="1" applyBorder="1" applyAlignment="1">
      <alignment horizontal="center" vertical="top"/>
    </xf>
    <xf numFmtId="0" fontId="24" fillId="0" borderId="16" xfId="13" applyFont="1" applyBorder="1" applyAlignment="1">
      <alignment vertical="center"/>
    </xf>
    <xf numFmtId="0" fontId="23" fillId="0" borderId="16" xfId="9" applyFont="1" applyFill="1" applyBorder="1" applyAlignment="1">
      <alignment horizontal="center" vertical="center"/>
    </xf>
    <xf numFmtId="0" fontId="20" fillId="0" borderId="16" xfId="13" applyFont="1" applyBorder="1" applyAlignment="1">
      <alignment horizontal="left" vertical="center" wrapText="1"/>
    </xf>
    <xf numFmtId="4" fontId="24" fillId="0" borderId="16" xfId="13" applyNumberFormat="1" applyFont="1" applyBorder="1"/>
    <xf numFmtId="0" fontId="24" fillId="0" borderId="16" xfId="13" applyFont="1" applyBorder="1" applyAlignment="1">
      <alignment vertical="top"/>
    </xf>
    <xf numFmtId="0" fontId="23" fillId="0" borderId="16" xfId="9" applyFont="1" applyFill="1" applyBorder="1" applyAlignment="1">
      <alignment horizontal="center" vertical="top"/>
    </xf>
    <xf numFmtId="4" fontId="24" fillId="0" borderId="16" xfId="13" applyNumberFormat="1" applyFont="1" applyBorder="1" applyAlignment="1">
      <alignment vertical="center"/>
    </xf>
    <xf numFmtId="0" fontId="28" fillId="0" borderId="0" xfId="13" applyFont="1"/>
    <xf numFmtId="0" fontId="23" fillId="0" borderId="13" xfId="9" applyFont="1" applyFill="1" applyBorder="1" applyAlignment="1">
      <alignment horizontal="center" vertical="top"/>
    </xf>
    <xf numFmtId="0" fontId="24" fillId="0" borderId="13" xfId="13" applyFont="1" applyBorder="1" applyAlignment="1">
      <alignment vertical="top" wrapText="1"/>
    </xf>
    <xf numFmtId="4" fontId="23" fillId="0" borderId="0" xfId="13" applyNumberFormat="1" applyFont="1"/>
    <xf numFmtId="0" fontId="24" fillId="0" borderId="16" xfId="14" applyFont="1" applyBorder="1" applyAlignment="1">
      <alignment vertical="center"/>
    </xf>
    <xf numFmtId="0" fontId="23" fillId="0" borderId="3" xfId="9" applyFont="1" applyFill="1" applyBorder="1" applyAlignment="1">
      <alignment horizontal="center" vertical="center" wrapText="1"/>
    </xf>
    <xf numFmtId="0" fontId="24" fillId="0" borderId="13" xfId="14" applyFont="1" applyBorder="1" applyAlignment="1">
      <alignment vertical="center"/>
    </xf>
    <xf numFmtId="4" fontId="24" fillId="0" borderId="16" xfId="14" applyNumberFormat="1" applyFont="1" applyBorder="1" applyAlignment="1">
      <alignment vertical="center"/>
    </xf>
    <xf numFmtId="0" fontId="24" fillId="0" borderId="2" xfId="14" applyFont="1" applyBorder="1"/>
    <xf numFmtId="0" fontId="24" fillId="0" borderId="0" xfId="14" applyFont="1"/>
    <xf numFmtId="0" fontId="24" fillId="0" borderId="0" xfId="14" applyFont="1" applyAlignment="1">
      <alignment vertical="center"/>
    </xf>
    <xf numFmtId="0" fontId="23" fillId="0" borderId="16" xfId="9" applyFont="1" applyFill="1" applyBorder="1" applyAlignment="1">
      <alignment horizontal="center" vertical="top" wrapText="1"/>
    </xf>
    <xf numFmtId="0" fontId="24" fillId="0" borderId="13" xfId="14" applyFont="1" applyBorder="1" applyAlignment="1">
      <alignment horizontal="left" vertical="center" wrapText="1"/>
    </xf>
    <xf numFmtId="4" fontId="24" fillId="0" borderId="16" xfId="14" applyNumberFormat="1" applyFont="1" applyBorder="1"/>
    <xf numFmtId="0" fontId="24" fillId="0" borderId="20" xfId="14" applyFont="1" applyBorder="1"/>
    <xf numFmtId="0" fontId="24" fillId="0" borderId="25" xfId="14" applyFont="1" applyBorder="1"/>
    <xf numFmtId="0" fontId="23" fillId="0" borderId="19" xfId="9" applyFont="1" applyFill="1" applyBorder="1" applyAlignment="1">
      <alignment horizontal="center" vertical="top"/>
    </xf>
    <xf numFmtId="0" fontId="24" fillId="0" borderId="26" xfId="14" applyFont="1" applyBorder="1" applyAlignment="1">
      <alignment vertical="center" wrapText="1"/>
    </xf>
    <xf numFmtId="4" fontId="24" fillId="0" borderId="11" xfId="14" applyNumberFormat="1" applyFont="1" applyBorder="1"/>
    <xf numFmtId="0" fontId="23" fillId="0" borderId="1" xfId="9" applyFont="1" applyFill="1" applyBorder="1" applyAlignment="1">
      <alignment horizontal="center" vertical="top"/>
    </xf>
    <xf numFmtId="0" fontId="24" fillId="0" borderId="27" xfId="14" applyFont="1" applyBorder="1" applyAlignment="1">
      <alignment vertical="center" wrapText="1"/>
    </xf>
    <xf numFmtId="4" fontId="24" fillId="0" borderId="28" xfId="14" applyNumberFormat="1" applyFont="1" applyBorder="1"/>
    <xf numFmtId="0" fontId="24" fillId="0" borderId="28" xfId="13" applyFont="1" applyBorder="1" applyAlignment="1">
      <alignment vertical="center" wrapText="1"/>
    </xf>
    <xf numFmtId="0" fontId="24" fillId="0" borderId="26" xfId="14" applyFont="1" applyBorder="1"/>
    <xf numFmtId="0" fontId="24" fillId="0" borderId="10" xfId="14" applyFont="1" applyBorder="1" applyAlignment="1">
      <alignment wrapText="1"/>
    </xf>
    <xf numFmtId="0" fontId="24" fillId="0" borderId="4" xfId="14" applyFont="1" applyBorder="1"/>
    <xf numFmtId="0" fontId="24" fillId="0" borderId="17" xfId="14" applyFont="1" applyBorder="1"/>
    <xf numFmtId="0" fontId="23" fillId="0" borderId="3" xfId="9" applyFont="1" applyFill="1" applyBorder="1" applyAlignment="1">
      <alignment horizontal="center" vertical="top"/>
    </xf>
    <xf numFmtId="4" fontId="24" fillId="0" borderId="21" xfId="14" applyNumberFormat="1" applyFont="1" applyBorder="1"/>
    <xf numFmtId="0" fontId="24" fillId="0" borderId="13" xfId="14" applyFont="1" applyBorder="1"/>
    <xf numFmtId="0" fontId="24" fillId="0" borderId="24" xfId="14" applyFont="1" applyBorder="1"/>
    <xf numFmtId="0" fontId="24" fillId="0" borderId="24" xfId="14" applyFont="1" applyBorder="1" applyAlignment="1">
      <alignment vertical="center"/>
    </xf>
    <xf numFmtId="0" fontId="24" fillId="0" borderId="10" xfId="13" applyFont="1" applyBorder="1" applyAlignment="1">
      <alignment horizontal="left" wrapText="1"/>
    </xf>
    <xf numFmtId="0" fontId="24" fillId="0" borderId="10" xfId="14" applyFont="1" applyBorder="1" applyAlignment="1">
      <alignment horizontal="left" vertical="center" wrapText="1"/>
    </xf>
    <xf numFmtId="0" fontId="24" fillId="0" borderId="29" xfId="14" applyFont="1" applyBorder="1" applyAlignment="1">
      <alignment horizontal="left" vertical="center" wrapText="1"/>
    </xf>
    <xf numFmtId="0" fontId="20" fillId="0" borderId="16" xfId="15" applyFont="1" applyBorder="1" applyAlignment="1">
      <alignment vertical="top"/>
    </xf>
    <xf numFmtId="0" fontId="20" fillId="0" borderId="13" xfId="15" applyFont="1" applyBorder="1" applyAlignment="1">
      <alignment vertical="top"/>
    </xf>
    <xf numFmtId="0" fontId="23" fillId="0" borderId="3" xfId="9" applyFont="1" applyFill="1" applyBorder="1" applyAlignment="1">
      <alignment horizontal="center" vertical="top" wrapText="1"/>
    </xf>
    <xf numFmtId="0" fontId="24" fillId="0" borderId="13" xfId="15" applyFont="1" applyBorder="1" applyAlignment="1">
      <alignment vertical="top" wrapText="1"/>
    </xf>
    <xf numFmtId="4" fontId="24" fillId="0" borderId="16" xfId="15" applyNumberFormat="1" applyFont="1" applyBorder="1" applyAlignment="1">
      <alignment vertical="center"/>
    </xf>
    <xf numFmtId="0" fontId="24" fillId="0" borderId="20" xfId="15" applyFont="1" applyBorder="1" applyAlignment="1">
      <alignment vertical="top"/>
    </xf>
    <xf numFmtId="0" fontId="24" fillId="0" borderId="25" xfId="15" applyFont="1" applyBorder="1" applyAlignment="1">
      <alignment vertical="top"/>
    </xf>
    <xf numFmtId="0" fontId="24" fillId="0" borderId="23" xfId="15" applyFont="1" applyBorder="1" applyAlignment="1">
      <alignment vertical="center" wrapText="1"/>
    </xf>
    <xf numFmtId="3" fontId="24" fillId="0" borderId="11" xfId="15" applyNumberFormat="1" applyFont="1" applyBorder="1"/>
    <xf numFmtId="0" fontId="24" fillId="0" borderId="2" xfId="15" applyFont="1" applyBorder="1" applyAlignment="1">
      <alignment vertical="top"/>
    </xf>
    <xf numFmtId="0" fontId="24" fillId="0" borderId="0" xfId="15" applyFont="1" applyAlignment="1">
      <alignment vertical="top"/>
    </xf>
    <xf numFmtId="0" fontId="24" fillId="0" borderId="27" xfId="15" applyFont="1" applyBorder="1" applyAlignment="1">
      <alignment vertical="center" wrapText="1"/>
    </xf>
    <xf numFmtId="3" fontId="24" fillId="0" borderId="12" xfId="15" applyNumberFormat="1" applyFont="1" applyBorder="1"/>
    <xf numFmtId="0" fontId="24" fillId="0" borderId="4" xfId="15" applyFont="1" applyBorder="1" applyAlignment="1">
      <alignment vertical="top"/>
    </xf>
    <xf numFmtId="0" fontId="24" fillId="0" borderId="17" xfId="15" applyFont="1" applyBorder="1" applyAlignment="1">
      <alignment vertical="top"/>
    </xf>
    <xf numFmtId="0" fontId="24" fillId="0" borderId="29" xfId="15" applyFont="1" applyBorder="1" applyAlignment="1">
      <alignment vertical="center" wrapText="1"/>
    </xf>
    <xf numFmtId="3" fontId="24" fillId="0" borderId="21" xfId="15" applyNumberFormat="1" applyFont="1" applyBorder="1"/>
    <xf numFmtId="0" fontId="24" fillId="0" borderId="3" xfId="13" applyFont="1" applyBorder="1" applyAlignment="1">
      <alignment vertical="top"/>
    </xf>
    <xf numFmtId="0" fontId="23" fillId="0" borderId="4" xfId="9" applyFont="1" applyFill="1" applyBorder="1" applyAlignment="1">
      <alignment horizontal="center" vertical="top"/>
    </xf>
    <xf numFmtId="0" fontId="24" fillId="0" borderId="4" xfId="13" applyFont="1" applyBorder="1" applyAlignment="1">
      <alignment vertical="top"/>
    </xf>
    <xf numFmtId="4" fontId="24" fillId="0" borderId="3" xfId="13" applyNumberFormat="1" applyFont="1" applyBorder="1"/>
    <xf numFmtId="0" fontId="24" fillId="0" borderId="19" xfId="13" applyFont="1" applyBorder="1" applyAlignment="1">
      <alignment vertical="top"/>
    </xf>
    <xf numFmtId="0" fontId="24" fillId="0" borderId="30" xfId="13" applyFont="1" applyBorder="1" applyAlignment="1">
      <alignment vertical="top"/>
    </xf>
    <xf numFmtId="0" fontId="23" fillId="0" borderId="25" xfId="9" applyFont="1" applyFill="1" applyBorder="1" applyAlignment="1">
      <alignment horizontal="center" vertical="top"/>
    </xf>
    <xf numFmtId="0" fontId="24" fillId="0" borderId="19" xfId="13" applyFont="1" applyBorder="1" applyAlignment="1">
      <alignment horizontal="right" vertical="top"/>
    </xf>
    <xf numFmtId="0" fontId="24" fillId="0" borderId="30" xfId="13" applyFont="1" applyBorder="1" applyAlignment="1">
      <alignment horizontal="right" vertical="top"/>
    </xf>
    <xf numFmtId="0" fontId="24" fillId="0" borderId="13" xfId="13" applyFont="1" applyBorder="1" applyAlignment="1">
      <alignment wrapText="1"/>
    </xf>
    <xf numFmtId="49" fontId="7" fillId="0" borderId="19" xfId="13" applyNumberFormat="1" applyFont="1" applyBorder="1" applyAlignment="1">
      <alignment horizontal="right"/>
    </xf>
    <xf numFmtId="0" fontId="7" fillId="0" borderId="19" xfId="13" applyFont="1" applyBorder="1" applyAlignment="1">
      <alignment horizontal="right" vertical="top"/>
    </xf>
    <xf numFmtId="0" fontId="7" fillId="0" borderId="30" xfId="13" applyFont="1" applyBorder="1" applyAlignment="1">
      <alignment horizontal="right" vertical="top"/>
    </xf>
    <xf numFmtId="0" fontId="15" fillId="0" borderId="25" xfId="9" applyFont="1" applyFill="1" applyBorder="1" applyAlignment="1">
      <alignment horizontal="center" vertical="top"/>
    </xf>
    <xf numFmtId="0" fontId="7" fillId="0" borderId="13" xfId="13" applyFont="1" applyBorder="1" applyAlignment="1">
      <alignment wrapText="1"/>
    </xf>
    <xf numFmtId="4" fontId="7" fillId="0" borderId="16" xfId="13" applyNumberFormat="1" applyFont="1" applyBorder="1" applyAlignment="1">
      <alignment vertical="center"/>
    </xf>
    <xf numFmtId="0" fontId="15" fillId="0" borderId="0" xfId="13" applyFont="1"/>
    <xf numFmtId="0" fontId="23" fillId="0" borderId="13" xfId="9" applyFont="1" applyFill="1" applyBorder="1" applyAlignment="1">
      <alignment horizontal="center" vertical="top" wrapText="1"/>
    </xf>
    <xf numFmtId="0" fontId="24" fillId="0" borderId="13" xfId="14" applyFont="1" applyBorder="1" applyAlignment="1">
      <alignment vertical="top" wrapText="1"/>
    </xf>
    <xf numFmtId="0" fontId="24" fillId="0" borderId="16" xfId="13" applyFont="1" applyBorder="1"/>
    <xf numFmtId="0" fontId="23" fillId="0" borderId="13" xfId="9" applyFont="1" applyFill="1" applyBorder="1" applyAlignment="1">
      <alignment horizontal="center"/>
    </xf>
    <xf numFmtId="0" fontId="7" fillId="0" borderId="16" xfId="13" quotePrefix="1" applyFont="1" applyBorder="1" applyAlignment="1">
      <alignment horizontal="right" vertical="top"/>
    </xf>
    <xf numFmtId="0" fontId="7" fillId="0" borderId="16" xfId="13" applyFont="1" applyBorder="1" applyAlignment="1">
      <alignment vertical="top"/>
    </xf>
    <xf numFmtId="0" fontId="15" fillId="0" borderId="13" xfId="9" applyFont="1" applyFill="1" applyBorder="1" applyAlignment="1">
      <alignment horizontal="center" vertical="top"/>
    </xf>
    <xf numFmtId="0" fontId="7" fillId="0" borderId="13" xfId="13" quotePrefix="1" applyFont="1" applyBorder="1" applyAlignment="1">
      <alignment vertical="top" wrapText="1"/>
    </xf>
    <xf numFmtId="4" fontId="7" fillId="0" borderId="16" xfId="13" applyNumberFormat="1" applyFont="1" applyBorder="1" applyAlignment="1">
      <alignment horizontal="right" vertical="center"/>
    </xf>
    <xf numFmtId="0" fontId="24" fillId="0" borderId="16" xfId="13" quotePrefix="1" applyFont="1" applyBorder="1" applyAlignment="1">
      <alignment horizontal="right" vertical="top"/>
    </xf>
    <xf numFmtId="0" fontId="24" fillId="0" borderId="13" xfId="13" quotePrefix="1" applyFont="1" applyBorder="1" applyAlignment="1">
      <alignment vertical="top" wrapText="1"/>
    </xf>
    <xf numFmtId="4" fontId="24" fillId="0" borderId="16" xfId="13" applyNumberFormat="1" applyFont="1" applyBorder="1" applyAlignment="1">
      <alignment horizontal="right" vertical="center"/>
    </xf>
    <xf numFmtId="0" fontId="24" fillId="0" borderId="13" xfId="13" applyFont="1" applyBorder="1"/>
    <xf numFmtId="0" fontId="24" fillId="0" borderId="13" xfId="13" applyFont="1" applyBorder="1" applyAlignment="1">
      <alignment vertical="center" wrapText="1"/>
    </xf>
    <xf numFmtId="0" fontId="24" fillId="0" borderId="13" xfId="13" applyFont="1" applyBorder="1" applyAlignment="1">
      <alignment vertical="top"/>
    </xf>
    <xf numFmtId="0" fontId="24" fillId="0" borderId="13" xfId="14" applyFont="1" applyBorder="1" applyAlignment="1">
      <alignment vertical="center" wrapText="1"/>
    </xf>
    <xf numFmtId="0" fontId="23" fillId="0" borderId="24" xfId="9" applyFont="1" applyFill="1" applyBorder="1" applyAlignment="1">
      <alignment horizontal="center" vertical="center"/>
    </xf>
    <xf numFmtId="0" fontId="23" fillId="0" borderId="0" xfId="13" applyFont="1" applyAlignment="1">
      <alignment vertical="center"/>
    </xf>
    <xf numFmtId="4" fontId="23" fillId="0" borderId="0" xfId="13" applyNumberFormat="1" applyFont="1" applyAlignment="1">
      <alignment vertical="center"/>
    </xf>
    <xf numFmtId="0" fontId="23" fillId="0" borderId="13" xfId="9" applyFont="1" applyFill="1" applyBorder="1" applyAlignment="1">
      <alignment horizontal="center" vertical="center" wrapText="1"/>
    </xf>
    <xf numFmtId="0" fontId="24" fillId="0" borderId="20" xfId="13" applyFont="1" applyBorder="1"/>
    <xf numFmtId="0" fontId="24" fillId="0" borderId="25" xfId="13" applyFont="1" applyBorder="1"/>
    <xf numFmtId="0" fontId="24" fillId="0" borderId="30" xfId="13" applyFont="1" applyBorder="1"/>
    <xf numFmtId="0" fontId="24" fillId="0" borderId="23" xfId="13" applyFont="1" applyBorder="1" applyAlignment="1">
      <alignment vertical="center" wrapText="1"/>
    </xf>
    <xf numFmtId="4" fontId="24" fillId="0" borderId="11" xfId="13" applyNumberFormat="1" applyFont="1" applyBorder="1"/>
    <xf numFmtId="0" fontId="24" fillId="0" borderId="2" xfId="13" applyFont="1" applyBorder="1"/>
    <xf numFmtId="0" fontId="24" fillId="0" borderId="0" xfId="13" applyFont="1"/>
    <xf numFmtId="0" fontId="24" fillId="0" borderId="14" xfId="13" applyFont="1" applyBorder="1"/>
    <xf numFmtId="0" fontId="23" fillId="0" borderId="14" xfId="9" applyFont="1" applyFill="1" applyBorder="1" applyAlignment="1">
      <alignment horizontal="center" vertical="top"/>
    </xf>
    <xf numFmtId="0" fontId="24" fillId="0" borderId="26" xfId="13" applyFont="1" applyBorder="1" applyAlignment="1">
      <alignment horizontal="left" wrapText="1"/>
    </xf>
    <xf numFmtId="4" fontId="24" fillId="0" borderId="28" xfId="13" applyNumberFormat="1" applyFont="1" applyBorder="1"/>
    <xf numFmtId="0" fontId="29" fillId="0" borderId="0" xfId="13" applyFont="1"/>
    <xf numFmtId="0" fontId="23" fillId="0" borderId="0" xfId="9" applyFont="1" applyFill="1" applyBorder="1" applyAlignment="1">
      <alignment horizontal="center" vertical="top"/>
    </xf>
    <xf numFmtId="0" fontId="24" fillId="0" borderId="10" xfId="13" applyFont="1" applyBorder="1" applyAlignment="1">
      <alignment horizontal="left" vertical="center" wrapText="1"/>
    </xf>
    <xf numFmtId="4" fontId="24" fillId="0" borderId="9" xfId="13" applyNumberFormat="1" applyFont="1" applyBorder="1"/>
    <xf numFmtId="0" fontId="24" fillId="0" borderId="26" xfId="13" applyFont="1" applyBorder="1" applyAlignment="1">
      <alignment horizontal="left" vertical="center" wrapText="1"/>
    </xf>
    <xf numFmtId="0" fontId="24" fillId="0" borderId="26" xfId="13" applyFont="1" applyBorder="1"/>
    <xf numFmtId="0" fontId="24" fillId="0" borderId="4" xfId="13" applyFont="1" applyBorder="1"/>
    <xf numFmtId="0" fontId="24" fillId="0" borderId="17" xfId="13" applyFont="1" applyBorder="1"/>
    <xf numFmtId="0" fontId="24" fillId="0" borderId="15" xfId="13" applyFont="1" applyBorder="1"/>
    <xf numFmtId="0" fontId="23" fillId="0" borderId="17" xfId="9" applyFont="1" applyFill="1" applyBorder="1" applyAlignment="1">
      <alignment horizontal="center" vertical="top"/>
    </xf>
    <xf numFmtId="0" fontId="24" fillId="0" borderId="4" xfId="13" applyFont="1" applyBorder="1" applyAlignment="1">
      <alignment horizontal="left" wrapText="1"/>
    </xf>
    <xf numFmtId="0" fontId="24" fillId="0" borderId="23" xfId="13" applyFont="1" applyBorder="1" applyAlignment="1">
      <alignment horizontal="left" vertical="center" wrapText="1"/>
    </xf>
    <xf numFmtId="0" fontId="24" fillId="0" borderId="26" xfId="13" applyFont="1" applyBorder="1" applyAlignment="1">
      <alignment vertical="center" wrapText="1"/>
    </xf>
    <xf numFmtId="0" fontId="24" fillId="0" borderId="29" xfId="13" applyFont="1" applyBorder="1" applyAlignment="1">
      <alignment horizontal="left" vertical="center" wrapText="1"/>
    </xf>
    <xf numFmtId="4" fontId="24" fillId="0" borderId="21" xfId="13" applyNumberFormat="1" applyFont="1" applyBorder="1"/>
    <xf numFmtId="0" fontId="24" fillId="0" borderId="10" xfId="13" applyFont="1" applyBorder="1"/>
    <xf numFmtId="0" fontId="24" fillId="0" borderId="4" xfId="13" applyFont="1" applyBorder="1" applyAlignment="1">
      <alignment vertical="center" wrapText="1"/>
    </xf>
    <xf numFmtId="0" fontId="24" fillId="0" borderId="31" xfId="13" applyFont="1" applyBorder="1" applyAlignment="1">
      <alignment vertical="center" wrapText="1"/>
    </xf>
    <xf numFmtId="4" fontId="24" fillId="0" borderId="32" xfId="13" applyNumberFormat="1" applyFont="1" applyBorder="1"/>
    <xf numFmtId="0" fontId="23" fillId="0" borderId="16" xfId="9" applyFont="1" applyFill="1" applyBorder="1" applyAlignment="1">
      <alignment horizontal="center"/>
    </xf>
    <xf numFmtId="0" fontId="24" fillId="0" borderId="24" xfId="13" applyFont="1" applyBorder="1"/>
    <xf numFmtId="0" fontId="24" fillId="0" borderId="18" xfId="13" applyFont="1" applyBorder="1"/>
    <xf numFmtId="0" fontId="24" fillId="0" borderId="24" xfId="13" applyFont="1" applyBorder="1" applyAlignment="1">
      <alignment horizontal="left" vertical="center" wrapText="1"/>
    </xf>
    <xf numFmtId="0" fontId="20" fillId="0" borderId="23" xfId="13" applyFont="1" applyBorder="1"/>
    <xf numFmtId="0" fontId="23" fillId="0" borderId="0" xfId="9" quotePrefix="1" applyFont="1" applyFill="1" applyBorder="1" applyAlignment="1">
      <alignment horizontal="center" vertical="top"/>
    </xf>
    <xf numFmtId="0" fontId="20" fillId="0" borderId="10" xfId="13" applyFont="1" applyBorder="1"/>
    <xf numFmtId="0" fontId="20" fillId="0" borderId="26" xfId="13" applyFont="1" applyBorder="1"/>
    <xf numFmtId="0" fontId="23" fillId="0" borderId="14" xfId="9" quotePrefix="1" applyFont="1" applyFill="1" applyBorder="1" applyAlignment="1">
      <alignment horizontal="center" vertical="top"/>
    </xf>
    <xf numFmtId="0" fontId="24" fillId="0" borderId="26" xfId="13" applyFont="1" applyBorder="1" applyAlignment="1">
      <alignment wrapText="1"/>
    </xf>
    <xf numFmtId="0" fontId="24" fillId="0" borderId="10" xfId="13" applyFont="1" applyBorder="1" applyAlignment="1">
      <alignment vertical="center" wrapText="1"/>
    </xf>
    <xf numFmtId="0" fontId="15" fillId="0" borderId="0" xfId="9" quotePrefix="1" applyFont="1" applyFill="1" applyBorder="1" applyAlignment="1">
      <alignment horizontal="center" vertical="top"/>
    </xf>
    <xf numFmtId="0" fontId="24" fillId="0" borderId="4" xfId="13" applyFont="1" applyBorder="1" applyAlignment="1">
      <alignment horizontal="left" vertical="center" wrapText="1"/>
    </xf>
    <xf numFmtId="0" fontId="15" fillId="0" borderId="0" xfId="9" applyFont="1" applyFill="1" applyBorder="1" applyAlignment="1">
      <alignment horizontal="center" vertical="top"/>
    </xf>
    <xf numFmtId="0" fontId="23" fillId="0" borderId="25" xfId="9" quotePrefix="1" applyFont="1" applyFill="1" applyBorder="1" applyAlignment="1">
      <alignment horizontal="center" vertical="top"/>
    </xf>
    <xf numFmtId="0" fontId="23" fillId="0" borderId="17" xfId="9" quotePrefix="1" applyFont="1" applyFill="1" applyBorder="1" applyAlignment="1">
      <alignment horizontal="center" vertical="top"/>
    </xf>
    <xf numFmtId="0" fontId="24" fillId="0" borderId="28" xfId="13" applyFont="1" applyBorder="1" applyAlignment="1">
      <alignment horizontal="left" vertical="center" wrapText="1"/>
    </xf>
    <xf numFmtId="0" fontId="24" fillId="0" borderId="3" xfId="13" applyFont="1" applyBorder="1"/>
    <xf numFmtId="0" fontId="24" fillId="0" borderId="16" xfId="14" applyFont="1" applyBorder="1"/>
    <xf numFmtId="0" fontId="24" fillId="0" borderId="24" xfId="13" applyFont="1" applyBorder="1" applyAlignment="1">
      <alignment vertical="top" wrapText="1"/>
    </xf>
    <xf numFmtId="0" fontId="24" fillId="0" borderId="21" xfId="13" applyFont="1" applyBorder="1" applyAlignment="1">
      <alignment vertical="center" wrapText="1"/>
    </xf>
    <xf numFmtId="0" fontId="24" fillId="0" borderId="33" xfId="13" applyFont="1" applyBorder="1" applyAlignment="1">
      <alignment vertical="center" wrapText="1"/>
    </xf>
    <xf numFmtId="0" fontId="24" fillId="0" borderId="13" xfId="13" applyFont="1" applyBorder="1" applyAlignment="1">
      <alignment horizontal="left" vertical="top" wrapText="1"/>
    </xf>
    <xf numFmtId="0" fontId="24" fillId="0" borderId="34" xfId="13" applyFont="1" applyBorder="1" applyAlignment="1">
      <alignment vertical="top" wrapText="1"/>
    </xf>
    <xf numFmtId="0" fontId="25" fillId="0" borderId="13" xfId="13" applyFont="1" applyBorder="1" applyAlignment="1">
      <alignment horizontal="center" vertical="center"/>
    </xf>
    <xf numFmtId="0" fontId="25" fillId="0" borderId="24" xfId="13" applyFont="1" applyBorder="1" applyAlignment="1">
      <alignment horizontal="center" vertical="center"/>
    </xf>
    <xf numFmtId="4" fontId="30" fillId="0" borderId="16" xfId="13" applyNumberFormat="1" applyFont="1" applyBorder="1" applyAlignment="1">
      <alignment vertical="center"/>
    </xf>
    <xf numFmtId="3" fontId="23" fillId="0" borderId="0" xfId="13" applyNumberFormat="1" applyFont="1"/>
    <xf numFmtId="0" fontId="15" fillId="0" borderId="0" xfId="16" applyFont="1"/>
    <xf numFmtId="0" fontId="7" fillId="0" borderId="0" xfId="0" applyFont="1"/>
    <xf numFmtId="0" fontId="7" fillId="0" borderId="0" xfId="11" applyFont="1"/>
    <xf numFmtId="0" fontId="7" fillId="0" borderId="0" xfId="0" applyFont="1" applyAlignment="1">
      <alignment horizontal="left"/>
    </xf>
    <xf numFmtId="0" fontId="32" fillId="0" borderId="0" xfId="16" applyFont="1" applyAlignment="1">
      <alignment horizontal="centerContinuous" vertical="center"/>
    </xf>
    <xf numFmtId="0" fontId="16" fillId="0" borderId="19" xfId="16" applyFont="1" applyBorder="1" applyAlignment="1">
      <alignment horizontal="center" vertical="center"/>
    </xf>
    <xf numFmtId="0" fontId="16" fillId="0" borderId="19" xfId="16" applyFont="1" applyBorder="1" applyAlignment="1">
      <alignment horizontal="center" vertical="center" wrapText="1"/>
    </xf>
    <xf numFmtId="0" fontId="33" fillId="0" borderId="19" xfId="16" applyFont="1" applyBorder="1" applyAlignment="1">
      <alignment horizontal="center" vertical="top" wrapText="1"/>
    </xf>
    <xf numFmtId="0" fontId="16" fillId="0" borderId="13" xfId="16" applyFont="1" applyBorder="1" applyAlignment="1">
      <alignment horizontal="centerContinuous" vertical="center"/>
    </xf>
    <xf numFmtId="0" fontId="16" fillId="0" borderId="18" xfId="16" applyFont="1" applyBorder="1" applyAlignment="1">
      <alignment horizontal="centerContinuous" vertical="center"/>
    </xf>
    <xf numFmtId="0" fontId="16" fillId="0" borderId="24" xfId="16" applyFont="1" applyBorder="1" applyAlignment="1">
      <alignment horizontal="centerContinuous" vertical="center"/>
    </xf>
    <xf numFmtId="0" fontId="16" fillId="0" borderId="1" xfId="16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 wrapText="1"/>
    </xf>
    <xf numFmtId="0" fontId="33" fillId="0" borderId="1" xfId="16" applyFont="1" applyBorder="1" applyAlignment="1">
      <alignment horizontal="center" vertical="center" wrapText="1"/>
    </xf>
    <xf numFmtId="0" fontId="16" fillId="0" borderId="3" xfId="16" applyFont="1" applyBorder="1" applyAlignment="1">
      <alignment horizontal="center" vertical="center"/>
    </xf>
    <xf numFmtId="0" fontId="33" fillId="0" borderId="3" xfId="16" applyFont="1" applyBorder="1" applyAlignment="1">
      <alignment horizontal="center" vertical="center" wrapText="1"/>
    </xf>
    <xf numFmtId="0" fontId="16" fillId="0" borderId="3" xfId="16" applyFont="1" applyBorder="1" applyAlignment="1">
      <alignment horizontal="center" vertical="center" wrapText="1"/>
    </xf>
    <xf numFmtId="0" fontId="34" fillId="0" borderId="16" xfId="16" applyFont="1" applyBorder="1" applyAlignment="1">
      <alignment horizontal="center" vertical="center"/>
    </xf>
    <xf numFmtId="0" fontId="34" fillId="0" borderId="18" xfId="16" applyFont="1" applyBorder="1" applyAlignment="1">
      <alignment horizontal="center" vertical="center"/>
    </xf>
    <xf numFmtId="0" fontId="32" fillId="0" borderId="19" xfId="16" applyFont="1" applyBorder="1" applyAlignment="1">
      <alignment horizontal="center" vertical="center"/>
    </xf>
    <xf numFmtId="0" fontId="32" fillId="0" borderId="16" xfId="16" applyFont="1" applyBorder="1" applyAlignment="1">
      <alignment vertical="center"/>
    </xf>
    <xf numFmtId="4" fontId="16" fillId="0" borderId="18" xfId="16" applyNumberFormat="1" applyFont="1" applyBorder="1" applyAlignment="1">
      <alignment horizontal="center" vertical="center"/>
    </xf>
    <xf numFmtId="4" fontId="16" fillId="0" borderId="16" xfId="16" applyNumberFormat="1" applyFont="1" applyBorder="1" applyAlignment="1">
      <alignment vertical="center"/>
    </xf>
    <xf numFmtId="4" fontId="15" fillId="0" borderId="0" xfId="16" applyNumberFormat="1" applyFont="1" applyAlignment="1">
      <alignment horizontal="right" vertical="center"/>
    </xf>
    <xf numFmtId="4" fontId="16" fillId="0" borderId="0" xfId="16" applyNumberFormat="1" applyFont="1"/>
    <xf numFmtId="0" fontId="16" fillId="0" borderId="0" xfId="16" applyFont="1"/>
    <xf numFmtId="0" fontId="32" fillId="0" borderId="1" xfId="16" applyFont="1" applyBorder="1" applyAlignment="1">
      <alignment horizontal="center" vertical="center"/>
    </xf>
    <xf numFmtId="4" fontId="15" fillId="0" borderId="0" xfId="16" applyNumberFormat="1" applyFont="1"/>
    <xf numFmtId="43" fontId="15" fillId="0" borderId="0" xfId="6" applyFont="1"/>
    <xf numFmtId="3" fontId="16" fillId="0" borderId="0" xfId="16" applyNumberFormat="1" applyFont="1"/>
    <xf numFmtId="49" fontId="16" fillId="0" borderId="37" xfId="16" applyNumberFormat="1" applyFont="1" applyBorder="1" applyAlignment="1">
      <alignment horizontal="center" vertical="center"/>
    </xf>
    <xf numFmtId="0" fontId="16" fillId="0" borderId="38" xfId="16" applyFont="1" applyBorder="1" applyAlignment="1">
      <alignment vertical="center" wrapText="1"/>
    </xf>
    <xf numFmtId="4" fontId="32" fillId="0" borderId="39" xfId="0" applyNumberFormat="1" applyFont="1" applyBorder="1" applyAlignment="1">
      <alignment horizontal="center" vertical="center"/>
    </xf>
    <xf numFmtId="4" fontId="16" fillId="0" borderId="40" xfId="0" applyNumberFormat="1" applyFont="1" applyBorder="1" applyAlignment="1">
      <alignment horizontal="right" vertical="center"/>
    </xf>
    <xf numFmtId="3" fontId="15" fillId="0" borderId="0" xfId="16" applyNumberFormat="1" applyFont="1"/>
    <xf numFmtId="49" fontId="15" fillId="0" borderId="35" xfId="16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 wrapText="1"/>
    </xf>
    <xf numFmtId="0" fontId="15" fillId="0" borderId="43" xfId="16" applyFont="1" applyBorder="1" applyAlignment="1">
      <alignment horizontal="center" vertical="top"/>
    </xf>
    <xf numFmtId="0" fontId="15" fillId="3" borderId="32" xfId="16" applyFont="1" applyFill="1" applyBorder="1" applyAlignment="1">
      <alignment vertical="top" wrapText="1"/>
    </xf>
    <xf numFmtId="0" fontId="15" fillId="0" borderId="43" xfId="16" applyFont="1" applyBorder="1" applyAlignment="1">
      <alignment horizontal="center" vertical="center"/>
    </xf>
    <xf numFmtId="0" fontId="15" fillId="3" borderId="43" xfId="16" applyFont="1" applyFill="1" applyBorder="1" applyAlignment="1">
      <alignment horizontal="center"/>
    </xf>
    <xf numFmtId="4" fontId="15" fillId="0" borderId="45" xfId="16" applyNumberFormat="1" applyFont="1" applyBorder="1"/>
    <xf numFmtId="4" fontId="15" fillId="3" borderId="46" xfId="16" applyNumberFormat="1" applyFont="1" applyFill="1" applyBorder="1"/>
    <xf numFmtId="4" fontId="15" fillId="3" borderId="45" xfId="16" applyNumberFormat="1" applyFont="1" applyFill="1" applyBorder="1"/>
    <xf numFmtId="0" fontId="15" fillId="0" borderId="36" xfId="16" applyFont="1" applyBorder="1" applyAlignment="1">
      <alignment horizontal="center" vertical="center"/>
    </xf>
    <xf numFmtId="0" fontId="15" fillId="3" borderId="36" xfId="16" applyFont="1" applyFill="1" applyBorder="1" applyAlignment="1">
      <alignment horizontal="center"/>
    </xf>
    <xf numFmtId="0" fontId="15" fillId="0" borderId="47" xfId="16" applyFont="1" applyBorder="1"/>
    <xf numFmtId="0" fontId="15" fillId="0" borderId="48" xfId="16" applyFont="1" applyBorder="1"/>
    <xf numFmtId="0" fontId="15" fillId="0" borderId="49" xfId="16" applyFont="1" applyBorder="1"/>
    <xf numFmtId="0" fontId="15" fillId="0" borderId="0" xfId="16" applyFont="1" applyAlignment="1">
      <alignment horizontal="center" vertical="center"/>
    </xf>
    <xf numFmtId="0" fontId="22" fillId="0" borderId="0" xfId="10" applyFont="1"/>
    <xf numFmtId="0" fontId="9" fillId="0" borderId="0" xfId="10" applyFont="1" applyAlignment="1">
      <alignment horizontal="centerContinuous" vertical="center"/>
    </xf>
    <xf numFmtId="0" fontId="7" fillId="0" borderId="0" xfId="10" applyFont="1" applyAlignment="1">
      <alignment horizontal="center" vertical="center"/>
    </xf>
    <xf numFmtId="0" fontId="9" fillId="2" borderId="19" xfId="10" applyFont="1" applyFill="1" applyBorder="1" applyAlignment="1">
      <alignment horizontal="center" vertical="center"/>
    </xf>
    <xf numFmtId="0" fontId="9" fillId="2" borderId="20" xfId="10" applyFont="1" applyFill="1" applyBorder="1" applyAlignment="1">
      <alignment horizontal="center" vertical="center"/>
    </xf>
    <xf numFmtId="0" fontId="9" fillId="2" borderId="20" xfId="10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/>
    </xf>
    <xf numFmtId="0" fontId="9" fillId="2" borderId="3" xfId="10" applyFont="1" applyFill="1" applyBorder="1" applyAlignment="1">
      <alignment horizontal="center" vertical="center"/>
    </xf>
    <xf numFmtId="0" fontId="35" fillId="2" borderId="16" xfId="10" applyFont="1" applyFill="1" applyBorder="1" applyAlignment="1">
      <alignment horizontal="center" vertical="center"/>
    </xf>
    <xf numFmtId="0" fontId="32" fillId="0" borderId="3" xfId="10" applyFont="1" applyBorder="1" applyAlignment="1">
      <alignment vertical="center"/>
    </xf>
    <xf numFmtId="0" fontId="32" fillId="0" borderId="3" xfId="10" applyFont="1" applyBorder="1" applyAlignment="1">
      <alignment horizontal="center" vertical="center"/>
    </xf>
    <xf numFmtId="0" fontId="22" fillId="0" borderId="1" xfId="10" applyFont="1" applyBorder="1" applyAlignment="1">
      <alignment vertical="center"/>
    </xf>
    <xf numFmtId="0" fontId="22" fillId="0" borderId="19" xfId="10" applyFont="1" applyBorder="1" applyAlignment="1">
      <alignment horizontal="left" vertical="center" indent="2"/>
    </xf>
    <xf numFmtId="0" fontId="22" fillId="0" borderId="1" xfId="10" applyFont="1" applyBorder="1" applyAlignment="1">
      <alignment horizontal="left" vertical="center" indent="2"/>
    </xf>
    <xf numFmtId="0" fontId="22" fillId="0" borderId="1" xfId="10" applyFont="1" applyBorder="1" applyAlignment="1">
      <alignment vertical="top"/>
    </xf>
    <xf numFmtId="0" fontId="22" fillId="0" borderId="1" xfId="10" applyFont="1" applyBorder="1" applyAlignment="1">
      <alignment horizontal="left" vertical="top" wrapText="1" indent="2"/>
    </xf>
    <xf numFmtId="0" fontId="32" fillId="0" borderId="16" xfId="10" applyFont="1" applyBorder="1" applyAlignment="1">
      <alignment horizontal="center"/>
    </xf>
    <xf numFmtId="0" fontId="22" fillId="0" borderId="16" xfId="10" applyFont="1" applyBorder="1" applyAlignment="1">
      <alignment horizontal="left" vertical="center" indent="2"/>
    </xf>
    <xf numFmtId="0" fontId="22" fillId="0" borderId="1" xfId="10" applyFont="1" applyBorder="1" applyAlignment="1">
      <alignment horizontal="left" vertical="center" wrapText="1" indent="2"/>
    </xf>
    <xf numFmtId="0" fontId="22" fillId="0" borderId="3" xfId="10" applyFont="1" applyBorder="1" applyAlignment="1">
      <alignment vertical="center"/>
    </xf>
    <xf numFmtId="0" fontId="22" fillId="0" borderId="3" xfId="10" applyFont="1" applyBorder="1" applyAlignment="1">
      <alignment horizontal="left" vertical="center" indent="2"/>
    </xf>
    <xf numFmtId="0" fontId="15" fillId="0" borderId="0" xfId="10" applyFont="1"/>
    <xf numFmtId="0" fontId="22" fillId="0" borderId="0" xfId="10" applyFont="1" applyAlignment="1">
      <alignment vertical="center"/>
    </xf>
    <xf numFmtId="0" fontId="36" fillId="0" borderId="0" xfId="10" applyFont="1" applyAlignment="1">
      <alignment horizontal="centerContinuous" vertical="center" wrapText="1"/>
    </xf>
    <xf numFmtId="0" fontId="9" fillId="0" borderId="0" xfId="10" applyFont="1" applyAlignment="1">
      <alignment horizontal="left" vertical="center"/>
    </xf>
    <xf numFmtId="0" fontId="36" fillId="0" borderId="0" xfId="10" applyFont="1" applyAlignment="1">
      <alignment horizontal="left" vertical="center" wrapText="1"/>
    </xf>
    <xf numFmtId="0" fontId="27" fillId="0" borderId="0" xfId="10" applyFont="1" applyAlignment="1">
      <alignment horizontal="center" vertical="center"/>
    </xf>
    <xf numFmtId="0" fontId="25" fillId="2" borderId="16" xfId="10" applyFont="1" applyFill="1" applyBorder="1" applyAlignment="1">
      <alignment horizontal="center" vertical="center"/>
    </xf>
    <xf numFmtId="0" fontId="25" fillId="2" borderId="16" xfId="10" applyFont="1" applyFill="1" applyBorder="1" applyAlignment="1">
      <alignment horizontal="center" vertical="center" wrapText="1"/>
    </xf>
    <xf numFmtId="0" fontId="23" fillId="0" borderId="0" xfId="10" applyFont="1"/>
    <xf numFmtId="0" fontId="23" fillId="0" borderId="0" xfId="10" applyFont="1" applyAlignment="1">
      <alignment vertical="center"/>
    </xf>
    <xf numFmtId="0" fontId="11" fillId="0" borderId="16" xfId="10" applyFont="1" applyBorder="1" applyAlignment="1">
      <alignment horizontal="center" vertical="center"/>
    </xf>
    <xf numFmtId="0" fontId="27" fillId="0" borderId="0" xfId="10" applyFont="1"/>
    <xf numFmtId="0" fontId="27" fillId="0" borderId="0" xfId="10" applyFont="1" applyAlignment="1">
      <alignment vertical="center"/>
    </xf>
    <xf numFmtId="0" fontId="23" fillId="0" borderId="1" xfId="10" applyFont="1" applyBorder="1" applyAlignment="1">
      <alignment horizontal="center" vertical="center"/>
    </xf>
    <xf numFmtId="0" fontId="23" fillId="0" borderId="1" xfId="10" applyFont="1" applyBorder="1" applyAlignment="1">
      <alignment vertical="center"/>
    </xf>
    <xf numFmtId="49" fontId="23" fillId="0" borderId="1" xfId="10" applyNumberFormat="1" applyFont="1" applyBorder="1" applyAlignment="1">
      <alignment horizontal="center" vertical="center"/>
    </xf>
    <xf numFmtId="49" fontId="23" fillId="0" borderId="3" xfId="10" applyNumberFormat="1" applyFont="1" applyBorder="1" applyAlignment="1">
      <alignment horizontal="center" vertical="center"/>
    </xf>
    <xf numFmtId="4" fontId="26" fillId="0" borderId="3" xfId="10" applyNumberFormat="1" applyFont="1" applyBorder="1" applyAlignment="1">
      <alignment vertical="center"/>
    </xf>
    <xf numFmtId="4" fontId="23" fillId="0" borderId="3" xfId="10" applyNumberFormat="1" applyFont="1" applyBorder="1" applyAlignment="1">
      <alignment horizontal="center" vertical="center"/>
    </xf>
    <xf numFmtId="0" fontId="26" fillId="0" borderId="1" xfId="10" applyFont="1" applyBorder="1" applyAlignment="1">
      <alignment horizontal="center" vertical="center"/>
    </xf>
    <xf numFmtId="0" fontId="37" fillId="0" borderId="0" xfId="10" applyFont="1" applyAlignment="1">
      <alignment wrapText="1"/>
    </xf>
    <xf numFmtId="49" fontId="23" fillId="0" borderId="16" xfId="10" applyNumberFormat="1" applyFont="1" applyBorder="1" applyAlignment="1">
      <alignment horizontal="center" vertical="center"/>
    </xf>
    <xf numFmtId="4" fontId="23" fillId="0" borderId="16" xfId="10" applyNumberFormat="1" applyFont="1" applyBorder="1" applyAlignment="1">
      <alignment horizontal="center" vertical="center"/>
    </xf>
    <xf numFmtId="4" fontId="26" fillId="0" borderId="16" xfId="10" applyNumberFormat="1" applyFont="1" applyBorder="1" applyAlignment="1">
      <alignment vertical="center"/>
    </xf>
    <xf numFmtId="0" fontId="37" fillId="0" borderId="0" xfId="10" applyFont="1"/>
    <xf numFmtId="4" fontId="23" fillId="0" borderId="1" xfId="10" applyNumberFormat="1" applyFont="1" applyBorder="1" applyAlignment="1">
      <alignment horizontal="center" vertical="center"/>
    </xf>
    <xf numFmtId="4" fontId="23" fillId="0" borderId="1" xfId="10" applyNumberFormat="1" applyFont="1" applyBorder="1" applyAlignment="1">
      <alignment vertical="center"/>
    </xf>
    <xf numFmtId="0" fontId="23" fillId="0" borderId="3" xfId="10" applyFont="1" applyBorder="1" applyAlignment="1">
      <alignment horizontal="center" vertical="center"/>
    </xf>
    <xf numFmtId="0" fontId="23" fillId="0" borderId="3" xfId="10" applyFont="1" applyBorder="1" applyAlignment="1">
      <alignment vertical="center"/>
    </xf>
    <xf numFmtId="49" fontId="23" fillId="0" borderId="15" xfId="10" applyNumberFormat="1" applyFont="1" applyBorder="1" applyAlignment="1">
      <alignment horizontal="center" vertical="center"/>
    </xf>
    <xf numFmtId="4" fontId="23" fillId="0" borderId="3" xfId="10" applyNumberFormat="1" applyFont="1" applyBorder="1" applyAlignment="1">
      <alignment vertical="center"/>
    </xf>
    <xf numFmtId="0" fontId="37" fillId="0" borderId="0" xfId="10" applyFont="1" applyAlignment="1">
      <alignment vertical="center" wrapText="1"/>
    </xf>
    <xf numFmtId="49" fontId="23" fillId="0" borderId="14" xfId="10" applyNumberFormat="1" applyFont="1" applyBorder="1" applyAlignment="1">
      <alignment horizontal="center" vertical="center"/>
    </xf>
    <xf numFmtId="4" fontId="26" fillId="0" borderId="16" xfId="10" applyNumberFormat="1" applyFont="1" applyBorder="1" applyAlignment="1">
      <alignment horizontal="right" vertical="center"/>
    </xf>
    <xf numFmtId="0" fontId="26" fillId="0" borderId="3" xfId="10" applyFont="1" applyBorder="1" applyAlignment="1">
      <alignment horizontal="center" vertical="center"/>
    </xf>
    <xf numFmtId="4" fontId="38" fillId="0" borderId="0" xfId="10" applyNumberFormat="1" applyFont="1"/>
    <xf numFmtId="4" fontId="21" fillId="0" borderId="0" xfId="10" applyNumberFormat="1" applyFont="1"/>
    <xf numFmtId="4" fontId="39" fillId="0" borderId="0" xfId="10" applyNumberFormat="1" applyFont="1"/>
    <xf numFmtId="0" fontId="1" fillId="0" borderId="0" xfId="10" applyFont="1"/>
    <xf numFmtId="0" fontId="1" fillId="0" borderId="0" xfId="10" applyFont="1" applyAlignment="1">
      <alignment horizontal="centerContinuous"/>
    </xf>
    <xf numFmtId="0" fontId="13" fillId="0" borderId="10" xfId="10" applyFont="1" applyBorder="1" applyAlignment="1">
      <alignment vertical="center" wrapText="1"/>
    </xf>
    <xf numFmtId="4" fontId="13" fillId="0" borderId="9" xfId="10" applyNumberFormat="1" applyFont="1" applyBorder="1"/>
    <xf numFmtId="4" fontId="13" fillId="0" borderId="9" xfId="10" applyNumberFormat="1" applyFont="1" applyBorder="1" applyAlignment="1">
      <alignment horizontal="right"/>
    </xf>
    <xf numFmtId="0" fontId="13" fillId="0" borderId="10" xfId="10" applyFont="1" applyBorder="1" applyAlignment="1">
      <alignment vertical="center"/>
    </xf>
    <xf numFmtId="0" fontId="13" fillId="0" borderId="9" xfId="10" applyFont="1" applyBorder="1" applyAlignment="1">
      <alignment vertical="center" wrapText="1"/>
    </xf>
    <xf numFmtId="0" fontId="13" fillId="0" borderId="10" xfId="10" applyFont="1" applyBorder="1" applyAlignment="1">
      <alignment wrapText="1"/>
    </xf>
    <xf numFmtId="0" fontId="13" fillId="0" borderId="10" xfId="10" applyFont="1" applyBorder="1"/>
    <xf numFmtId="0" fontId="7" fillId="0" borderId="10" xfId="10" applyFont="1" applyBorder="1"/>
    <xf numFmtId="4" fontId="7" fillId="0" borderId="9" xfId="10" applyNumberFormat="1" applyFont="1" applyBorder="1"/>
    <xf numFmtId="0" fontId="13" fillId="0" borderId="9" xfId="10" applyFont="1" applyBorder="1"/>
    <xf numFmtId="0" fontId="13" fillId="0" borderId="11" xfId="2" applyFont="1" applyBorder="1"/>
    <xf numFmtId="0" fontId="13" fillId="0" borderId="9" xfId="2" applyFont="1" applyBorder="1"/>
    <xf numFmtId="0" fontId="7" fillId="0" borderId="10" xfId="10" applyFont="1" applyBorder="1" applyAlignment="1">
      <alignment vertical="center" wrapText="1"/>
    </xf>
    <xf numFmtId="4" fontId="7" fillId="0" borderId="9" xfId="10" applyNumberFormat="1" applyFont="1" applyBorder="1" applyAlignment="1">
      <alignment vertical="center"/>
    </xf>
    <xf numFmtId="4" fontId="7" fillId="0" borderId="9" xfId="10" applyNumberFormat="1" applyFont="1" applyBorder="1" applyAlignment="1">
      <alignment horizontal="right" vertical="center"/>
    </xf>
    <xf numFmtId="4" fontId="13" fillId="0" borderId="9" xfId="10" applyNumberFormat="1" applyFont="1" applyBorder="1" applyAlignment="1">
      <alignment vertical="center"/>
    </xf>
    <xf numFmtId="0" fontId="13" fillId="0" borderId="23" xfId="10" applyFont="1" applyBorder="1"/>
    <xf numFmtId="0" fontId="13" fillId="0" borderId="9" xfId="11" applyFont="1" applyBorder="1"/>
    <xf numFmtId="4" fontId="13" fillId="0" borderId="9" xfId="2" applyNumberFormat="1" applyFont="1" applyBorder="1" applyAlignment="1">
      <alignment horizontal="right"/>
    </xf>
    <xf numFmtId="4" fontId="7" fillId="0" borderId="9" xfId="10" applyNumberFormat="1" applyFont="1" applyBorder="1" applyAlignment="1">
      <alignment horizontal="right"/>
    </xf>
    <xf numFmtId="0" fontId="15" fillId="0" borderId="10" xfId="10" applyFont="1" applyBorder="1" applyAlignment="1">
      <alignment wrapText="1"/>
    </xf>
    <xf numFmtId="0" fontId="7" fillId="0" borderId="10" xfId="10" applyFont="1" applyBorder="1" applyAlignment="1">
      <alignment wrapText="1"/>
    </xf>
    <xf numFmtId="0" fontId="7" fillId="0" borderId="9" xfId="10" applyFont="1" applyBorder="1"/>
    <xf numFmtId="0" fontId="15" fillId="0" borderId="9" xfId="2" applyFont="1" applyBorder="1" applyAlignment="1">
      <alignment wrapText="1"/>
    </xf>
    <xf numFmtId="0" fontId="13" fillId="0" borderId="10" xfId="2" applyFont="1" applyBorder="1"/>
    <xf numFmtId="0" fontId="13" fillId="0" borderId="9" xfId="10" applyFont="1" applyBorder="1" applyAlignment="1">
      <alignment wrapText="1"/>
    </xf>
    <xf numFmtId="0" fontId="13" fillId="0" borderId="9" xfId="2" applyFont="1" applyBorder="1" applyAlignment="1">
      <alignment wrapText="1"/>
    </xf>
    <xf numFmtId="0" fontId="13" fillId="0" borderId="9" xfId="10" applyFont="1" applyBorder="1" applyAlignment="1">
      <alignment vertical="center"/>
    </xf>
    <xf numFmtId="0" fontId="31" fillId="0" borderId="0" xfId="16"/>
    <xf numFmtId="0" fontId="15" fillId="0" borderId="35" xfId="16" applyFont="1" applyBorder="1" applyAlignment="1">
      <alignment vertical="center"/>
    </xf>
    <xf numFmtId="4" fontId="15" fillId="0" borderId="35" xfId="16" applyNumberFormat="1" applyFont="1" applyBorder="1" applyAlignment="1">
      <alignment horizontal="center" vertical="center"/>
    </xf>
    <xf numFmtId="4" fontId="15" fillId="0" borderId="35" xfId="16" applyNumberFormat="1" applyFont="1" applyBorder="1" applyAlignment="1">
      <alignment vertical="center"/>
    </xf>
    <xf numFmtId="0" fontId="15" fillId="0" borderId="36" xfId="16" applyFont="1" applyBorder="1" applyAlignment="1">
      <alignment vertical="center"/>
    </xf>
    <xf numFmtId="4" fontId="15" fillId="0" borderId="36" xfId="16" applyNumberFormat="1" applyFont="1" applyBorder="1" applyAlignment="1">
      <alignment horizontal="center" vertical="center"/>
    </xf>
    <xf numFmtId="4" fontId="15" fillId="0" borderId="36" xfId="16" applyNumberFormat="1" applyFont="1" applyBorder="1" applyAlignment="1">
      <alignment vertical="center"/>
    </xf>
    <xf numFmtId="0" fontId="1" fillId="3" borderId="41" xfId="0" applyFont="1" applyFill="1" applyBorder="1" applyAlignment="1">
      <alignment horizontal="center" vertical="center"/>
    </xf>
    <xf numFmtId="4" fontId="1" fillId="3" borderId="41" xfId="0" applyNumberFormat="1" applyFont="1" applyFill="1" applyBorder="1" applyAlignment="1">
      <alignment horizontal="center" vertical="center"/>
    </xf>
    <xf numFmtId="4" fontId="1" fillId="3" borderId="42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/>
    </xf>
    <xf numFmtId="4" fontId="1" fillId="3" borderId="31" xfId="0" applyNumberFormat="1" applyFont="1" applyFill="1" applyBorder="1" applyAlignment="1">
      <alignment horizontal="center"/>
    </xf>
    <xf numFmtId="4" fontId="1" fillId="3" borderId="44" xfId="0" applyNumberFormat="1" applyFont="1" applyFill="1" applyBorder="1" applyAlignment="1">
      <alignment horizontal="center"/>
    </xf>
    <xf numFmtId="0" fontId="15" fillId="3" borderId="43" xfId="16" applyFont="1" applyFill="1" applyBorder="1"/>
    <xf numFmtId="0" fontId="15" fillId="3" borderId="36" xfId="16" applyFont="1" applyFill="1" applyBorder="1"/>
    <xf numFmtId="0" fontId="27" fillId="0" borderId="0" xfId="16" applyFont="1"/>
    <xf numFmtId="0" fontId="30" fillId="0" borderId="13" xfId="13" applyFont="1" applyBorder="1" applyAlignment="1">
      <alignment horizontal="left" vertical="center"/>
    </xf>
    <xf numFmtId="0" fontId="30" fillId="0" borderId="24" xfId="13" applyFont="1" applyBorder="1" applyAlignment="1">
      <alignment horizontal="left" vertical="center"/>
    </xf>
    <xf numFmtId="0" fontId="30" fillId="0" borderId="18" xfId="13" applyFont="1" applyBorder="1" applyAlignment="1">
      <alignment horizontal="left" vertical="center"/>
    </xf>
    <xf numFmtId="0" fontId="20" fillId="0" borderId="13" xfId="13" applyFont="1" applyBorder="1" applyAlignment="1">
      <alignment horizontal="center" vertical="center"/>
    </xf>
    <xf numFmtId="0" fontId="20" fillId="0" borderId="24" xfId="13" applyFont="1" applyBorder="1" applyAlignment="1">
      <alignment horizontal="center" vertical="center"/>
    </xf>
    <xf numFmtId="4" fontId="20" fillId="0" borderId="16" xfId="13" applyNumberFormat="1" applyFont="1" applyBorder="1" applyAlignment="1">
      <alignment vertical="center"/>
    </xf>
    <xf numFmtId="0" fontId="20" fillId="0" borderId="13" xfId="13" applyFont="1" applyBorder="1" applyAlignment="1">
      <alignment horizontal="center"/>
    </xf>
    <xf numFmtId="0" fontId="20" fillId="0" borderId="24" xfId="13" applyFont="1" applyBorder="1" applyAlignment="1">
      <alignment horizontal="center"/>
    </xf>
    <xf numFmtId="4" fontId="20" fillId="0" borderId="16" xfId="13" applyNumberFormat="1" applyFont="1" applyBorder="1"/>
    <xf numFmtId="0" fontId="20" fillId="0" borderId="0" xfId="13" applyFont="1" applyAlignment="1">
      <alignment vertical="center"/>
    </xf>
    <xf numFmtId="0" fontId="1" fillId="0" borderId="0" xfId="10" applyFont="1" applyAlignment="1">
      <alignment vertical="center"/>
    </xf>
    <xf numFmtId="0" fontId="32" fillId="0" borderId="32" xfId="10" applyFont="1" applyBorder="1" applyAlignment="1">
      <alignment vertical="center" wrapText="1"/>
    </xf>
    <xf numFmtId="3" fontId="1" fillId="0" borderId="32" xfId="10" applyNumberFormat="1" applyFont="1" applyBorder="1" applyAlignment="1">
      <alignment vertical="center"/>
    </xf>
    <xf numFmtId="0" fontId="1" fillId="0" borderId="1" xfId="10" applyFont="1" applyBorder="1" applyAlignment="1">
      <alignment horizontal="center" vertical="center"/>
    </xf>
    <xf numFmtId="4" fontId="1" fillId="0" borderId="19" xfId="10" applyNumberFormat="1" applyFont="1" applyBorder="1" applyAlignment="1">
      <alignment vertical="center"/>
    </xf>
    <xf numFmtId="4" fontId="1" fillId="0" borderId="1" xfId="10" applyNumberFormat="1" applyFont="1" applyBorder="1" applyAlignment="1">
      <alignment vertical="center"/>
    </xf>
    <xf numFmtId="4" fontId="1" fillId="0" borderId="1" xfId="10" applyNumberFormat="1" applyFont="1" applyBorder="1" applyAlignment="1">
      <alignment vertical="top"/>
    </xf>
    <xf numFmtId="4" fontId="1" fillId="0" borderId="1" xfId="10" applyNumberFormat="1" applyFont="1" applyBorder="1" applyAlignment="1">
      <alignment horizontal="right" vertical="center"/>
    </xf>
    <xf numFmtId="0" fontId="1" fillId="0" borderId="1" xfId="10" applyFont="1" applyBorder="1" applyAlignment="1">
      <alignment horizontal="center" vertical="top"/>
    </xf>
    <xf numFmtId="4" fontId="1" fillId="0" borderId="1" xfId="10" applyNumberFormat="1" applyFont="1" applyBorder="1"/>
    <xf numFmtId="0" fontId="1" fillId="0" borderId="16" xfId="10" applyFont="1" applyBorder="1" applyAlignment="1">
      <alignment vertical="center"/>
    </xf>
    <xf numFmtId="4" fontId="1" fillId="0" borderId="16" xfId="10" applyNumberFormat="1" applyFont="1" applyBorder="1" applyAlignment="1">
      <alignment vertical="center"/>
    </xf>
    <xf numFmtId="0" fontId="1" fillId="0" borderId="3" xfId="10" applyFont="1" applyBorder="1" applyAlignment="1">
      <alignment horizontal="center" vertical="center"/>
    </xf>
    <xf numFmtId="4" fontId="1" fillId="0" borderId="3" xfId="10" applyNumberFormat="1" applyFont="1" applyBorder="1" applyAlignment="1">
      <alignment vertical="center"/>
    </xf>
    <xf numFmtId="4" fontId="1" fillId="0" borderId="3" xfId="10" applyNumberFormat="1" applyFont="1" applyBorder="1" applyAlignment="1">
      <alignment horizontal="right" vertical="center"/>
    </xf>
    <xf numFmtId="0" fontId="1" fillId="3" borderId="3" xfId="10" applyFont="1" applyFill="1" applyBorder="1" applyAlignment="1">
      <alignment vertical="center"/>
    </xf>
    <xf numFmtId="0" fontId="32" fillId="3" borderId="16" xfId="10" applyFont="1" applyFill="1" applyBorder="1" applyAlignment="1">
      <alignment horizontal="left" vertical="center" indent="2"/>
    </xf>
    <xf numFmtId="4" fontId="32" fillId="3" borderId="3" xfId="10" applyNumberFormat="1" applyFont="1" applyFill="1" applyBorder="1" applyAlignment="1">
      <alignment vertical="center"/>
    </xf>
    <xf numFmtId="0" fontId="1" fillId="3" borderId="0" xfId="10" applyFont="1" applyFill="1"/>
    <xf numFmtId="0" fontId="13" fillId="0" borderId="0" xfId="10" applyFont="1"/>
    <xf numFmtId="0" fontId="15" fillId="0" borderId="0" xfId="10" applyFont="1" applyAlignment="1">
      <alignment vertical="center"/>
    </xf>
    <xf numFmtId="4" fontId="41" fillId="0" borderId="1" xfId="10" applyNumberFormat="1" applyFont="1" applyBorder="1" applyAlignment="1">
      <alignment vertical="center"/>
    </xf>
    <xf numFmtId="0" fontId="23" fillId="0" borderId="1" xfId="10" applyFont="1" applyBorder="1"/>
    <xf numFmtId="0" fontId="23" fillId="0" borderId="1" xfId="10" applyFont="1" applyBorder="1" applyAlignment="1">
      <alignment wrapText="1"/>
    </xf>
    <xf numFmtId="0" fontId="23" fillId="0" borderId="3" xfId="10" applyFont="1" applyBorder="1"/>
    <xf numFmtId="4" fontId="41" fillId="0" borderId="3" xfId="10" applyNumberFormat="1" applyFont="1" applyBorder="1" applyAlignment="1">
      <alignment vertical="center"/>
    </xf>
    <xf numFmtId="4" fontId="42" fillId="0" borderId="0" xfId="10" applyNumberFormat="1" applyFont="1"/>
    <xf numFmtId="4" fontId="15" fillId="0" borderId="0" xfId="10" applyNumberFormat="1" applyFont="1"/>
    <xf numFmtId="4" fontId="27" fillId="0" borderId="0" xfId="10" applyNumberFormat="1" applyFont="1"/>
    <xf numFmtId="0" fontId="25" fillId="0" borderId="13" xfId="10" applyFont="1" applyBorder="1" applyAlignment="1">
      <alignment horizontal="center" vertical="center"/>
    </xf>
    <xf numFmtId="0" fontId="40" fillId="0" borderId="24" xfId="10" applyFont="1" applyBorder="1" applyAlignment="1">
      <alignment horizontal="right" vertical="center"/>
    </xf>
    <xf numFmtId="0" fontId="1" fillId="0" borderId="24" xfId="10" applyFont="1" applyBorder="1" applyAlignment="1">
      <alignment horizontal="center" vertical="center"/>
    </xf>
    <xf numFmtId="4" fontId="25" fillId="0" borderId="18" xfId="10" applyNumberFormat="1" applyFont="1" applyBorder="1" applyAlignment="1">
      <alignment vertical="center"/>
    </xf>
    <xf numFmtId="4" fontId="25" fillId="0" borderId="16" xfId="10" applyNumberFormat="1" applyFont="1" applyBorder="1" applyAlignment="1">
      <alignment vertical="center"/>
    </xf>
    <xf numFmtId="0" fontId="43" fillId="0" borderId="0" xfId="10" applyFont="1" applyAlignment="1">
      <alignment vertical="center"/>
    </xf>
    <xf numFmtId="4" fontId="1" fillId="0" borderId="0" xfId="10" applyNumberFormat="1" applyFont="1"/>
    <xf numFmtId="0" fontId="9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9" fillId="2" borderId="19" xfId="1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0" fontId="9" fillId="2" borderId="3" xfId="10" applyFont="1" applyFill="1" applyBorder="1" applyAlignment="1">
      <alignment horizontal="center" vertical="center"/>
    </xf>
    <xf numFmtId="0" fontId="9" fillId="2" borderId="19" xfId="10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9" fillId="2" borderId="3" xfId="10" applyFont="1" applyFill="1" applyBorder="1" applyAlignment="1">
      <alignment horizontal="center" vertical="center" wrapText="1"/>
    </xf>
  </cellXfs>
  <cellStyles count="17">
    <cellStyle name="Dziesiętny" xfId="6" builtinId="3"/>
    <cellStyle name="Dziesiętny 2" xfId="3" xr:uid="{BFCEA198-B5A6-4EF1-8723-5E8521CAD3DC}"/>
    <cellStyle name="Dziesiętny 3" xfId="8" xr:uid="{5914E57D-FAFB-47F4-B1C6-A4CCC4C94756}"/>
    <cellStyle name="Dziesiętny 4" xfId="12" xr:uid="{49CF99FD-7344-4C67-91D8-C82C608EC610}"/>
    <cellStyle name="Excel Built-in Normal" xfId="4" xr:uid="{0D973522-5471-440E-B74C-241DCBFE695A}"/>
    <cellStyle name="Normalny" xfId="0" builtinId="0"/>
    <cellStyle name="Normalny 2" xfId="1" xr:uid="{F4A0727A-16F6-4BB8-93B1-4B9086AD85A6}"/>
    <cellStyle name="Normalny 2 2" xfId="2" xr:uid="{BE1E2D28-7667-4594-A8C7-64F906513484}"/>
    <cellStyle name="Normalny 3" xfId="5" xr:uid="{B757048F-EF6F-4793-91AA-B90652AC92F0}"/>
    <cellStyle name="Normalny 3 2" xfId="11" xr:uid="{19CDB800-89CA-4192-9E7A-940252D80BF2}"/>
    <cellStyle name="Normalny 3 2 2" xfId="14" xr:uid="{E65EF75F-A900-429F-893A-989EC6690C44}"/>
    <cellStyle name="Normalny 4" xfId="7" xr:uid="{6EEA8451-D401-408C-96E1-16FA6F83587D}"/>
    <cellStyle name="Normalny 5" xfId="10" xr:uid="{1C1A6FF1-4F69-487C-BF38-5058F6FC4884}"/>
    <cellStyle name="Normalny 5 2" xfId="15" xr:uid="{B9644120-CAAE-4CB5-85BC-842B1F6C0282}"/>
    <cellStyle name="Normalny 6" xfId="13" xr:uid="{E4839E98-72C6-4F4E-903C-E5FE378D36A9}"/>
    <cellStyle name="Normalny_zal_Szczecin" xfId="16" xr:uid="{DD4A9902-5346-4637-8D33-811AAED95628}"/>
    <cellStyle name="Zły" xfId="9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3022-9E42-48FF-BF65-ED62C91E4F60}">
  <sheetPr>
    <tabColor rgb="FFFFFF00"/>
  </sheetPr>
  <dimension ref="A1:H677"/>
  <sheetViews>
    <sheetView tabSelected="1" zoomScale="140" zoomScaleNormal="140" workbookViewId="0"/>
  </sheetViews>
  <sheetFormatPr defaultRowHeight="15" x14ac:dyDescent="0.25"/>
  <cols>
    <col min="1" max="1" width="3.7109375" style="427" customWidth="1"/>
    <col min="2" max="2" width="5.5703125" style="427" customWidth="1"/>
    <col min="3" max="3" width="5" style="427" customWidth="1"/>
    <col min="4" max="4" width="39.5703125" style="427" customWidth="1"/>
    <col min="5" max="5" width="12.7109375" style="427" customWidth="1"/>
    <col min="6" max="6" width="10.5703125" style="427" customWidth="1"/>
    <col min="7" max="7" width="10.85546875" style="427" customWidth="1"/>
    <col min="8" max="8" width="12.7109375" style="427" customWidth="1"/>
    <col min="9" max="9" width="10.28515625" style="427" customWidth="1"/>
    <col min="10" max="16384" width="9.140625" style="427"/>
  </cols>
  <sheetData>
    <row r="1" spans="1:8" ht="12.75" customHeight="1" x14ac:dyDescent="0.25">
      <c r="A1" s="10"/>
      <c r="B1" s="10"/>
      <c r="C1" s="11"/>
      <c r="D1" s="12"/>
      <c r="E1" s="12"/>
      <c r="F1" s="12" t="s">
        <v>0</v>
      </c>
      <c r="G1" s="10"/>
      <c r="H1" s="10"/>
    </row>
    <row r="2" spans="1:8" ht="12.75" customHeight="1" x14ac:dyDescent="0.25">
      <c r="A2" s="10"/>
      <c r="B2" s="10"/>
      <c r="C2" s="11"/>
      <c r="D2" s="12"/>
      <c r="E2" s="12"/>
      <c r="F2" s="12" t="s">
        <v>231</v>
      </c>
      <c r="G2" s="10"/>
      <c r="H2" s="10"/>
    </row>
    <row r="3" spans="1:8" ht="12.75" customHeight="1" x14ac:dyDescent="0.25">
      <c r="A3" s="10"/>
      <c r="B3" s="10"/>
      <c r="C3" s="11"/>
      <c r="D3" s="12"/>
      <c r="E3" s="12"/>
      <c r="F3" s="10" t="s">
        <v>1</v>
      </c>
      <c r="G3" s="10"/>
      <c r="H3" s="10"/>
    </row>
    <row r="4" spans="1:8" ht="12.75" customHeight="1" x14ac:dyDescent="0.25">
      <c r="A4" s="10"/>
      <c r="B4" s="10"/>
      <c r="C4" s="11"/>
      <c r="D4" s="12"/>
      <c r="E4" s="12"/>
      <c r="F4" s="12" t="s">
        <v>232</v>
      </c>
      <c r="G4" s="10"/>
      <c r="H4" s="10"/>
    </row>
    <row r="5" spans="1:8" ht="18.75" customHeight="1" x14ac:dyDescent="0.25">
      <c r="A5" s="13" t="s">
        <v>2</v>
      </c>
      <c r="B5" s="428"/>
      <c r="C5" s="14"/>
      <c r="D5" s="14"/>
      <c r="E5" s="428"/>
      <c r="F5" s="428"/>
      <c r="G5" s="15"/>
      <c r="H5" s="428"/>
    </row>
    <row r="6" spans="1:8" ht="12.75" customHeight="1" x14ac:dyDescent="0.25">
      <c r="A6" s="10"/>
      <c r="B6" s="10"/>
      <c r="C6" s="11"/>
      <c r="D6" s="11"/>
      <c r="E6" s="16"/>
      <c r="F6" s="10"/>
      <c r="G6" s="17"/>
      <c r="H6" s="18" t="s">
        <v>3</v>
      </c>
    </row>
    <row r="7" spans="1:8" s="25" customFormat="1" ht="11.25" x14ac:dyDescent="0.2">
      <c r="A7" s="19"/>
      <c r="B7" s="19"/>
      <c r="C7" s="20"/>
      <c r="D7" s="21"/>
      <c r="E7" s="22" t="s">
        <v>4</v>
      </c>
      <c r="F7" s="23"/>
      <c r="G7" s="24"/>
      <c r="H7" s="22" t="s">
        <v>4</v>
      </c>
    </row>
    <row r="8" spans="1:8" s="25" customFormat="1" ht="11.25" x14ac:dyDescent="0.2">
      <c r="A8" s="26" t="s">
        <v>5</v>
      </c>
      <c r="B8" s="26" t="s">
        <v>6</v>
      </c>
      <c r="C8" s="27" t="s">
        <v>7</v>
      </c>
      <c r="D8" s="28" t="s">
        <v>8</v>
      </c>
      <c r="E8" s="26" t="s">
        <v>9</v>
      </c>
      <c r="F8" s="29" t="s">
        <v>10</v>
      </c>
      <c r="G8" s="26" t="s">
        <v>11</v>
      </c>
      <c r="H8" s="26" t="s">
        <v>12</v>
      </c>
    </row>
    <row r="9" spans="1:8" s="25" customFormat="1" ht="4.5" customHeight="1" x14ac:dyDescent="0.2">
      <c r="A9" s="30"/>
      <c r="B9" s="30"/>
      <c r="C9" s="31"/>
      <c r="D9" s="32"/>
      <c r="E9" s="30"/>
      <c r="F9" s="33"/>
      <c r="G9" s="33"/>
      <c r="H9" s="30"/>
    </row>
    <row r="10" spans="1:8" s="25" customFormat="1" ht="18" customHeight="1" thickBot="1" x14ac:dyDescent="0.25">
      <c r="A10" s="34"/>
      <c r="B10" s="34"/>
      <c r="C10" s="35"/>
      <c r="D10" s="36" t="s">
        <v>13</v>
      </c>
      <c r="E10" s="37">
        <v>1015703240.27</v>
      </c>
      <c r="F10" s="37">
        <f>SUM(F11,F39,F63)</f>
        <v>7440077.2400000002</v>
      </c>
      <c r="G10" s="37">
        <f>SUM(G11,G39,G63)</f>
        <v>0</v>
      </c>
      <c r="H10" s="37">
        <f t="shared" ref="H10:H15" si="0">SUM(E10+F10-G10)</f>
        <v>1023143317.51</v>
      </c>
    </row>
    <row r="11" spans="1:8" s="25" customFormat="1" ht="17.25" customHeight="1" thickBot="1" x14ac:dyDescent="0.25">
      <c r="A11" s="34"/>
      <c r="B11" s="34"/>
      <c r="C11" s="35"/>
      <c r="D11" s="38" t="s">
        <v>74</v>
      </c>
      <c r="E11" s="39">
        <v>934005650.69999981</v>
      </c>
      <c r="F11" s="39">
        <f>SUM(F12,F16,F21,F30,F35)</f>
        <v>1587018</v>
      </c>
      <c r="G11" s="39">
        <f>SUM(G12,G16,G21,G30,G35)</f>
        <v>0</v>
      </c>
      <c r="H11" s="39">
        <f t="shared" si="0"/>
        <v>935592668.69999981</v>
      </c>
    </row>
    <row r="12" spans="1:8" s="25" customFormat="1" ht="17.25" customHeight="1" thickTop="1" thickBot="1" x14ac:dyDescent="0.25">
      <c r="A12" s="40">
        <v>758</v>
      </c>
      <c r="B12" s="26"/>
      <c r="C12" s="26"/>
      <c r="D12" s="41" t="s">
        <v>75</v>
      </c>
      <c r="E12" s="39">
        <v>304313163.31</v>
      </c>
      <c r="F12" s="42">
        <f>SUM(F13)</f>
        <v>329938</v>
      </c>
      <c r="G12" s="42">
        <f t="shared" ref="G12:G13" si="1">SUM(G13)</f>
        <v>0</v>
      </c>
      <c r="H12" s="39">
        <f t="shared" si="0"/>
        <v>304643101.31</v>
      </c>
    </row>
    <row r="13" spans="1:8" s="25" customFormat="1" ht="12" customHeight="1" thickTop="1" x14ac:dyDescent="0.2">
      <c r="A13" s="40"/>
      <c r="B13" s="35" t="s">
        <v>76</v>
      </c>
      <c r="C13" s="43"/>
      <c r="D13" s="44" t="s">
        <v>77</v>
      </c>
      <c r="E13" s="45">
        <v>6768941.3100000005</v>
      </c>
      <c r="F13" s="46">
        <f>SUM(F14)</f>
        <v>329938</v>
      </c>
      <c r="G13" s="46">
        <f t="shared" si="1"/>
        <v>0</v>
      </c>
      <c r="H13" s="45">
        <f t="shared" si="0"/>
        <v>7098879.3100000005</v>
      </c>
    </row>
    <row r="14" spans="1:8" s="25" customFormat="1" ht="20.25" customHeight="1" x14ac:dyDescent="0.2">
      <c r="A14" s="34"/>
      <c r="B14" s="47"/>
      <c r="C14" s="35"/>
      <c r="D14" s="429" t="s">
        <v>78</v>
      </c>
      <c r="E14" s="430">
        <v>2750131</v>
      </c>
      <c r="F14" s="431">
        <f>SUM(F15)</f>
        <v>329938</v>
      </c>
      <c r="G14" s="431">
        <f>SUM(G15:G15)</f>
        <v>0</v>
      </c>
      <c r="H14" s="430">
        <f t="shared" si="0"/>
        <v>3080069</v>
      </c>
    </row>
    <row r="15" spans="1:8" s="25" customFormat="1" ht="36" customHeight="1" x14ac:dyDescent="0.2">
      <c r="A15" s="34"/>
      <c r="B15" s="47"/>
      <c r="C15" s="48" t="s">
        <v>79</v>
      </c>
      <c r="D15" s="49" t="s">
        <v>80</v>
      </c>
      <c r="E15" s="50">
        <v>2750131</v>
      </c>
      <c r="F15" s="50">
        <f>228518+101420</f>
        <v>329938</v>
      </c>
      <c r="G15" s="51"/>
      <c r="H15" s="50">
        <f t="shared" si="0"/>
        <v>3080069</v>
      </c>
    </row>
    <row r="16" spans="1:8" s="25" customFormat="1" ht="12" customHeight="1" thickBot="1" x14ac:dyDescent="0.25">
      <c r="A16" s="52">
        <v>801</v>
      </c>
      <c r="B16" s="52"/>
      <c r="C16" s="53"/>
      <c r="D16" s="54" t="s">
        <v>14</v>
      </c>
      <c r="E16" s="7">
        <v>15818487.590000004</v>
      </c>
      <c r="F16" s="42">
        <f>SUM(F17)</f>
        <v>135220</v>
      </c>
      <c r="G16" s="42">
        <f>SUM(G17)</f>
        <v>0</v>
      </c>
      <c r="H16" s="39">
        <f>SUM(E16+F16-G16)</f>
        <v>15953707.590000004</v>
      </c>
    </row>
    <row r="17" spans="1:8" s="25" customFormat="1" ht="12" customHeight="1" thickTop="1" x14ac:dyDescent="0.2">
      <c r="A17" s="34"/>
      <c r="B17" s="55">
        <v>80195</v>
      </c>
      <c r="C17" s="53"/>
      <c r="D17" s="44" t="s">
        <v>23</v>
      </c>
      <c r="E17" s="45">
        <v>1132056.32</v>
      </c>
      <c r="F17" s="46">
        <f>SUM(F18)</f>
        <v>135220</v>
      </c>
      <c r="G17" s="46">
        <f>SUM(G18)</f>
        <v>0</v>
      </c>
      <c r="H17" s="45">
        <f>SUM(E17+F17-G17)</f>
        <v>1267276.32</v>
      </c>
    </row>
    <row r="18" spans="1:8" s="25" customFormat="1" ht="12" customHeight="1" x14ac:dyDescent="0.2">
      <c r="A18" s="34"/>
      <c r="B18" s="35"/>
      <c r="C18" s="83"/>
      <c r="D18" s="432" t="s">
        <v>81</v>
      </c>
      <c r="E18" s="430">
        <v>0</v>
      </c>
      <c r="F18" s="431">
        <f>SUM(F19:F20)</f>
        <v>135220</v>
      </c>
      <c r="G18" s="431">
        <f>SUM(G19:G20)</f>
        <v>0</v>
      </c>
      <c r="H18" s="430">
        <f t="shared" ref="H18:H20" si="2">SUM(E18+F18-G18)</f>
        <v>135220</v>
      </c>
    </row>
    <row r="19" spans="1:8" s="25" customFormat="1" ht="54.75" customHeight="1" x14ac:dyDescent="0.2">
      <c r="A19" s="34"/>
      <c r="B19" s="35"/>
      <c r="C19" s="48" t="s">
        <v>82</v>
      </c>
      <c r="D19" s="49" t="s">
        <v>83</v>
      </c>
      <c r="E19" s="50">
        <v>0</v>
      </c>
      <c r="F19" s="50">
        <v>127708</v>
      </c>
      <c r="G19" s="51"/>
      <c r="H19" s="50">
        <f t="shared" si="2"/>
        <v>127708</v>
      </c>
    </row>
    <row r="20" spans="1:8" s="25" customFormat="1" ht="55.5" customHeight="1" x14ac:dyDescent="0.2">
      <c r="A20" s="34"/>
      <c r="B20" s="35"/>
      <c r="C20" s="48" t="s">
        <v>84</v>
      </c>
      <c r="D20" s="49" t="s">
        <v>83</v>
      </c>
      <c r="E20" s="50">
        <v>0</v>
      </c>
      <c r="F20" s="50">
        <v>7512</v>
      </c>
      <c r="G20" s="51"/>
      <c r="H20" s="50">
        <f t="shared" si="2"/>
        <v>7512</v>
      </c>
    </row>
    <row r="21" spans="1:8" s="25" customFormat="1" ht="12.75" customHeight="1" thickBot="1" x14ac:dyDescent="0.25">
      <c r="A21" s="52">
        <v>852</v>
      </c>
      <c r="B21" s="52"/>
      <c r="C21" s="53"/>
      <c r="D21" s="54" t="s">
        <v>85</v>
      </c>
      <c r="E21" s="42">
        <v>23310870.330000002</v>
      </c>
      <c r="F21" s="42">
        <f>SUM(F22,F25)</f>
        <v>709175</v>
      </c>
      <c r="G21" s="42">
        <f>SUM(G22,G25)</f>
        <v>0</v>
      </c>
      <c r="H21" s="42">
        <f>SUM(E21+F21-G21)</f>
        <v>24020045.330000002</v>
      </c>
    </row>
    <row r="22" spans="1:8" s="25" customFormat="1" ht="12" customHeight="1" thickTop="1" x14ac:dyDescent="0.2">
      <c r="A22" s="52"/>
      <c r="B22" s="55">
        <v>85216</v>
      </c>
      <c r="C22" s="35"/>
      <c r="D22" s="56" t="s">
        <v>86</v>
      </c>
      <c r="E22" s="45">
        <v>4532536</v>
      </c>
      <c r="F22" s="46">
        <f t="shared" ref="F22:G22" si="3">SUM(F23)</f>
        <v>474009</v>
      </c>
      <c r="G22" s="46">
        <f t="shared" si="3"/>
        <v>0</v>
      </c>
      <c r="H22" s="45">
        <f>SUM(E22+F22-G22)</f>
        <v>5006545</v>
      </c>
    </row>
    <row r="23" spans="1:8" s="25" customFormat="1" ht="12" customHeight="1" x14ac:dyDescent="0.2">
      <c r="A23" s="52"/>
      <c r="B23" s="52"/>
      <c r="C23" s="83"/>
      <c r="D23" s="433" t="s">
        <v>15</v>
      </c>
      <c r="E23" s="430">
        <v>4489336</v>
      </c>
      <c r="F23" s="431">
        <f>SUM(F24:F24)</f>
        <v>474009</v>
      </c>
      <c r="G23" s="431">
        <f>SUM(G24:G24)</f>
        <v>0</v>
      </c>
      <c r="H23" s="430">
        <f t="shared" ref="H23" si="4">SUM(E23+F23-G23)</f>
        <v>4963345</v>
      </c>
    </row>
    <row r="24" spans="1:8" s="25" customFormat="1" ht="34.5" customHeight="1" x14ac:dyDescent="0.2">
      <c r="A24" s="52"/>
      <c r="B24" s="52"/>
      <c r="C24" s="48" t="s">
        <v>87</v>
      </c>
      <c r="D24" s="49" t="s">
        <v>88</v>
      </c>
      <c r="E24" s="50">
        <v>4489336</v>
      </c>
      <c r="F24" s="50">
        <v>474009</v>
      </c>
      <c r="G24" s="51"/>
      <c r="H24" s="50">
        <f>SUM(E24+F24-G24)</f>
        <v>4963345</v>
      </c>
    </row>
    <row r="25" spans="1:8" s="25" customFormat="1" ht="12" customHeight="1" x14ac:dyDescent="0.2">
      <c r="A25" s="52"/>
      <c r="B25" s="55">
        <v>85230</v>
      </c>
      <c r="C25" s="35"/>
      <c r="D25" s="44" t="s">
        <v>89</v>
      </c>
      <c r="E25" s="45">
        <v>4228225</v>
      </c>
      <c r="F25" s="46">
        <f>SUM(F26,F28)</f>
        <v>235166</v>
      </c>
      <c r="G25" s="46">
        <f>SUM(G26,G28)</f>
        <v>0</v>
      </c>
      <c r="H25" s="45">
        <f>SUM(E25+F25-G25)</f>
        <v>4463391</v>
      </c>
    </row>
    <row r="26" spans="1:8" s="25" customFormat="1" ht="12" customHeight="1" x14ac:dyDescent="0.2">
      <c r="A26" s="52"/>
      <c r="B26" s="55"/>
      <c r="C26" s="57"/>
      <c r="D26" s="433" t="s">
        <v>15</v>
      </c>
      <c r="E26" s="430">
        <v>4220400</v>
      </c>
      <c r="F26" s="431">
        <f>SUM(F27:F27)</f>
        <v>233866</v>
      </c>
      <c r="G26" s="431">
        <f>SUM(G27:G27)</f>
        <v>0</v>
      </c>
      <c r="H26" s="430">
        <f>SUM(E26+F26-G26)</f>
        <v>4454266</v>
      </c>
    </row>
    <row r="27" spans="1:8" s="25" customFormat="1" ht="35.25" customHeight="1" x14ac:dyDescent="0.2">
      <c r="A27" s="52"/>
      <c r="B27" s="55"/>
      <c r="C27" s="48" t="s">
        <v>87</v>
      </c>
      <c r="D27" s="49" t="s">
        <v>88</v>
      </c>
      <c r="E27" s="50">
        <v>4220400</v>
      </c>
      <c r="F27" s="50">
        <v>233866</v>
      </c>
      <c r="G27" s="51"/>
      <c r="H27" s="50">
        <f t="shared" ref="H27:H43" si="5">SUM(E27+F27-G27)</f>
        <v>4454266</v>
      </c>
    </row>
    <row r="28" spans="1:8" s="25" customFormat="1" ht="24" customHeight="1" x14ac:dyDescent="0.2">
      <c r="A28" s="52"/>
      <c r="B28" s="52"/>
      <c r="C28" s="83"/>
      <c r="D28" s="433" t="s">
        <v>90</v>
      </c>
      <c r="E28" s="430">
        <v>5742</v>
      </c>
      <c r="F28" s="431">
        <f>SUM(F29:F29)</f>
        <v>1300</v>
      </c>
      <c r="G28" s="431">
        <f>SUM(G29:G29)</f>
        <v>0</v>
      </c>
      <c r="H28" s="430">
        <f t="shared" si="5"/>
        <v>7042</v>
      </c>
    </row>
    <row r="29" spans="1:8" s="25" customFormat="1" ht="36.75" customHeight="1" x14ac:dyDescent="0.2">
      <c r="A29" s="52"/>
      <c r="B29" s="52"/>
      <c r="C29" s="48" t="s">
        <v>79</v>
      </c>
      <c r="D29" s="49" t="s">
        <v>80</v>
      </c>
      <c r="E29" s="50">
        <v>5742</v>
      </c>
      <c r="F29" s="50">
        <f>600+700</f>
        <v>1300</v>
      </c>
      <c r="G29" s="51"/>
      <c r="H29" s="50">
        <f t="shared" si="5"/>
        <v>7042</v>
      </c>
    </row>
    <row r="30" spans="1:8" s="25" customFormat="1" ht="12" customHeight="1" thickBot="1" x14ac:dyDescent="0.25">
      <c r="A30" s="58">
        <v>854</v>
      </c>
      <c r="B30" s="52"/>
      <c r="C30" s="53"/>
      <c r="D30" s="54" t="s">
        <v>91</v>
      </c>
      <c r="E30" s="42">
        <v>601261.92999999993</v>
      </c>
      <c r="F30" s="42">
        <f>SUM(F31)</f>
        <v>391188</v>
      </c>
      <c r="G30" s="42">
        <f>SUM(G31)</f>
        <v>0</v>
      </c>
      <c r="H30" s="42">
        <f>SUM(E30+F30-G30)</f>
        <v>992449.92999999993</v>
      </c>
    </row>
    <row r="31" spans="1:8" s="25" customFormat="1" ht="12" customHeight="1" thickTop="1" x14ac:dyDescent="0.2">
      <c r="A31" s="58"/>
      <c r="B31" s="55">
        <v>85415</v>
      </c>
      <c r="C31" s="35"/>
      <c r="D31" s="44" t="s">
        <v>92</v>
      </c>
      <c r="E31" s="45">
        <v>215400</v>
      </c>
      <c r="F31" s="46">
        <f>SUM(F32)</f>
        <v>391188</v>
      </c>
      <c r="G31" s="46">
        <f>SUM(G32)</f>
        <v>0</v>
      </c>
      <c r="H31" s="45">
        <f>SUM(E31+F31-G31)</f>
        <v>606588</v>
      </c>
    </row>
    <row r="32" spans="1:8" s="25" customFormat="1" ht="12" customHeight="1" x14ac:dyDescent="0.2">
      <c r="A32" s="58"/>
      <c r="B32" s="55"/>
      <c r="C32" s="35"/>
      <c r="D32" s="432" t="s">
        <v>15</v>
      </c>
      <c r="E32" s="430">
        <v>205400</v>
      </c>
      <c r="F32" s="431">
        <f>SUM(F33:F34)</f>
        <v>391188</v>
      </c>
      <c r="G32" s="431">
        <f>SUM(G33:G34)</f>
        <v>0</v>
      </c>
      <c r="H32" s="430">
        <f>SUM(E32+F32-G32)</f>
        <v>596588</v>
      </c>
    </row>
    <row r="33" spans="1:8" s="25" customFormat="1" ht="34.5" customHeight="1" x14ac:dyDescent="0.2">
      <c r="A33" s="59"/>
      <c r="B33" s="52"/>
      <c r="C33" s="48" t="s">
        <v>87</v>
      </c>
      <c r="D33" s="49" t="s">
        <v>88</v>
      </c>
      <c r="E33" s="50">
        <v>200000</v>
      </c>
      <c r="F33" s="50">
        <v>300000</v>
      </c>
      <c r="G33" s="51"/>
      <c r="H33" s="50">
        <f t="shared" ref="H33:H34" si="6">SUM(E33+F33-G33)</f>
        <v>500000</v>
      </c>
    </row>
    <row r="34" spans="1:8" s="25" customFormat="1" ht="45.75" customHeight="1" x14ac:dyDescent="0.2">
      <c r="A34" s="59"/>
      <c r="B34" s="52"/>
      <c r="C34" s="48" t="s">
        <v>93</v>
      </c>
      <c r="D34" s="49" t="s">
        <v>94</v>
      </c>
      <c r="E34" s="50">
        <v>0</v>
      </c>
      <c r="F34" s="50">
        <v>91188</v>
      </c>
      <c r="G34" s="51"/>
      <c r="H34" s="50">
        <f t="shared" si="6"/>
        <v>91188</v>
      </c>
    </row>
    <row r="35" spans="1:8" s="25" customFormat="1" ht="12" customHeight="1" thickBot="1" x14ac:dyDescent="0.25">
      <c r="A35" s="52">
        <v>855</v>
      </c>
      <c r="B35" s="52"/>
      <c r="C35" s="53"/>
      <c r="D35" s="54" t="s">
        <v>32</v>
      </c>
      <c r="E35" s="42">
        <v>5195258.9400000004</v>
      </c>
      <c r="F35" s="42">
        <f>SUM(F36)</f>
        <v>21497</v>
      </c>
      <c r="G35" s="42">
        <f>SUM(G36)</f>
        <v>0</v>
      </c>
      <c r="H35" s="42">
        <f t="shared" si="5"/>
        <v>5216755.9400000004</v>
      </c>
    </row>
    <row r="36" spans="1:8" s="25" customFormat="1" ht="12" customHeight="1" thickTop="1" x14ac:dyDescent="0.2">
      <c r="A36" s="60"/>
      <c r="B36" s="61">
        <v>85595</v>
      </c>
      <c r="C36" s="35"/>
      <c r="D36" s="44" t="s">
        <v>23</v>
      </c>
      <c r="E36" s="45">
        <v>764203</v>
      </c>
      <c r="F36" s="46">
        <f t="shared" ref="F36:G36" si="7">SUM(F37)</f>
        <v>21497</v>
      </c>
      <c r="G36" s="46">
        <f t="shared" si="7"/>
        <v>0</v>
      </c>
      <c r="H36" s="45">
        <f t="shared" si="5"/>
        <v>785700</v>
      </c>
    </row>
    <row r="37" spans="1:8" s="25" customFormat="1" ht="12" customHeight="1" x14ac:dyDescent="0.2">
      <c r="A37" s="59"/>
      <c r="B37" s="52"/>
      <c r="C37" s="83"/>
      <c r="D37" s="433" t="s">
        <v>95</v>
      </c>
      <c r="E37" s="430">
        <v>216847</v>
      </c>
      <c r="F37" s="431">
        <f>SUM(F38:F38)</f>
        <v>21497</v>
      </c>
      <c r="G37" s="431">
        <f>SUM(G38:G38)</f>
        <v>0</v>
      </c>
      <c r="H37" s="430">
        <f t="shared" si="5"/>
        <v>238344</v>
      </c>
    </row>
    <row r="38" spans="1:8" s="25" customFormat="1" ht="35.25" customHeight="1" x14ac:dyDescent="0.2">
      <c r="A38" s="62"/>
      <c r="B38" s="63"/>
      <c r="C38" s="64" t="s">
        <v>79</v>
      </c>
      <c r="D38" s="65" t="s">
        <v>80</v>
      </c>
      <c r="E38" s="45">
        <v>216847</v>
      </c>
      <c r="F38" s="45">
        <v>21497</v>
      </c>
      <c r="G38" s="46"/>
      <c r="H38" s="45">
        <f t="shared" si="5"/>
        <v>238344</v>
      </c>
    </row>
    <row r="39" spans="1:8" s="25" customFormat="1" ht="17.25" customHeight="1" thickBot="1" x14ac:dyDescent="0.25">
      <c r="A39" s="34"/>
      <c r="B39" s="34"/>
      <c r="C39" s="35"/>
      <c r="D39" s="38" t="s">
        <v>44</v>
      </c>
      <c r="E39" s="39">
        <v>57242005.979999997</v>
      </c>
      <c r="F39" s="42">
        <f>SUM(F40,F44,F48,F58)</f>
        <v>5551826.2400000002</v>
      </c>
      <c r="G39" s="42">
        <f>SUM(G40,G44,G48,G58)</f>
        <v>0</v>
      </c>
      <c r="H39" s="39">
        <f t="shared" si="5"/>
        <v>62793832.219999999</v>
      </c>
    </row>
    <row r="40" spans="1:8" s="25" customFormat="1" ht="16.5" customHeight="1" thickTop="1" thickBot="1" x14ac:dyDescent="0.25">
      <c r="A40" s="58">
        <v>750</v>
      </c>
      <c r="B40" s="52"/>
      <c r="C40" s="53"/>
      <c r="D40" s="54" t="s">
        <v>54</v>
      </c>
      <c r="E40" s="42">
        <v>2389632.14</v>
      </c>
      <c r="F40" s="42">
        <f t="shared" ref="F40:G40" si="8">SUM(F41)</f>
        <v>402.24</v>
      </c>
      <c r="G40" s="42">
        <f t="shared" si="8"/>
        <v>0</v>
      </c>
      <c r="H40" s="42">
        <f t="shared" si="5"/>
        <v>2390034.3800000004</v>
      </c>
    </row>
    <row r="41" spans="1:8" s="25" customFormat="1" ht="12" customHeight="1" thickTop="1" x14ac:dyDescent="0.2">
      <c r="A41" s="58"/>
      <c r="B41" s="43">
        <v>75011</v>
      </c>
      <c r="C41" s="43"/>
      <c r="D41" s="66" t="s">
        <v>96</v>
      </c>
      <c r="E41" s="45">
        <v>2389632.14</v>
      </c>
      <c r="F41" s="46">
        <f>SUM(F42)</f>
        <v>402.24</v>
      </c>
      <c r="G41" s="46">
        <f>SUM(G42)</f>
        <v>0</v>
      </c>
      <c r="H41" s="45">
        <f t="shared" si="5"/>
        <v>2390034.3800000004</v>
      </c>
    </row>
    <row r="42" spans="1:8" s="25" customFormat="1" ht="45" customHeight="1" x14ac:dyDescent="0.2">
      <c r="A42" s="58"/>
      <c r="B42" s="52"/>
      <c r="C42" s="35"/>
      <c r="D42" s="433" t="s">
        <v>97</v>
      </c>
      <c r="E42" s="430">
        <v>1298.8500000000001</v>
      </c>
      <c r="F42" s="431">
        <f>SUM(F43:F43)</f>
        <v>402.24</v>
      </c>
      <c r="G42" s="431">
        <f>SUM(G43:G43)</f>
        <v>0</v>
      </c>
      <c r="H42" s="430">
        <f t="shared" si="5"/>
        <v>1701.0900000000001</v>
      </c>
    </row>
    <row r="43" spans="1:8" s="25" customFormat="1" ht="35.25" customHeight="1" x14ac:dyDescent="0.2">
      <c r="A43" s="58"/>
      <c r="B43" s="52"/>
      <c r="C43" s="48" t="s">
        <v>79</v>
      </c>
      <c r="D43" s="49" t="s">
        <v>80</v>
      </c>
      <c r="E43" s="50">
        <v>1298.8500000000001</v>
      </c>
      <c r="F43" s="50">
        <f>386.57+15.67</f>
        <v>402.24</v>
      </c>
      <c r="G43" s="51"/>
      <c r="H43" s="50">
        <f t="shared" si="5"/>
        <v>1701.0900000000001</v>
      </c>
    </row>
    <row r="44" spans="1:8" s="25" customFormat="1" ht="12.75" customHeight="1" thickBot="1" x14ac:dyDescent="0.25">
      <c r="A44" s="52">
        <v>754</v>
      </c>
      <c r="B44" s="52"/>
      <c r="C44" s="53"/>
      <c r="D44" s="54" t="s">
        <v>98</v>
      </c>
      <c r="E44" s="42">
        <v>813940</v>
      </c>
      <c r="F44" s="42">
        <f>SUM(F45)</f>
        <v>224</v>
      </c>
      <c r="G44" s="42">
        <f>SUM(G45)</f>
        <v>0</v>
      </c>
      <c r="H44" s="42">
        <f>SUM(E44+F44-G44)</f>
        <v>814164</v>
      </c>
    </row>
    <row r="45" spans="1:8" s="25" customFormat="1" ht="12" customHeight="1" thickTop="1" x14ac:dyDescent="0.2">
      <c r="A45" s="55"/>
      <c r="B45" s="55">
        <v>75495</v>
      </c>
      <c r="C45" s="35"/>
      <c r="D45" s="44" t="s">
        <v>23</v>
      </c>
      <c r="E45" s="45">
        <v>813940</v>
      </c>
      <c r="F45" s="46">
        <f>SUM(F46)</f>
        <v>224</v>
      </c>
      <c r="G45" s="46">
        <f>SUM(G46)</f>
        <v>0</v>
      </c>
      <c r="H45" s="45">
        <f>SUM(E45+F45-G45)</f>
        <v>814164</v>
      </c>
    </row>
    <row r="46" spans="1:8" s="25" customFormat="1" ht="22.5" customHeight="1" x14ac:dyDescent="0.2">
      <c r="A46" s="55"/>
      <c r="B46" s="55"/>
      <c r="C46" s="83"/>
      <c r="D46" s="433" t="s">
        <v>99</v>
      </c>
      <c r="E46" s="430">
        <v>116800</v>
      </c>
      <c r="F46" s="431">
        <f>SUM(F47:F47)</f>
        <v>224</v>
      </c>
      <c r="G46" s="431">
        <f>SUM(G47:G47)</f>
        <v>0</v>
      </c>
      <c r="H46" s="430">
        <f t="shared" ref="H46:H63" si="9">SUM(E46+F46-G46)</f>
        <v>117024</v>
      </c>
    </row>
    <row r="47" spans="1:8" s="25" customFormat="1" ht="35.25" customHeight="1" x14ac:dyDescent="0.2">
      <c r="A47" s="55"/>
      <c r="B47" s="55"/>
      <c r="C47" s="48" t="s">
        <v>79</v>
      </c>
      <c r="D47" s="49" t="s">
        <v>80</v>
      </c>
      <c r="E47" s="50">
        <v>116800</v>
      </c>
      <c r="F47" s="50">
        <f>128+96</f>
        <v>224</v>
      </c>
      <c r="G47" s="51"/>
      <c r="H47" s="50">
        <f t="shared" si="9"/>
        <v>117024</v>
      </c>
    </row>
    <row r="48" spans="1:8" s="25" customFormat="1" ht="12" customHeight="1" thickBot="1" x14ac:dyDescent="0.25">
      <c r="A48" s="52">
        <v>852</v>
      </c>
      <c r="B48" s="52"/>
      <c r="C48" s="53"/>
      <c r="D48" s="54" t="s">
        <v>85</v>
      </c>
      <c r="E48" s="42">
        <v>8355615</v>
      </c>
      <c r="F48" s="42">
        <f>SUM(F49,F52,F55)</f>
        <v>810430</v>
      </c>
      <c r="G48" s="42">
        <f>SUM(G49,G52,G55)</f>
        <v>0</v>
      </c>
      <c r="H48" s="42">
        <f>SUM(E48+F48-G48)</f>
        <v>9166045</v>
      </c>
    </row>
    <row r="49" spans="1:8" s="25" customFormat="1" ht="12" customHeight="1" thickTop="1" x14ac:dyDescent="0.2">
      <c r="A49" s="52"/>
      <c r="B49" s="55">
        <v>85203</v>
      </c>
      <c r="C49" s="35"/>
      <c r="D49" s="67" t="s">
        <v>100</v>
      </c>
      <c r="E49" s="45">
        <v>1355402</v>
      </c>
      <c r="F49" s="46">
        <f t="shared" ref="F49:G50" si="10">SUM(F50)</f>
        <v>29985</v>
      </c>
      <c r="G49" s="46">
        <f t="shared" si="10"/>
        <v>0</v>
      </c>
      <c r="H49" s="45">
        <f t="shared" ref="H49:H62" si="11">SUM(E49+F49-G49)</f>
        <v>1385387</v>
      </c>
    </row>
    <row r="50" spans="1:8" s="25" customFormat="1" ht="12" customHeight="1" x14ac:dyDescent="0.2">
      <c r="A50" s="52"/>
      <c r="B50" s="55"/>
      <c r="C50" s="35"/>
      <c r="D50" s="432" t="s">
        <v>15</v>
      </c>
      <c r="E50" s="430">
        <v>1355402</v>
      </c>
      <c r="F50" s="431">
        <f t="shared" si="10"/>
        <v>29985</v>
      </c>
      <c r="G50" s="431">
        <f t="shared" si="10"/>
        <v>0</v>
      </c>
      <c r="H50" s="430">
        <f t="shared" si="11"/>
        <v>1385387</v>
      </c>
    </row>
    <row r="51" spans="1:8" s="25" customFormat="1" ht="45.75" customHeight="1" x14ac:dyDescent="0.2">
      <c r="A51" s="52"/>
      <c r="B51" s="52"/>
      <c r="C51" s="48" t="s">
        <v>45</v>
      </c>
      <c r="D51" s="68" t="s">
        <v>46</v>
      </c>
      <c r="E51" s="69">
        <v>1355402</v>
      </c>
      <c r="F51" s="50">
        <v>29985</v>
      </c>
      <c r="G51" s="50"/>
      <c r="H51" s="69">
        <f t="shared" si="11"/>
        <v>1385387</v>
      </c>
    </row>
    <row r="52" spans="1:8" s="25" customFormat="1" ht="12" customHeight="1" x14ac:dyDescent="0.2">
      <c r="A52" s="52"/>
      <c r="B52" s="55">
        <v>85219</v>
      </c>
      <c r="C52" s="35"/>
      <c r="D52" s="44" t="s">
        <v>101</v>
      </c>
      <c r="E52" s="45">
        <v>66099</v>
      </c>
      <c r="F52" s="46">
        <f t="shared" ref="F52:G53" si="12">SUM(F53)</f>
        <v>7636</v>
      </c>
      <c r="G52" s="46">
        <f t="shared" si="12"/>
        <v>0</v>
      </c>
      <c r="H52" s="45">
        <f t="shared" si="11"/>
        <v>73735</v>
      </c>
    </row>
    <row r="53" spans="1:8" s="25" customFormat="1" ht="12" customHeight="1" x14ac:dyDescent="0.2">
      <c r="A53" s="52"/>
      <c r="B53" s="55"/>
      <c r="C53" s="35"/>
      <c r="D53" s="432" t="s">
        <v>15</v>
      </c>
      <c r="E53" s="430">
        <v>66099</v>
      </c>
      <c r="F53" s="431">
        <f t="shared" si="12"/>
        <v>7636</v>
      </c>
      <c r="G53" s="431">
        <f t="shared" si="12"/>
        <v>0</v>
      </c>
      <c r="H53" s="430">
        <f t="shared" si="11"/>
        <v>73735</v>
      </c>
    </row>
    <row r="54" spans="1:8" s="25" customFormat="1" ht="45.75" customHeight="1" x14ac:dyDescent="0.2">
      <c r="A54" s="52"/>
      <c r="B54" s="52"/>
      <c r="C54" s="48" t="s">
        <v>45</v>
      </c>
      <c r="D54" s="68" t="s">
        <v>102</v>
      </c>
      <c r="E54" s="69">
        <v>66099</v>
      </c>
      <c r="F54" s="50">
        <v>7636</v>
      </c>
      <c r="G54" s="50"/>
      <c r="H54" s="69">
        <f t="shared" si="11"/>
        <v>73735</v>
      </c>
    </row>
    <row r="55" spans="1:8" s="25" customFormat="1" ht="12" customHeight="1" x14ac:dyDescent="0.2">
      <c r="A55" s="52"/>
      <c r="B55" s="55">
        <v>85228</v>
      </c>
      <c r="C55" s="35"/>
      <c r="D55" s="67" t="s">
        <v>103</v>
      </c>
      <c r="E55" s="45">
        <v>3536840</v>
      </c>
      <c r="F55" s="46">
        <f t="shared" ref="F55:G56" si="13">SUM(F56)</f>
        <v>772809</v>
      </c>
      <c r="G55" s="46">
        <f t="shared" si="13"/>
        <v>0</v>
      </c>
      <c r="H55" s="45">
        <f t="shared" si="11"/>
        <v>4309649</v>
      </c>
    </row>
    <row r="56" spans="1:8" s="25" customFormat="1" ht="12" customHeight="1" x14ac:dyDescent="0.2">
      <c r="A56" s="52"/>
      <c r="B56" s="55"/>
      <c r="C56" s="35"/>
      <c r="D56" s="432" t="s">
        <v>15</v>
      </c>
      <c r="E56" s="430">
        <v>3536840</v>
      </c>
      <c r="F56" s="431">
        <f t="shared" si="13"/>
        <v>772809</v>
      </c>
      <c r="G56" s="431">
        <f t="shared" si="13"/>
        <v>0</v>
      </c>
      <c r="H56" s="430">
        <f t="shared" si="11"/>
        <v>4309649</v>
      </c>
    </row>
    <row r="57" spans="1:8" s="25" customFormat="1" ht="47.25" customHeight="1" x14ac:dyDescent="0.2">
      <c r="A57" s="52"/>
      <c r="B57" s="52"/>
      <c r="C57" s="48" t="s">
        <v>45</v>
      </c>
      <c r="D57" s="68" t="s">
        <v>46</v>
      </c>
      <c r="E57" s="69">
        <v>3536840</v>
      </c>
      <c r="F57" s="50">
        <v>772809</v>
      </c>
      <c r="G57" s="50"/>
      <c r="H57" s="69">
        <f t="shared" si="11"/>
        <v>4309649</v>
      </c>
    </row>
    <row r="58" spans="1:8" s="25" customFormat="1" ht="12" customHeight="1" thickBot="1" x14ac:dyDescent="0.25">
      <c r="A58" s="52">
        <v>855</v>
      </c>
      <c r="B58" s="52"/>
      <c r="C58" s="53"/>
      <c r="D58" s="54" t="s">
        <v>32</v>
      </c>
      <c r="E58" s="42">
        <v>42245032</v>
      </c>
      <c r="F58" s="42">
        <f>SUM(F59)</f>
        <v>4740770</v>
      </c>
      <c r="G58" s="42">
        <f>SUM(G59)</f>
        <v>0</v>
      </c>
      <c r="H58" s="42">
        <f t="shared" si="11"/>
        <v>46985802</v>
      </c>
    </row>
    <row r="59" spans="1:8" s="25" customFormat="1" ht="36.75" customHeight="1" thickTop="1" x14ac:dyDescent="0.2">
      <c r="A59" s="52"/>
      <c r="B59" s="61">
        <v>85502</v>
      </c>
      <c r="C59" s="35"/>
      <c r="D59" s="70" t="s">
        <v>104</v>
      </c>
      <c r="E59" s="45">
        <v>41644146</v>
      </c>
      <c r="F59" s="46">
        <f t="shared" ref="F59:G59" si="14">SUM(F60)</f>
        <v>4740770</v>
      </c>
      <c r="G59" s="46">
        <f t="shared" si="14"/>
        <v>0</v>
      </c>
      <c r="H59" s="45">
        <f t="shared" si="11"/>
        <v>46384916</v>
      </c>
    </row>
    <row r="60" spans="1:8" s="25" customFormat="1" ht="12" customHeight="1" x14ac:dyDescent="0.2">
      <c r="A60" s="52"/>
      <c r="B60" s="55"/>
      <c r="C60" s="35"/>
      <c r="D60" s="432" t="s">
        <v>15</v>
      </c>
      <c r="E60" s="430">
        <v>41644146</v>
      </c>
      <c r="F60" s="431">
        <f>SUM(F61:F62)</f>
        <v>4740770</v>
      </c>
      <c r="G60" s="431">
        <f>SUM(G61:G62)</f>
        <v>0</v>
      </c>
      <c r="H60" s="430">
        <f t="shared" si="11"/>
        <v>46384916</v>
      </c>
    </row>
    <row r="61" spans="1:8" s="25" customFormat="1" ht="47.25" customHeight="1" x14ac:dyDescent="0.2">
      <c r="A61" s="52"/>
      <c r="B61" s="52"/>
      <c r="C61" s="48" t="s">
        <v>45</v>
      </c>
      <c r="D61" s="68" t="s">
        <v>46</v>
      </c>
      <c r="E61" s="69">
        <v>41508657</v>
      </c>
      <c r="F61" s="51">
        <v>4735620</v>
      </c>
      <c r="G61" s="51"/>
      <c r="H61" s="69">
        <f t="shared" si="11"/>
        <v>46244277</v>
      </c>
    </row>
    <row r="62" spans="1:8" s="25" customFormat="1" ht="57" customHeight="1" x14ac:dyDescent="0.2">
      <c r="A62" s="52"/>
      <c r="B62" s="52"/>
      <c r="C62" s="48" t="s">
        <v>105</v>
      </c>
      <c r="D62" s="49" t="s">
        <v>106</v>
      </c>
      <c r="E62" s="69">
        <v>135489</v>
      </c>
      <c r="F62" s="51">
        <v>5150</v>
      </c>
      <c r="G62" s="51"/>
      <c r="H62" s="69">
        <f t="shared" si="11"/>
        <v>140639</v>
      </c>
    </row>
    <row r="63" spans="1:8" s="25" customFormat="1" ht="18.75" customHeight="1" thickBot="1" x14ac:dyDescent="0.25">
      <c r="A63" s="34"/>
      <c r="B63" s="34"/>
      <c r="C63" s="35"/>
      <c r="D63" s="38" t="s">
        <v>107</v>
      </c>
      <c r="E63" s="39">
        <v>24455583.59</v>
      </c>
      <c r="F63" s="39">
        <f>SUM(F64,F69,F73)</f>
        <v>301233</v>
      </c>
      <c r="G63" s="39">
        <f>SUM(G64,G69,G73)</f>
        <v>0</v>
      </c>
      <c r="H63" s="39">
        <f t="shared" si="9"/>
        <v>24756816.59</v>
      </c>
    </row>
    <row r="64" spans="1:8" s="25" customFormat="1" ht="18.75" customHeight="1" thickTop="1" thickBot="1" x14ac:dyDescent="0.25">
      <c r="A64" s="52">
        <v>700</v>
      </c>
      <c r="B64" s="52"/>
      <c r="C64" s="53"/>
      <c r="D64" s="54" t="s">
        <v>53</v>
      </c>
      <c r="E64" s="39">
        <v>562009</v>
      </c>
      <c r="F64" s="39">
        <f>SUM(F65)</f>
        <v>201310</v>
      </c>
      <c r="G64" s="39">
        <f t="shared" ref="F64:G66" si="15">SUM(G65)</f>
        <v>0</v>
      </c>
      <c r="H64" s="39">
        <f>SUM(E64+F64-G64)</f>
        <v>763319</v>
      </c>
    </row>
    <row r="65" spans="1:8" s="25" customFormat="1" ht="12" customHeight="1" thickTop="1" x14ac:dyDescent="0.2">
      <c r="A65" s="52"/>
      <c r="B65" s="55">
        <v>70005</v>
      </c>
      <c r="C65" s="35"/>
      <c r="D65" s="71" t="s">
        <v>108</v>
      </c>
      <c r="E65" s="45">
        <v>562009</v>
      </c>
      <c r="F65" s="45">
        <f t="shared" si="15"/>
        <v>201310</v>
      </c>
      <c r="G65" s="45">
        <f t="shared" si="15"/>
        <v>0</v>
      </c>
      <c r="H65" s="45">
        <f>SUM(E65+F65-G65)</f>
        <v>763319</v>
      </c>
    </row>
    <row r="66" spans="1:8" s="25" customFormat="1" ht="12" customHeight="1" x14ac:dyDescent="0.2">
      <c r="A66" s="34"/>
      <c r="B66" s="55"/>
      <c r="C66" s="35"/>
      <c r="D66" s="432" t="s">
        <v>15</v>
      </c>
      <c r="E66" s="430">
        <v>562009</v>
      </c>
      <c r="F66" s="431">
        <f t="shared" si="15"/>
        <v>201310</v>
      </c>
      <c r="G66" s="431">
        <f t="shared" si="15"/>
        <v>0</v>
      </c>
      <c r="H66" s="430">
        <f>SUM(E66+F66-G66)</f>
        <v>763319</v>
      </c>
    </row>
    <row r="67" spans="1:8" s="25" customFormat="1" ht="36" customHeight="1" x14ac:dyDescent="0.2">
      <c r="A67" s="63"/>
      <c r="B67" s="72"/>
      <c r="C67" s="73">
        <v>2110</v>
      </c>
      <c r="D67" s="70" t="s">
        <v>109</v>
      </c>
      <c r="E67" s="74">
        <v>562009</v>
      </c>
      <c r="F67" s="75">
        <v>201310</v>
      </c>
      <c r="G67" s="75"/>
      <c r="H67" s="74">
        <f t="shared" ref="H67" si="16">SUM(E67+F67-G67)</f>
        <v>763319</v>
      </c>
    </row>
    <row r="68" spans="1:8" s="25" customFormat="1" ht="12" customHeight="1" x14ac:dyDescent="0.2">
      <c r="A68" s="58">
        <v>754</v>
      </c>
      <c r="B68" s="52"/>
      <c r="C68" s="53"/>
      <c r="D68" s="54" t="s">
        <v>110</v>
      </c>
      <c r="E68" s="76"/>
      <c r="F68" s="76"/>
      <c r="G68" s="76"/>
      <c r="H68" s="76"/>
    </row>
    <row r="69" spans="1:8" s="25" customFormat="1" ht="12" customHeight="1" thickBot="1" x14ac:dyDescent="0.25">
      <c r="A69" s="58"/>
      <c r="B69" s="52"/>
      <c r="C69" s="53"/>
      <c r="D69" s="54" t="s">
        <v>111</v>
      </c>
      <c r="E69" s="39">
        <v>20582633</v>
      </c>
      <c r="F69" s="39">
        <f>SUM(F70)</f>
        <v>99693</v>
      </c>
      <c r="G69" s="39">
        <f t="shared" ref="F69:G71" si="17">SUM(G70)</f>
        <v>0</v>
      </c>
      <c r="H69" s="39">
        <f>SUM(E69+F69-G69)</f>
        <v>20682326</v>
      </c>
    </row>
    <row r="70" spans="1:8" s="25" customFormat="1" ht="12" customHeight="1" thickTop="1" x14ac:dyDescent="0.2">
      <c r="A70" s="52"/>
      <c r="B70" s="55">
        <v>75411</v>
      </c>
      <c r="C70" s="35"/>
      <c r="D70" s="67" t="s">
        <v>112</v>
      </c>
      <c r="E70" s="45">
        <v>20582633</v>
      </c>
      <c r="F70" s="45">
        <f t="shared" si="17"/>
        <v>99693</v>
      </c>
      <c r="G70" s="45">
        <f t="shared" si="17"/>
        <v>0</v>
      </c>
      <c r="H70" s="45">
        <f>SUM(E70+F70-G70)</f>
        <v>20682326</v>
      </c>
    </row>
    <row r="71" spans="1:8" s="25" customFormat="1" ht="11.25" customHeight="1" x14ac:dyDescent="0.2">
      <c r="A71" s="59"/>
      <c r="B71" s="55"/>
      <c r="C71" s="35"/>
      <c r="D71" s="432" t="s">
        <v>15</v>
      </c>
      <c r="E71" s="430">
        <v>20582633</v>
      </c>
      <c r="F71" s="431">
        <f t="shared" si="17"/>
        <v>99693</v>
      </c>
      <c r="G71" s="431">
        <f t="shared" si="17"/>
        <v>0</v>
      </c>
      <c r="H71" s="430">
        <f>SUM(E71+F71-G71)</f>
        <v>20682326</v>
      </c>
    </row>
    <row r="72" spans="1:8" s="25" customFormat="1" ht="34.5" customHeight="1" x14ac:dyDescent="0.2">
      <c r="A72" s="58"/>
      <c r="B72" s="34"/>
      <c r="C72" s="61">
        <v>2110</v>
      </c>
      <c r="D72" s="77" t="s">
        <v>113</v>
      </c>
      <c r="E72" s="78">
        <v>20582633</v>
      </c>
      <c r="F72" s="79">
        <v>99693</v>
      </c>
      <c r="G72" s="79"/>
      <c r="H72" s="78">
        <f t="shared" ref="H72" si="18">SUM(E72+F72-G72)</f>
        <v>20682326</v>
      </c>
    </row>
    <row r="73" spans="1:8" s="25" customFormat="1" ht="12" customHeight="1" thickBot="1" x14ac:dyDescent="0.25">
      <c r="A73" s="58">
        <v>853</v>
      </c>
      <c r="B73" s="52"/>
      <c r="C73" s="53"/>
      <c r="D73" s="54" t="s">
        <v>31</v>
      </c>
      <c r="E73" s="39">
        <v>576840</v>
      </c>
      <c r="F73" s="39">
        <f>SUM(F74)</f>
        <v>230</v>
      </c>
      <c r="G73" s="39">
        <f t="shared" ref="F73:G75" si="19">SUM(G74)</f>
        <v>0</v>
      </c>
      <c r="H73" s="39">
        <f>SUM(E73+F73-G73)</f>
        <v>577070</v>
      </c>
    </row>
    <row r="74" spans="1:8" s="25" customFormat="1" ht="12" customHeight="1" thickTop="1" x14ac:dyDescent="0.2">
      <c r="A74" s="58"/>
      <c r="B74" s="55">
        <v>85321</v>
      </c>
      <c r="C74" s="35"/>
      <c r="D74" s="44" t="s">
        <v>114</v>
      </c>
      <c r="E74" s="45">
        <v>576840</v>
      </c>
      <c r="F74" s="45">
        <f>SUM(F75)</f>
        <v>230</v>
      </c>
      <c r="G74" s="45">
        <f>SUM(G75)</f>
        <v>0</v>
      </c>
      <c r="H74" s="45">
        <f>SUM(E74+F74-G74)</f>
        <v>577070</v>
      </c>
    </row>
    <row r="75" spans="1:8" s="25" customFormat="1" ht="34.5" customHeight="1" x14ac:dyDescent="0.2">
      <c r="A75" s="34"/>
      <c r="B75" s="55"/>
      <c r="C75" s="35"/>
      <c r="D75" s="434" t="s">
        <v>115</v>
      </c>
      <c r="E75" s="430">
        <v>1840</v>
      </c>
      <c r="F75" s="431">
        <f t="shared" si="19"/>
        <v>230</v>
      </c>
      <c r="G75" s="431">
        <f>SUM(G76)</f>
        <v>0</v>
      </c>
      <c r="H75" s="430">
        <f>SUM(E75+F75-G75)</f>
        <v>2070</v>
      </c>
    </row>
    <row r="76" spans="1:8" s="25" customFormat="1" ht="35.25" customHeight="1" x14ac:dyDescent="0.2">
      <c r="A76" s="52"/>
      <c r="B76" s="34"/>
      <c r="C76" s="48" t="s">
        <v>79</v>
      </c>
      <c r="D76" s="49" t="s">
        <v>80</v>
      </c>
      <c r="E76" s="69">
        <v>1840</v>
      </c>
      <c r="F76" s="50">
        <v>230</v>
      </c>
      <c r="G76" s="50"/>
      <c r="H76" s="69">
        <f t="shared" ref="H76:H97" si="20">SUM(E76+F76-G76)</f>
        <v>2070</v>
      </c>
    </row>
    <row r="77" spans="1:8" s="25" customFormat="1" ht="20.25" customHeight="1" thickBot="1" x14ac:dyDescent="0.25">
      <c r="A77" s="55"/>
      <c r="B77" s="55"/>
      <c r="C77" s="35"/>
      <c r="D77" s="36" t="s">
        <v>16</v>
      </c>
      <c r="E77" s="37">
        <v>1216275953.3300002</v>
      </c>
      <c r="F77" s="37">
        <f>SUM(F78,F389,F441)</f>
        <v>9474267.379999999</v>
      </c>
      <c r="G77" s="37">
        <f>SUM(G78,G389,G441)</f>
        <v>2034190.14</v>
      </c>
      <c r="H77" s="37">
        <f t="shared" si="20"/>
        <v>1223716030.5700002</v>
      </c>
    </row>
    <row r="78" spans="1:8" s="25" customFormat="1" ht="17.25" customHeight="1" thickBot="1" x14ac:dyDescent="0.25">
      <c r="A78" s="55"/>
      <c r="B78" s="55"/>
      <c r="C78" s="35"/>
      <c r="D78" s="38" t="s">
        <v>17</v>
      </c>
      <c r="E78" s="39">
        <v>1134578506.0600002</v>
      </c>
      <c r="F78" s="39">
        <f>SUM(F79,F84,F96,F102,F126,F134,F286,F296,F306,F331,F359,F375)</f>
        <v>3045801.46</v>
      </c>
      <c r="G78" s="39">
        <f>SUM(G79,G84,G96,G102,G126,G134,G286,G296,G306,G331,G359,G375)</f>
        <v>1458783.46</v>
      </c>
      <c r="H78" s="39">
        <f t="shared" si="20"/>
        <v>1136165524.0600002</v>
      </c>
    </row>
    <row r="79" spans="1:8" s="25" customFormat="1" ht="17.25" customHeight="1" thickTop="1" thickBot="1" x14ac:dyDescent="0.25">
      <c r="A79" s="80" t="s">
        <v>116</v>
      </c>
      <c r="B79" s="81"/>
      <c r="C79" s="81"/>
      <c r="D79" s="82" t="s">
        <v>117</v>
      </c>
      <c r="E79" s="39">
        <v>156200</v>
      </c>
      <c r="F79" s="42">
        <f>SUM(F80)</f>
        <v>30000</v>
      </c>
      <c r="G79" s="42">
        <f>SUM(G80)</f>
        <v>30000</v>
      </c>
      <c r="H79" s="39">
        <f t="shared" ref="H79:H80" si="21">SUM(E79+F79-G79)</f>
        <v>156200</v>
      </c>
    </row>
    <row r="80" spans="1:8" s="25" customFormat="1" ht="12" customHeight="1" thickTop="1" x14ac:dyDescent="0.2">
      <c r="A80" s="80"/>
      <c r="B80" s="83" t="s">
        <v>118</v>
      </c>
      <c r="C80" s="81"/>
      <c r="D80" s="84" t="s">
        <v>119</v>
      </c>
      <c r="E80" s="45">
        <v>156200</v>
      </c>
      <c r="F80" s="45">
        <f>SUM(F81)</f>
        <v>30000</v>
      </c>
      <c r="G80" s="45">
        <f>SUM(G81)</f>
        <v>30000</v>
      </c>
      <c r="H80" s="45">
        <f t="shared" si="21"/>
        <v>156200</v>
      </c>
    </row>
    <row r="81" spans="1:8" s="25" customFormat="1" ht="12" customHeight="1" x14ac:dyDescent="0.2">
      <c r="A81" s="58"/>
      <c r="B81" s="55"/>
      <c r="C81" s="35"/>
      <c r="D81" s="435" t="s">
        <v>120</v>
      </c>
      <c r="E81" s="430">
        <v>156200</v>
      </c>
      <c r="F81" s="431">
        <f>SUM(F82:F83)</f>
        <v>30000</v>
      </c>
      <c r="G81" s="431">
        <f>SUM(G82:G83)</f>
        <v>30000</v>
      </c>
      <c r="H81" s="430">
        <f>SUM(E81+F81-G81)</f>
        <v>156200</v>
      </c>
    </row>
    <row r="82" spans="1:8" s="25" customFormat="1" ht="12" customHeight="1" x14ac:dyDescent="0.2">
      <c r="A82" s="52"/>
      <c r="B82" s="52"/>
      <c r="C82" s="83" t="s">
        <v>59</v>
      </c>
      <c r="D82" s="85" t="s">
        <v>60</v>
      </c>
      <c r="E82" s="86">
        <v>50000</v>
      </c>
      <c r="F82" s="69">
        <v>30000</v>
      </c>
      <c r="G82" s="69"/>
      <c r="H82" s="86">
        <f t="shared" ref="H82:H83" si="22">SUM(E82+F82-G82)</f>
        <v>80000</v>
      </c>
    </row>
    <row r="83" spans="1:8" s="25" customFormat="1" ht="12" customHeight="1" x14ac:dyDescent="0.2">
      <c r="A83" s="52"/>
      <c r="B83" s="52"/>
      <c r="C83" s="60">
        <v>4260</v>
      </c>
      <c r="D83" s="87" t="s">
        <v>121</v>
      </c>
      <c r="E83" s="86">
        <v>50000</v>
      </c>
      <c r="F83" s="69"/>
      <c r="G83" s="69">
        <v>30000</v>
      </c>
      <c r="H83" s="86">
        <f t="shared" si="22"/>
        <v>20000</v>
      </c>
    </row>
    <row r="84" spans="1:8" s="25" customFormat="1" ht="12" customHeight="1" thickBot="1" x14ac:dyDescent="0.25">
      <c r="A84" s="58">
        <v>600</v>
      </c>
      <c r="B84" s="52"/>
      <c r="C84" s="53"/>
      <c r="D84" s="54" t="s">
        <v>47</v>
      </c>
      <c r="E84" s="39">
        <v>176980088.64000002</v>
      </c>
      <c r="F84" s="39">
        <f>SUM(F85,F88,F92)</f>
        <v>518160</v>
      </c>
      <c r="G84" s="39">
        <f>SUM(G85,G88,G92)</f>
        <v>518160</v>
      </c>
      <c r="H84" s="39">
        <f>SUM(E84+F84-G84)</f>
        <v>176980088.64000002</v>
      </c>
    </row>
    <row r="85" spans="1:8" s="25" customFormat="1" ht="12" customHeight="1" thickTop="1" x14ac:dyDescent="0.2">
      <c r="A85" s="58"/>
      <c r="B85" s="55">
        <v>60004</v>
      </c>
      <c r="C85" s="35"/>
      <c r="D85" s="44" t="s">
        <v>48</v>
      </c>
      <c r="E85" s="88">
        <v>45012275.07</v>
      </c>
      <c r="F85" s="88">
        <f>SUM(F86)</f>
        <v>0</v>
      </c>
      <c r="G85" s="88">
        <f>SUM(G86)</f>
        <v>68160</v>
      </c>
      <c r="H85" s="45">
        <f t="shared" ref="H85" si="23">SUM(E85+F85-G85)</f>
        <v>44944115.07</v>
      </c>
    </row>
    <row r="86" spans="1:8" s="25" customFormat="1" ht="12" customHeight="1" x14ac:dyDescent="0.2">
      <c r="A86" s="58"/>
      <c r="B86" s="55"/>
      <c r="C86" s="83"/>
      <c r="D86" s="436" t="s">
        <v>122</v>
      </c>
      <c r="E86" s="430">
        <v>590964</v>
      </c>
      <c r="F86" s="431">
        <f>SUM(F87:F87)</f>
        <v>0</v>
      </c>
      <c r="G86" s="431">
        <f>SUM(G87:G87)</f>
        <v>68160</v>
      </c>
      <c r="H86" s="430">
        <f>SUM(E86+F86-G86)</f>
        <v>522804</v>
      </c>
    </row>
    <row r="87" spans="1:8" s="25" customFormat="1" ht="12" customHeight="1" x14ac:dyDescent="0.2">
      <c r="A87" s="58"/>
      <c r="B87" s="55"/>
      <c r="C87" s="60">
        <v>4300</v>
      </c>
      <c r="D87" s="87" t="s">
        <v>20</v>
      </c>
      <c r="E87" s="86">
        <v>229054</v>
      </c>
      <c r="F87" s="69"/>
      <c r="G87" s="69">
        <v>68160</v>
      </c>
      <c r="H87" s="86">
        <f>SUM(E87+F87-G87)</f>
        <v>160894</v>
      </c>
    </row>
    <row r="88" spans="1:8" s="25" customFormat="1" ht="12" customHeight="1" x14ac:dyDescent="0.2">
      <c r="A88" s="58"/>
      <c r="B88" s="55">
        <v>60015</v>
      </c>
      <c r="C88" s="53"/>
      <c r="D88" s="71" t="s">
        <v>50</v>
      </c>
      <c r="E88" s="88">
        <v>54453693.770000003</v>
      </c>
      <c r="F88" s="88">
        <f>SUM(F89)</f>
        <v>368160</v>
      </c>
      <c r="G88" s="88">
        <f>SUM(G89)</f>
        <v>150000</v>
      </c>
      <c r="H88" s="45">
        <f t="shared" ref="H88" si="24">SUM(E88+F88-G88)</f>
        <v>54671853.770000003</v>
      </c>
    </row>
    <row r="89" spans="1:8" s="25" customFormat="1" ht="12" customHeight="1" x14ac:dyDescent="0.2">
      <c r="A89" s="58"/>
      <c r="B89" s="55"/>
      <c r="C89" s="35"/>
      <c r="D89" s="436" t="s">
        <v>122</v>
      </c>
      <c r="E89" s="437">
        <v>22013848</v>
      </c>
      <c r="F89" s="431">
        <f>SUM(F90:F91)</f>
        <v>368160</v>
      </c>
      <c r="G89" s="431">
        <f>SUM(G90:G91)</f>
        <v>150000</v>
      </c>
      <c r="H89" s="430">
        <f>SUM(E89+F89-G89)</f>
        <v>22232008</v>
      </c>
    </row>
    <row r="90" spans="1:8" s="25" customFormat="1" ht="12" customHeight="1" x14ac:dyDescent="0.2">
      <c r="A90" s="58"/>
      <c r="B90" s="55"/>
      <c r="C90" s="60">
        <v>4270</v>
      </c>
      <c r="D90" s="87" t="s">
        <v>27</v>
      </c>
      <c r="E90" s="86">
        <v>2162324</v>
      </c>
      <c r="F90" s="86"/>
      <c r="G90" s="86">
        <v>150000</v>
      </c>
      <c r="H90" s="50">
        <f t="shared" ref="H90:H92" si="25">SUM(E90+F90-G90)</f>
        <v>2012324</v>
      </c>
    </row>
    <row r="91" spans="1:8" s="25" customFormat="1" ht="12" customHeight="1" x14ac:dyDescent="0.2">
      <c r="A91" s="58"/>
      <c r="B91" s="55"/>
      <c r="C91" s="60">
        <v>4300</v>
      </c>
      <c r="D91" s="87" t="s">
        <v>20</v>
      </c>
      <c r="E91" s="86">
        <v>6851002</v>
      </c>
      <c r="F91" s="86">
        <v>368160</v>
      </c>
      <c r="G91" s="86"/>
      <c r="H91" s="50">
        <f t="shared" si="25"/>
        <v>7219162</v>
      </c>
    </row>
    <row r="92" spans="1:8" s="25" customFormat="1" ht="12" customHeight="1" x14ac:dyDescent="0.2">
      <c r="A92" s="58"/>
      <c r="B92" s="55">
        <v>60016</v>
      </c>
      <c r="C92" s="35"/>
      <c r="D92" s="44" t="s">
        <v>52</v>
      </c>
      <c r="E92" s="88">
        <v>67801237.300000012</v>
      </c>
      <c r="F92" s="88">
        <f>SUM(F93)</f>
        <v>150000</v>
      </c>
      <c r="G92" s="88">
        <f>SUM(G93)</f>
        <v>300000</v>
      </c>
      <c r="H92" s="45">
        <f t="shared" si="25"/>
        <v>67651237.300000012</v>
      </c>
    </row>
    <row r="93" spans="1:8" s="25" customFormat="1" ht="12" customHeight="1" x14ac:dyDescent="0.2">
      <c r="A93" s="58"/>
      <c r="B93" s="52"/>
      <c r="C93" s="35"/>
      <c r="D93" s="436" t="s">
        <v>122</v>
      </c>
      <c r="E93" s="437">
        <v>8100520</v>
      </c>
      <c r="F93" s="431">
        <f>SUM(F94:F95)</f>
        <v>150000</v>
      </c>
      <c r="G93" s="431">
        <f>SUM(G94:G95)</f>
        <v>300000</v>
      </c>
      <c r="H93" s="430">
        <f>SUM(E93+F93-G93)</f>
        <v>7950520</v>
      </c>
    </row>
    <row r="94" spans="1:8" s="25" customFormat="1" ht="12" customHeight="1" x14ac:dyDescent="0.2">
      <c r="A94" s="58"/>
      <c r="B94" s="52"/>
      <c r="C94" s="60">
        <v>4270</v>
      </c>
      <c r="D94" s="87" t="s">
        <v>27</v>
      </c>
      <c r="E94" s="86">
        <v>1636320</v>
      </c>
      <c r="F94" s="69">
        <v>150000</v>
      </c>
      <c r="G94" s="69"/>
      <c r="H94" s="50">
        <f t="shared" ref="H94:H95" si="26">SUM(E94+F94-G94)</f>
        <v>1786320</v>
      </c>
    </row>
    <row r="95" spans="1:8" s="25" customFormat="1" ht="12" customHeight="1" x14ac:dyDescent="0.2">
      <c r="A95" s="58"/>
      <c r="B95" s="52"/>
      <c r="C95" s="60">
        <v>4300</v>
      </c>
      <c r="D95" s="87" t="s">
        <v>20</v>
      </c>
      <c r="E95" s="86">
        <v>3041200</v>
      </c>
      <c r="F95" s="86"/>
      <c r="G95" s="86">
        <v>300000</v>
      </c>
      <c r="H95" s="50">
        <f t="shared" si="26"/>
        <v>2741200</v>
      </c>
    </row>
    <row r="96" spans="1:8" s="25" customFormat="1" ht="12" customHeight="1" thickBot="1" x14ac:dyDescent="0.25">
      <c r="A96" s="58">
        <v>700</v>
      </c>
      <c r="B96" s="58"/>
      <c r="C96" s="53"/>
      <c r="D96" s="54" t="s">
        <v>53</v>
      </c>
      <c r="E96" s="39">
        <v>90277904.730000004</v>
      </c>
      <c r="F96" s="42">
        <f>SUM(F97)</f>
        <v>15000</v>
      </c>
      <c r="G96" s="42">
        <f>SUM(G97)</f>
        <v>15000</v>
      </c>
      <c r="H96" s="39">
        <f t="shared" si="20"/>
        <v>90277904.730000004</v>
      </c>
    </row>
    <row r="97" spans="1:8" s="25" customFormat="1" ht="12" customHeight="1" thickTop="1" x14ac:dyDescent="0.2">
      <c r="A97" s="52"/>
      <c r="B97" s="89">
        <v>70007</v>
      </c>
      <c r="C97" s="90"/>
      <c r="D97" s="56" t="s">
        <v>123</v>
      </c>
      <c r="E97" s="45">
        <v>37512982.770000003</v>
      </c>
      <c r="F97" s="46">
        <f>SUM(F98)</f>
        <v>15000</v>
      </c>
      <c r="G97" s="46">
        <f>SUM(G98)</f>
        <v>15000</v>
      </c>
      <c r="H97" s="45">
        <f t="shared" si="20"/>
        <v>37512982.770000003</v>
      </c>
    </row>
    <row r="98" spans="1:8" s="25" customFormat="1" ht="12" customHeight="1" x14ac:dyDescent="0.2">
      <c r="A98" s="55"/>
      <c r="B98" s="60"/>
      <c r="C98" s="35"/>
      <c r="D98" s="438" t="s">
        <v>124</v>
      </c>
      <c r="E98" s="437">
        <v>37385197.170000002</v>
      </c>
      <c r="F98" s="431">
        <f>SUM(F99:F101)</f>
        <v>15000</v>
      </c>
      <c r="G98" s="431">
        <f>SUM(G99:G101)</f>
        <v>15000</v>
      </c>
      <c r="H98" s="430">
        <f>SUM(E98+F98-G98)</f>
        <v>37385197.170000002</v>
      </c>
    </row>
    <row r="99" spans="1:8" s="25" customFormat="1" ht="24.75" customHeight="1" x14ac:dyDescent="0.2">
      <c r="A99" s="55"/>
      <c r="B99" s="60"/>
      <c r="C99" s="61">
        <v>4140</v>
      </c>
      <c r="D99" s="91" t="s">
        <v>125</v>
      </c>
      <c r="E99" s="86">
        <v>35885</v>
      </c>
      <c r="F99" s="69"/>
      <c r="G99" s="69">
        <v>9000</v>
      </c>
      <c r="H99" s="50">
        <f t="shared" ref="H99:H101" si="27">SUM(E99+F99-G99)</f>
        <v>26885</v>
      </c>
    </row>
    <row r="100" spans="1:8" s="25" customFormat="1" ht="12" customHeight="1" x14ac:dyDescent="0.2">
      <c r="A100" s="55"/>
      <c r="B100" s="60"/>
      <c r="C100" s="60">
        <v>4300</v>
      </c>
      <c r="D100" s="87" t="s">
        <v>20</v>
      </c>
      <c r="E100" s="86">
        <v>3847704</v>
      </c>
      <c r="F100" s="69">
        <v>15000</v>
      </c>
      <c r="G100" s="69"/>
      <c r="H100" s="50">
        <f t="shared" si="27"/>
        <v>3862704</v>
      </c>
    </row>
    <row r="101" spans="1:8" s="25" customFormat="1" ht="12" customHeight="1" x14ac:dyDescent="0.2">
      <c r="A101" s="55"/>
      <c r="B101" s="60"/>
      <c r="C101" s="60">
        <v>4710</v>
      </c>
      <c r="D101" s="85" t="s">
        <v>36</v>
      </c>
      <c r="E101" s="86">
        <v>19379</v>
      </c>
      <c r="F101" s="69"/>
      <c r="G101" s="69">
        <v>6000</v>
      </c>
      <c r="H101" s="50">
        <f t="shared" si="27"/>
        <v>13379</v>
      </c>
    </row>
    <row r="102" spans="1:8" s="25" customFormat="1" ht="12" customHeight="1" thickBot="1" x14ac:dyDescent="0.25">
      <c r="A102" s="58">
        <v>750</v>
      </c>
      <c r="B102" s="58"/>
      <c r="C102" s="53"/>
      <c r="D102" s="54" t="s">
        <v>54</v>
      </c>
      <c r="E102" s="39">
        <v>83493271.590000004</v>
      </c>
      <c r="F102" s="42">
        <f>SUM(F103,F107,F111,F115,F121)</f>
        <v>147100</v>
      </c>
      <c r="G102" s="42">
        <f>SUM(G103,G107,G111,G115,G121)</f>
        <v>147100</v>
      </c>
      <c r="H102" s="92">
        <f t="shared" ref="H102:H114" si="28">SUM(E102+F102-G102)</f>
        <v>83493271.590000004</v>
      </c>
    </row>
    <row r="103" spans="1:8" s="25" customFormat="1" ht="12" customHeight="1" thickTop="1" x14ac:dyDescent="0.2">
      <c r="A103" s="58"/>
      <c r="B103" s="35" t="s">
        <v>126</v>
      </c>
      <c r="C103" s="60"/>
      <c r="D103" s="44" t="s">
        <v>127</v>
      </c>
      <c r="E103" s="45">
        <v>7449192</v>
      </c>
      <c r="F103" s="45">
        <f>SUM(F104)</f>
        <v>24000</v>
      </c>
      <c r="G103" s="45">
        <f>SUM(G104)</f>
        <v>24000</v>
      </c>
      <c r="H103" s="45">
        <f t="shared" ref="H103:H110" si="29">SUM(E103+F103-G103)</f>
        <v>7449192</v>
      </c>
    </row>
    <row r="104" spans="1:8" s="25" customFormat="1" ht="12" customHeight="1" x14ac:dyDescent="0.2">
      <c r="A104" s="58"/>
      <c r="B104" s="60"/>
      <c r="C104" s="60"/>
      <c r="D104" s="436" t="s">
        <v>128</v>
      </c>
      <c r="E104" s="430">
        <v>1093000</v>
      </c>
      <c r="F104" s="437">
        <f>SUM(F105:F106)</f>
        <v>24000</v>
      </c>
      <c r="G104" s="437">
        <f>SUM(G105:G106)</f>
        <v>24000</v>
      </c>
      <c r="H104" s="437">
        <f t="shared" si="29"/>
        <v>1093000</v>
      </c>
    </row>
    <row r="105" spans="1:8" s="25" customFormat="1" ht="12" customHeight="1" x14ac:dyDescent="0.2">
      <c r="A105" s="58"/>
      <c r="B105" s="60"/>
      <c r="C105" s="60">
        <v>4300</v>
      </c>
      <c r="D105" s="87" t="s">
        <v>20</v>
      </c>
      <c r="E105" s="51">
        <v>1025000</v>
      </c>
      <c r="F105" s="51">
        <v>24000</v>
      </c>
      <c r="G105" s="51"/>
      <c r="H105" s="51">
        <f t="shared" si="29"/>
        <v>1049000</v>
      </c>
    </row>
    <row r="106" spans="1:8" s="25" customFormat="1" ht="12" customHeight="1" x14ac:dyDescent="0.2">
      <c r="A106" s="58"/>
      <c r="B106" s="60"/>
      <c r="C106" s="60">
        <v>4430</v>
      </c>
      <c r="D106" s="87" t="s">
        <v>63</v>
      </c>
      <c r="E106" s="51">
        <v>30000</v>
      </c>
      <c r="F106" s="51"/>
      <c r="G106" s="51">
        <v>24000</v>
      </c>
      <c r="H106" s="51">
        <f t="shared" si="29"/>
        <v>6000</v>
      </c>
    </row>
    <row r="107" spans="1:8" s="25" customFormat="1" ht="12" customHeight="1" x14ac:dyDescent="0.2">
      <c r="A107" s="58"/>
      <c r="B107" s="3">
        <v>75022</v>
      </c>
      <c r="C107" s="3"/>
      <c r="D107" s="1" t="s">
        <v>55</v>
      </c>
      <c r="E107" s="45">
        <v>1613299.55</v>
      </c>
      <c r="F107" s="45">
        <f>SUM(F108)</f>
        <v>45000</v>
      </c>
      <c r="G107" s="45">
        <f>SUM(G108)</f>
        <v>45000</v>
      </c>
      <c r="H107" s="45">
        <f t="shared" si="29"/>
        <v>1613299.55</v>
      </c>
    </row>
    <row r="108" spans="1:8" s="25" customFormat="1" ht="12" customHeight="1" x14ac:dyDescent="0.2">
      <c r="A108" s="58"/>
      <c r="B108" s="9"/>
      <c r="C108" s="3"/>
      <c r="D108" s="439" t="s">
        <v>129</v>
      </c>
      <c r="E108" s="430">
        <v>1610771.55</v>
      </c>
      <c r="F108" s="437">
        <f>SUM(F109:F110)</f>
        <v>45000</v>
      </c>
      <c r="G108" s="437">
        <f>SUM(G109:G110)</f>
        <v>45000</v>
      </c>
      <c r="H108" s="437">
        <f t="shared" si="29"/>
        <v>1610771.55</v>
      </c>
    </row>
    <row r="109" spans="1:8" s="25" customFormat="1" ht="12" customHeight="1" x14ac:dyDescent="0.2">
      <c r="A109" s="58"/>
      <c r="B109" s="52"/>
      <c r="C109" s="60">
        <v>3030</v>
      </c>
      <c r="D109" s="87" t="s">
        <v>56</v>
      </c>
      <c r="E109" s="51">
        <v>940000</v>
      </c>
      <c r="F109" s="51"/>
      <c r="G109" s="51">
        <v>45000</v>
      </c>
      <c r="H109" s="51">
        <f t="shared" si="29"/>
        <v>895000</v>
      </c>
    </row>
    <row r="110" spans="1:8" s="25" customFormat="1" ht="12" customHeight="1" x14ac:dyDescent="0.2">
      <c r="A110" s="58"/>
      <c r="B110" s="52"/>
      <c r="C110" s="83" t="s">
        <v>59</v>
      </c>
      <c r="D110" s="85" t="s">
        <v>60</v>
      </c>
      <c r="E110" s="51">
        <v>20000</v>
      </c>
      <c r="F110" s="51">
        <v>45000</v>
      </c>
      <c r="G110" s="51"/>
      <c r="H110" s="51">
        <f t="shared" si="29"/>
        <v>65000</v>
      </c>
    </row>
    <row r="111" spans="1:8" s="25" customFormat="1" ht="12" customHeight="1" x14ac:dyDescent="0.2">
      <c r="A111" s="58"/>
      <c r="B111" s="35" t="s">
        <v>57</v>
      </c>
      <c r="C111" s="60"/>
      <c r="D111" s="44" t="s">
        <v>58</v>
      </c>
      <c r="E111" s="45">
        <v>38436954.399999999</v>
      </c>
      <c r="F111" s="45">
        <f>SUM(F112)</f>
        <v>34000</v>
      </c>
      <c r="G111" s="45">
        <f>SUM(G112)</f>
        <v>34000</v>
      </c>
      <c r="H111" s="45">
        <f t="shared" si="28"/>
        <v>38436954.399999999</v>
      </c>
    </row>
    <row r="112" spans="1:8" s="25" customFormat="1" ht="12" customHeight="1" x14ac:dyDescent="0.2">
      <c r="A112" s="58"/>
      <c r="B112" s="52"/>
      <c r="C112" s="60"/>
      <c r="D112" s="440" t="s">
        <v>130</v>
      </c>
      <c r="E112" s="430">
        <v>35437168.450000003</v>
      </c>
      <c r="F112" s="437">
        <f>SUM(F113:F114)</f>
        <v>34000</v>
      </c>
      <c r="G112" s="437">
        <f>SUM(G113:G114)</f>
        <v>34000</v>
      </c>
      <c r="H112" s="437">
        <f t="shared" si="28"/>
        <v>35437168.450000003</v>
      </c>
    </row>
    <row r="113" spans="1:8" s="25" customFormat="1" ht="12" customHeight="1" x14ac:dyDescent="0.2">
      <c r="A113" s="58"/>
      <c r="B113" s="52"/>
      <c r="C113" s="60">
        <v>3020</v>
      </c>
      <c r="D113" s="87" t="s">
        <v>131</v>
      </c>
      <c r="E113" s="51">
        <v>38910</v>
      </c>
      <c r="F113" s="51">
        <v>34000</v>
      </c>
      <c r="G113" s="51"/>
      <c r="H113" s="51">
        <f t="shared" si="28"/>
        <v>72910</v>
      </c>
    </row>
    <row r="114" spans="1:8" s="25" customFormat="1" ht="12" customHeight="1" x14ac:dyDescent="0.2">
      <c r="A114" s="58"/>
      <c r="B114" s="52"/>
      <c r="C114" s="60">
        <v>4040</v>
      </c>
      <c r="D114" s="87" t="s">
        <v>132</v>
      </c>
      <c r="E114" s="51">
        <v>1681714</v>
      </c>
      <c r="F114" s="51"/>
      <c r="G114" s="51">
        <v>34000</v>
      </c>
      <c r="H114" s="51">
        <f t="shared" si="28"/>
        <v>1647714</v>
      </c>
    </row>
    <row r="115" spans="1:8" s="25" customFormat="1" ht="12" customHeight="1" x14ac:dyDescent="0.2">
      <c r="A115" s="58"/>
      <c r="B115" s="35" t="s">
        <v>133</v>
      </c>
      <c r="C115" s="60"/>
      <c r="D115" s="44" t="s">
        <v>134</v>
      </c>
      <c r="E115" s="45">
        <v>8419970</v>
      </c>
      <c r="F115" s="46">
        <f>SUM(F116)</f>
        <v>20200</v>
      </c>
      <c r="G115" s="46">
        <f>SUM(G116)</f>
        <v>20200</v>
      </c>
      <c r="H115" s="45">
        <f>SUM(E115+F115-G115)</f>
        <v>8419970</v>
      </c>
    </row>
    <row r="116" spans="1:8" s="25" customFormat="1" ht="12" customHeight="1" x14ac:dyDescent="0.2">
      <c r="A116" s="58"/>
      <c r="B116" s="35"/>
      <c r="C116" s="35"/>
      <c r="D116" s="436" t="s">
        <v>135</v>
      </c>
      <c r="E116" s="437">
        <v>8419970</v>
      </c>
      <c r="F116" s="431">
        <f>SUM(F117:F120)</f>
        <v>20200</v>
      </c>
      <c r="G116" s="431">
        <f>SUM(G117:G120)</f>
        <v>20200</v>
      </c>
      <c r="H116" s="430">
        <f>SUM(E116+F116-G116)</f>
        <v>8419970</v>
      </c>
    </row>
    <row r="117" spans="1:8" s="25" customFormat="1" ht="12" customHeight="1" x14ac:dyDescent="0.2">
      <c r="A117" s="58"/>
      <c r="B117" s="35"/>
      <c r="C117" s="60">
        <v>4260</v>
      </c>
      <c r="D117" s="87" t="s">
        <v>121</v>
      </c>
      <c r="E117" s="86">
        <v>193000</v>
      </c>
      <c r="F117" s="69"/>
      <c r="G117" s="69">
        <v>20000</v>
      </c>
      <c r="H117" s="86">
        <f t="shared" ref="H117:H124" si="30">SUM(E117+F117-G117)</f>
        <v>173000</v>
      </c>
    </row>
    <row r="118" spans="1:8" s="25" customFormat="1" ht="12" customHeight="1" x14ac:dyDescent="0.2">
      <c r="A118" s="58"/>
      <c r="B118" s="35"/>
      <c r="C118" s="60">
        <v>4300</v>
      </c>
      <c r="D118" s="87" t="s">
        <v>20</v>
      </c>
      <c r="E118" s="86">
        <v>264000</v>
      </c>
      <c r="F118" s="69">
        <v>20000</v>
      </c>
      <c r="G118" s="69"/>
      <c r="H118" s="86">
        <f t="shared" si="30"/>
        <v>284000</v>
      </c>
    </row>
    <row r="119" spans="1:8" s="25" customFormat="1" ht="12" customHeight="1" x14ac:dyDescent="0.2">
      <c r="A119" s="58"/>
      <c r="B119" s="35"/>
      <c r="C119" s="60">
        <v>4430</v>
      </c>
      <c r="D119" s="87" t="s">
        <v>63</v>
      </c>
      <c r="E119" s="86">
        <v>1335</v>
      </c>
      <c r="F119" s="69"/>
      <c r="G119" s="69">
        <v>200</v>
      </c>
      <c r="H119" s="86">
        <f t="shared" si="30"/>
        <v>1135</v>
      </c>
    </row>
    <row r="120" spans="1:8" s="25" customFormat="1" ht="12" customHeight="1" x14ac:dyDescent="0.2">
      <c r="A120" s="93"/>
      <c r="B120" s="94"/>
      <c r="C120" s="95">
        <v>4610</v>
      </c>
      <c r="D120" s="96" t="s">
        <v>30</v>
      </c>
      <c r="E120" s="88">
        <v>200</v>
      </c>
      <c r="F120" s="97">
        <v>200</v>
      </c>
      <c r="G120" s="97"/>
      <c r="H120" s="88">
        <f t="shared" si="30"/>
        <v>400</v>
      </c>
    </row>
    <row r="121" spans="1:8" s="25" customFormat="1" ht="12" customHeight="1" x14ac:dyDescent="0.2">
      <c r="A121" s="58"/>
      <c r="B121" s="35" t="s">
        <v>64</v>
      </c>
      <c r="C121" s="60"/>
      <c r="D121" s="44" t="s">
        <v>23</v>
      </c>
      <c r="E121" s="45">
        <v>26590874.09</v>
      </c>
      <c r="F121" s="46">
        <f>SUM(F122)</f>
        <v>23900</v>
      </c>
      <c r="G121" s="46">
        <f>SUM(G122)</f>
        <v>23900</v>
      </c>
      <c r="H121" s="45">
        <f t="shared" si="30"/>
        <v>26590874.09</v>
      </c>
    </row>
    <row r="122" spans="1:8" s="25" customFormat="1" ht="12" customHeight="1" x14ac:dyDescent="0.2">
      <c r="A122" s="58"/>
      <c r="B122" s="35"/>
      <c r="C122" s="60"/>
      <c r="D122" s="441" t="s">
        <v>136</v>
      </c>
      <c r="E122" s="442">
        <v>270179.25</v>
      </c>
      <c r="F122" s="443">
        <f>SUM(F123:F124)</f>
        <v>23900</v>
      </c>
      <c r="G122" s="443">
        <f>SUM(G123:G124)</f>
        <v>23900</v>
      </c>
      <c r="H122" s="444">
        <f t="shared" si="30"/>
        <v>270179.25</v>
      </c>
    </row>
    <row r="123" spans="1:8" s="25" customFormat="1" ht="12" customHeight="1" x14ac:dyDescent="0.2">
      <c r="A123" s="58"/>
      <c r="B123" s="35"/>
      <c r="C123" s="60">
        <v>4300</v>
      </c>
      <c r="D123" s="87" t="s">
        <v>20</v>
      </c>
      <c r="E123" s="69">
        <v>21390</v>
      </c>
      <c r="F123" s="86">
        <v>23900</v>
      </c>
      <c r="G123" s="86"/>
      <c r="H123" s="50">
        <f t="shared" si="30"/>
        <v>45290</v>
      </c>
    </row>
    <row r="124" spans="1:8" s="25" customFormat="1" ht="24" customHeight="1" x14ac:dyDescent="0.2">
      <c r="A124" s="58"/>
      <c r="B124" s="35"/>
      <c r="C124" s="61">
        <v>4390</v>
      </c>
      <c r="D124" s="77" t="s">
        <v>49</v>
      </c>
      <c r="E124" s="69">
        <v>62000</v>
      </c>
      <c r="F124" s="86"/>
      <c r="G124" s="86">
        <v>23900</v>
      </c>
      <c r="H124" s="50">
        <f t="shared" si="30"/>
        <v>38100</v>
      </c>
    </row>
    <row r="125" spans="1:8" s="25" customFormat="1" ht="12" customHeight="1" x14ac:dyDescent="0.2">
      <c r="A125" s="98">
        <v>754</v>
      </c>
      <c r="B125" s="99"/>
      <c r="C125" s="99"/>
      <c r="D125" s="100" t="s">
        <v>137</v>
      </c>
      <c r="E125" s="69"/>
      <c r="F125" s="69"/>
      <c r="G125" s="69"/>
      <c r="H125" s="69"/>
    </row>
    <row r="126" spans="1:8" s="25" customFormat="1" ht="12" customHeight="1" thickBot="1" x14ac:dyDescent="0.25">
      <c r="A126" s="98"/>
      <c r="B126" s="99"/>
      <c r="C126" s="99"/>
      <c r="D126" s="100" t="s">
        <v>111</v>
      </c>
      <c r="E126" s="39">
        <v>7425190</v>
      </c>
      <c r="F126" s="42">
        <f>SUM(F127)</f>
        <v>2500</v>
      </c>
      <c r="G126" s="42">
        <f>SUM(G127)</f>
        <v>2500</v>
      </c>
      <c r="H126" s="39">
        <f>SUM(E126+F126-G126)</f>
        <v>7425190</v>
      </c>
    </row>
    <row r="127" spans="1:8" s="25" customFormat="1" ht="12" customHeight="1" thickTop="1" x14ac:dyDescent="0.2">
      <c r="A127" s="98"/>
      <c r="B127" s="89">
        <v>75416</v>
      </c>
      <c r="C127" s="89"/>
      <c r="D127" s="101" t="s">
        <v>138</v>
      </c>
      <c r="E127" s="45">
        <v>6924898</v>
      </c>
      <c r="F127" s="46">
        <f>SUM(F128,F131)</f>
        <v>2500</v>
      </c>
      <c r="G127" s="46">
        <f>SUM(G128,G131)</f>
        <v>2500</v>
      </c>
      <c r="H127" s="45">
        <f>SUM(E127+F127-G127)</f>
        <v>6924898</v>
      </c>
    </row>
    <row r="128" spans="1:8" s="25" customFormat="1" ht="12" customHeight="1" x14ac:dyDescent="0.2">
      <c r="A128" s="98"/>
      <c r="B128" s="89"/>
      <c r="C128" s="89"/>
      <c r="D128" s="445" t="s">
        <v>40</v>
      </c>
      <c r="E128" s="437">
        <v>5760046</v>
      </c>
      <c r="F128" s="431">
        <f>SUM(F129:F130)</f>
        <v>1000</v>
      </c>
      <c r="G128" s="431">
        <f>SUM(G129:G130)</f>
        <v>1000</v>
      </c>
      <c r="H128" s="430">
        <f>SUM(E128+F128-G128)</f>
        <v>5760046</v>
      </c>
    </row>
    <row r="129" spans="1:8" s="25" customFormat="1" ht="24" customHeight="1" x14ac:dyDescent="0.2">
      <c r="A129" s="98"/>
      <c r="B129" s="35"/>
      <c r="C129" s="61">
        <v>4390</v>
      </c>
      <c r="D129" s="77" t="s">
        <v>49</v>
      </c>
      <c r="E129" s="102">
        <v>13800</v>
      </c>
      <c r="F129" s="102"/>
      <c r="G129" s="102">
        <v>1000</v>
      </c>
      <c r="H129" s="50">
        <f t="shared" ref="H129:H130" si="31">SUM(E129+F129-G129)</f>
        <v>12800</v>
      </c>
    </row>
    <row r="130" spans="1:8" s="25" customFormat="1" ht="23.25" customHeight="1" x14ac:dyDescent="0.2">
      <c r="A130" s="98"/>
      <c r="B130" s="35"/>
      <c r="C130" s="61">
        <v>4700</v>
      </c>
      <c r="D130" s="91" t="s">
        <v>62</v>
      </c>
      <c r="E130" s="102">
        <v>27075</v>
      </c>
      <c r="F130" s="102">
        <v>1000</v>
      </c>
      <c r="G130" s="102"/>
      <c r="H130" s="50">
        <f t="shared" si="31"/>
        <v>28075</v>
      </c>
    </row>
    <row r="131" spans="1:8" s="25" customFormat="1" ht="12" customHeight="1" x14ac:dyDescent="0.2">
      <c r="A131" s="98"/>
      <c r="B131" s="35"/>
      <c r="C131" s="89"/>
      <c r="D131" s="446" t="s">
        <v>139</v>
      </c>
      <c r="E131" s="430">
        <v>1164852</v>
      </c>
      <c r="F131" s="431">
        <f>SUM(F132:F133)</f>
        <v>1500</v>
      </c>
      <c r="G131" s="431">
        <f>SUM(G132:G133)</f>
        <v>1500</v>
      </c>
      <c r="H131" s="437">
        <f>SUM(E131+F131-G131)</f>
        <v>1164852</v>
      </c>
    </row>
    <row r="132" spans="1:8" s="25" customFormat="1" ht="12" customHeight="1" x14ac:dyDescent="0.2">
      <c r="A132" s="98"/>
      <c r="B132" s="35"/>
      <c r="C132" s="60">
        <v>4040</v>
      </c>
      <c r="D132" s="87" t="s">
        <v>132</v>
      </c>
      <c r="E132" s="102">
        <v>50656</v>
      </c>
      <c r="F132" s="102"/>
      <c r="G132" s="102">
        <v>1500</v>
      </c>
      <c r="H132" s="50">
        <f t="shared" ref="H132:H133" si="32">SUM(E132+F132-G132)</f>
        <v>49156</v>
      </c>
    </row>
    <row r="133" spans="1:8" s="25" customFormat="1" ht="12" customHeight="1" x14ac:dyDescent="0.2">
      <c r="A133" s="98"/>
      <c r="B133" s="35"/>
      <c r="C133" s="60">
        <v>4360</v>
      </c>
      <c r="D133" s="87" t="s">
        <v>61</v>
      </c>
      <c r="E133" s="102">
        <v>20856</v>
      </c>
      <c r="F133" s="102">
        <v>1500</v>
      </c>
      <c r="G133" s="102"/>
      <c r="H133" s="50">
        <f t="shared" si="32"/>
        <v>22356</v>
      </c>
    </row>
    <row r="134" spans="1:8" s="25" customFormat="1" ht="12" thickBot="1" x14ac:dyDescent="0.25">
      <c r="A134" s="52">
        <v>801</v>
      </c>
      <c r="B134" s="52"/>
      <c r="C134" s="53"/>
      <c r="D134" s="54" t="s">
        <v>14</v>
      </c>
      <c r="E134" s="7">
        <v>414837036.55999994</v>
      </c>
      <c r="F134" s="42">
        <f>SUM(F135,F154,F164,F178,F186,F189,F206,F213,F222,F229,F234,F237,F242,F249,F258,F263,F273,F279)</f>
        <v>853579</v>
      </c>
      <c r="G134" s="42">
        <f>SUM(G135,G154,G164,G178,G186,G189,G206,G213,G222,G229,G234,G237,G242,G249,G258,G263,G273,G279)</f>
        <v>388421</v>
      </c>
      <c r="H134" s="39">
        <f>SUM(E134+F134-G134)</f>
        <v>415302194.55999994</v>
      </c>
    </row>
    <row r="135" spans="1:8" s="25" customFormat="1" ht="12" thickTop="1" x14ac:dyDescent="0.2">
      <c r="A135" s="52"/>
      <c r="B135" s="55">
        <v>80101</v>
      </c>
      <c r="C135" s="35"/>
      <c r="D135" s="44" t="s">
        <v>18</v>
      </c>
      <c r="E135" s="45">
        <v>109953683.70999999</v>
      </c>
      <c r="F135" s="46">
        <f>SUM(F136,F148,F152)</f>
        <v>204442</v>
      </c>
      <c r="G135" s="46">
        <f>SUM(G136,G148,G152)</f>
        <v>30227</v>
      </c>
      <c r="H135" s="45">
        <f>SUM(E135+F135-G135)</f>
        <v>110127898.70999999</v>
      </c>
    </row>
    <row r="136" spans="1:8" s="25" customFormat="1" ht="11.25" x14ac:dyDescent="0.2">
      <c r="A136" s="52"/>
      <c r="B136" s="55"/>
      <c r="C136" s="35"/>
      <c r="D136" s="436" t="s">
        <v>140</v>
      </c>
      <c r="E136" s="437">
        <v>95728494</v>
      </c>
      <c r="F136" s="437">
        <f>SUM(F137:F147)</f>
        <v>20519</v>
      </c>
      <c r="G136" s="437">
        <f>SUM(G137:G147)</f>
        <v>30227</v>
      </c>
      <c r="H136" s="430">
        <f>SUM(E136+F136-G136)</f>
        <v>95718786</v>
      </c>
    </row>
    <row r="137" spans="1:8" s="25" customFormat="1" ht="11.25" x14ac:dyDescent="0.2">
      <c r="A137" s="52"/>
      <c r="B137" s="55"/>
      <c r="C137" s="60">
        <v>3020</v>
      </c>
      <c r="D137" s="87" t="s">
        <v>131</v>
      </c>
      <c r="E137" s="86">
        <v>331021</v>
      </c>
      <c r="F137" s="86"/>
      <c r="G137" s="86">
        <v>6508</v>
      </c>
      <c r="H137" s="50">
        <f t="shared" ref="H137:H147" si="33">SUM(E137+F137-G137)</f>
        <v>324513</v>
      </c>
    </row>
    <row r="138" spans="1:8" s="25" customFormat="1" ht="11.25" x14ac:dyDescent="0.2">
      <c r="A138" s="52"/>
      <c r="B138" s="55"/>
      <c r="C138" s="60">
        <v>4040</v>
      </c>
      <c r="D138" s="87" t="s">
        <v>132</v>
      </c>
      <c r="E138" s="86">
        <v>870316</v>
      </c>
      <c r="F138" s="86"/>
      <c r="G138" s="86">
        <v>740</v>
      </c>
      <c r="H138" s="50">
        <f t="shared" si="33"/>
        <v>869576</v>
      </c>
    </row>
    <row r="139" spans="1:8" s="25" customFormat="1" ht="11.25" x14ac:dyDescent="0.2">
      <c r="A139" s="52"/>
      <c r="B139" s="55"/>
      <c r="C139" s="60">
        <v>4110</v>
      </c>
      <c r="D139" s="87" t="s">
        <v>51</v>
      </c>
      <c r="E139" s="86">
        <v>11241380</v>
      </c>
      <c r="F139" s="86">
        <v>2000</v>
      </c>
      <c r="G139" s="86"/>
      <c r="H139" s="50">
        <f t="shared" si="33"/>
        <v>11243380</v>
      </c>
    </row>
    <row r="140" spans="1:8" s="25" customFormat="1" ht="11.25" x14ac:dyDescent="0.2">
      <c r="A140" s="52"/>
      <c r="B140" s="55"/>
      <c r="C140" s="83" t="s">
        <v>59</v>
      </c>
      <c r="D140" s="85" t="s">
        <v>60</v>
      </c>
      <c r="E140" s="86">
        <v>616507.80000000005</v>
      </c>
      <c r="F140" s="86">
        <v>8450</v>
      </c>
      <c r="G140" s="86"/>
      <c r="H140" s="50">
        <f t="shared" si="33"/>
        <v>624957.80000000005</v>
      </c>
    </row>
    <row r="141" spans="1:8" s="25" customFormat="1" ht="11.25" x14ac:dyDescent="0.2">
      <c r="A141" s="52"/>
      <c r="B141" s="55"/>
      <c r="C141" s="83" t="s">
        <v>141</v>
      </c>
      <c r="D141" s="85" t="s">
        <v>121</v>
      </c>
      <c r="E141" s="86">
        <v>7346104</v>
      </c>
      <c r="F141" s="86"/>
      <c r="G141" s="86">
        <v>1000</v>
      </c>
      <c r="H141" s="50">
        <f t="shared" si="33"/>
        <v>7345104</v>
      </c>
    </row>
    <row r="142" spans="1:8" s="25" customFormat="1" ht="11.25" x14ac:dyDescent="0.2">
      <c r="A142" s="52"/>
      <c r="B142" s="55"/>
      <c r="C142" s="60">
        <v>4280</v>
      </c>
      <c r="D142" s="87" t="s">
        <v>142</v>
      </c>
      <c r="E142" s="86">
        <v>115779</v>
      </c>
      <c r="F142" s="86">
        <v>2500</v>
      </c>
      <c r="G142" s="86"/>
      <c r="H142" s="50">
        <f t="shared" si="33"/>
        <v>118279</v>
      </c>
    </row>
    <row r="143" spans="1:8" s="25" customFormat="1" ht="11.25" x14ac:dyDescent="0.2">
      <c r="A143" s="52"/>
      <c r="B143" s="55"/>
      <c r="C143" s="60">
        <v>4300</v>
      </c>
      <c r="D143" s="87" t="s">
        <v>20</v>
      </c>
      <c r="E143" s="86">
        <v>985247.2</v>
      </c>
      <c r="F143" s="86">
        <v>6129</v>
      </c>
      <c r="G143" s="86"/>
      <c r="H143" s="50">
        <f t="shared" si="33"/>
        <v>991376.2</v>
      </c>
    </row>
    <row r="144" spans="1:8" s="25" customFormat="1" ht="22.5" x14ac:dyDescent="0.2">
      <c r="A144" s="52"/>
      <c r="B144" s="55"/>
      <c r="C144" s="61">
        <v>4390</v>
      </c>
      <c r="D144" s="77" t="s">
        <v>49</v>
      </c>
      <c r="E144" s="86">
        <v>56618</v>
      </c>
      <c r="F144" s="86"/>
      <c r="G144" s="86">
        <v>2129</v>
      </c>
      <c r="H144" s="50">
        <f t="shared" si="33"/>
        <v>54489</v>
      </c>
    </row>
    <row r="145" spans="1:8" s="25" customFormat="1" ht="11.25" x14ac:dyDescent="0.2">
      <c r="A145" s="52"/>
      <c r="B145" s="55"/>
      <c r="C145" s="60">
        <v>4430</v>
      </c>
      <c r="D145" s="87" t="s">
        <v>63</v>
      </c>
      <c r="E145" s="86">
        <v>9005</v>
      </c>
      <c r="F145" s="86">
        <v>1440</v>
      </c>
      <c r="G145" s="86"/>
      <c r="H145" s="50">
        <f t="shared" si="33"/>
        <v>10445</v>
      </c>
    </row>
    <row r="146" spans="1:8" s="25" customFormat="1" ht="11.25" x14ac:dyDescent="0.2">
      <c r="A146" s="52"/>
      <c r="B146" s="55"/>
      <c r="C146" s="60">
        <v>4710</v>
      </c>
      <c r="D146" s="87" t="s">
        <v>36</v>
      </c>
      <c r="E146" s="69">
        <v>268590</v>
      </c>
      <c r="F146" s="69"/>
      <c r="G146" s="69">
        <v>19050</v>
      </c>
      <c r="H146" s="50">
        <f t="shared" si="33"/>
        <v>249540</v>
      </c>
    </row>
    <row r="147" spans="1:8" s="25" customFormat="1" ht="11.25" x14ac:dyDescent="0.2">
      <c r="A147" s="52"/>
      <c r="B147" s="55"/>
      <c r="C147" s="89">
        <v>4800</v>
      </c>
      <c r="D147" s="103" t="s">
        <v>143</v>
      </c>
      <c r="E147" s="69">
        <v>3346473</v>
      </c>
      <c r="F147" s="69"/>
      <c r="G147" s="69">
        <v>800</v>
      </c>
      <c r="H147" s="50">
        <f t="shared" si="33"/>
        <v>3345673</v>
      </c>
    </row>
    <row r="148" spans="1:8" s="25" customFormat="1" ht="22.5" x14ac:dyDescent="0.2">
      <c r="A148" s="52"/>
      <c r="B148" s="55"/>
      <c r="C148" s="35"/>
      <c r="D148" s="429" t="s">
        <v>144</v>
      </c>
      <c r="E148" s="437">
        <v>1713343.95</v>
      </c>
      <c r="F148" s="437">
        <f>SUM(F149:F151)</f>
        <v>181092</v>
      </c>
      <c r="G148" s="437">
        <f>SUM(G149:G151)</f>
        <v>0</v>
      </c>
      <c r="H148" s="430">
        <f>SUM(E148+F148-G148)</f>
        <v>1894435.95</v>
      </c>
    </row>
    <row r="149" spans="1:8" s="25" customFormat="1" ht="22.5" x14ac:dyDescent="0.2">
      <c r="A149" s="52"/>
      <c r="B149" s="55"/>
      <c r="C149" s="104" t="s">
        <v>145</v>
      </c>
      <c r="D149" s="91" t="s">
        <v>146</v>
      </c>
      <c r="E149" s="86">
        <v>1272469.98</v>
      </c>
      <c r="F149" s="86">
        <v>47218</v>
      </c>
      <c r="G149" s="86"/>
      <c r="H149" s="50">
        <f t="shared" ref="H149:H151" si="34">SUM(E149+F149-G149)</f>
        <v>1319687.98</v>
      </c>
    </row>
    <row r="150" spans="1:8" s="25" customFormat="1" ht="22.5" x14ac:dyDescent="0.2">
      <c r="A150" s="52"/>
      <c r="B150" s="55"/>
      <c r="C150" s="104">
        <v>4750</v>
      </c>
      <c r="D150" s="91" t="s">
        <v>147</v>
      </c>
      <c r="E150" s="86">
        <v>243264.75</v>
      </c>
      <c r="F150" s="86">
        <v>111452</v>
      </c>
      <c r="G150" s="86"/>
      <c r="H150" s="50">
        <f t="shared" si="34"/>
        <v>354716.75</v>
      </c>
    </row>
    <row r="151" spans="1:8" s="25" customFormat="1" ht="22.5" customHeight="1" x14ac:dyDescent="0.2">
      <c r="A151" s="52"/>
      <c r="B151" s="55"/>
      <c r="C151" s="104">
        <v>4850</v>
      </c>
      <c r="D151" s="91" t="s">
        <v>148</v>
      </c>
      <c r="E151" s="86">
        <v>47245.22</v>
      </c>
      <c r="F151" s="86">
        <v>22422</v>
      </c>
      <c r="G151" s="86"/>
      <c r="H151" s="50">
        <f t="shared" si="34"/>
        <v>69667.22</v>
      </c>
    </row>
    <row r="152" spans="1:8" s="25" customFormat="1" ht="24.75" customHeight="1" x14ac:dyDescent="0.2">
      <c r="A152" s="52"/>
      <c r="B152" s="55"/>
      <c r="C152" s="35"/>
      <c r="D152" s="429" t="s">
        <v>149</v>
      </c>
      <c r="E152" s="437">
        <v>8403</v>
      </c>
      <c r="F152" s="437">
        <f>SUM(F153)</f>
        <v>2831</v>
      </c>
      <c r="G152" s="437">
        <f>SUM(G153)</f>
        <v>0</v>
      </c>
      <c r="H152" s="430">
        <f>SUM(E152+F152-G152)</f>
        <v>11234</v>
      </c>
    </row>
    <row r="153" spans="1:8" s="25" customFormat="1" ht="35.25" customHeight="1" x14ac:dyDescent="0.2">
      <c r="A153" s="52"/>
      <c r="B153" s="55"/>
      <c r="C153" s="104" t="s">
        <v>150</v>
      </c>
      <c r="D153" s="91" t="s">
        <v>151</v>
      </c>
      <c r="E153" s="69">
        <v>8403</v>
      </c>
      <c r="F153" s="86">
        <v>2831</v>
      </c>
      <c r="G153" s="86"/>
      <c r="H153" s="50">
        <f t="shared" ref="H153" si="35">SUM(E153+F153-G153)</f>
        <v>11234</v>
      </c>
    </row>
    <row r="154" spans="1:8" s="25" customFormat="1" ht="11.25" x14ac:dyDescent="0.2">
      <c r="A154" s="52"/>
      <c r="B154" s="55">
        <v>80102</v>
      </c>
      <c r="C154" s="35"/>
      <c r="D154" s="44" t="s">
        <v>65</v>
      </c>
      <c r="E154" s="46">
        <v>19096688.869999997</v>
      </c>
      <c r="F154" s="46">
        <f>SUM(F155,F160)</f>
        <v>44359</v>
      </c>
      <c r="G154" s="46">
        <f>SUM(G155,G160)</f>
        <v>27000</v>
      </c>
      <c r="H154" s="45">
        <f>SUM(E154+F154-G154)</f>
        <v>19114047.869999997</v>
      </c>
    </row>
    <row r="155" spans="1:8" s="25" customFormat="1" ht="11.25" x14ac:dyDescent="0.2">
      <c r="A155" s="52"/>
      <c r="B155" s="55"/>
      <c r="C155" s="35"/>
      <c r="D155" s="436" t="s">
        <v>140</v>
      </c>
      <c r="E155" s="437">
        <v>15413568</v>
      </c>
      <c r="F155" s="437">
        <f>SUM(F156:F159)</f>
        <v>27000</v>
      </c>
      <c r="G155" s="437">
        <f>SUM(G156:G159)</f>
        <v>27000</v>
      </c>
      <c r="H155" s="430">
        <f>SUM(E155+F155-G155)</f>
        <v>15413568</v>
      </c>
    </row>
    <row r="156" spans="1:8" s="25" customFormat="1" ht="11.25" x14ac:dyDescent="0.2">
      <c r="A156" s="52"/>
      <c r="B156" s="55"/>
      <c r="C156" s="60">
        <v>4170</v>
      </c>
      <c r="D156" s="87" t="s">
        <v>26</v>
      </c>
      <c r="E156" s="86">
        <v>2000</v>
      </c>
      <c r="F156" s="86"/>
      <c r="G156" s="86">
        <v>2000</v>
      </c>
      <c r="H156" s="50">
        <f t="shared" ref="H156:H159" si="36">SUM(E156+F156-G156)</f>
        <v>0</v>
      </c>
    </row>
    <row r="157" spans="1:8" s="25" customFormat="1" ht="11.25" x14ac:dyDescent="0.2">
      <c r="A157" s="52"/>
      <c r="B157" s="55"/>
      <c r="C157" s="83" t="s">
        <v>59</v>
      </c>
      <c r="D157" s="85" t="s">
        <v>60</v>
      </c>
      <c r="E157" s="86">
        <v>33091.199999999997</v>
      </c>
      <c r="F157" s="86">
        <v>22000</v>
      </c>
      <c r="G157" s="86"/>
      <c r="H157" s="50">
        <f t="shared" si="36"/>
        <v>55091.199999999997</v>
      </c>
    </row>
    <row r="158" spans="1:8" s="25" customFormat="1" ht="11.25" x14ac:dyDescent="0.2">
      <c r="A158" s="52"/>
      <c r="B158" s="55"/>
      <c r="C158" s="60">
        <v>4260</v>
      </c>
      <c r="D158" s="87" t="s">
        <v>121</v>
      </c>
      <c r="E158" s="86">
        <v>348000</v>
      </c>
      <c r="F158" s="86"/>
      <c r="G158" s="86">
        <v>25000</v>
      </c>
      <c r="H158" s="50">
        <f t="shared" si="36"/>
        <v>323000</v>
      </c>
    </row>
    <row r="159" spans="1:8" s="25" customFormat="1" ht="11.25" x14ac:dyDescent="0.2">
      <c r="A159" s="52"/>
      <c r="B159" s="55"/>
      <c r="C159" s="60">
        <v>4280</v>
      </c>
      <c r="D159" s="87" t="s">
        <v>142</v>
      </c>
      <c r="E159" s="86">
        <v>10100</v>
      </c>
      <c r="F159" s="86">
        <v>5000</v>
      </c>
      <c r="G159" s="86"/>
      <c r="H159" s="50">
        <f t="shared" si="36"/>
        <v>15100</v>
      </c>
    </row>
    <row r="160" spans="1:8" s="25" customFormat="1" ht="22.5" x14ac:dyDescent="0.2">
      <c r="A160" s="52"/>
      <c r="B160" s="55"/>
      <c r="C160" s="35"/>
      <c r="D160" s="429" t="s">
        <v>144</v>
      </c>
      <c r="E160" s="437">
        <v>183120.87</v>
      </c>
      <c r="F160" s="437">
        <f>SUM(F161:F163)</f>
        <v>17359</v>
      </c>
      <c r="G160" s="437">
        <f>SUM(G161:G163)</f>
        <v>0</v>
      </c>
      <c r="H160" s="430">
        <f>SUM(E160+F160-G160)</f>
        <v>200479.87</v>
      </c>
    </row>
    <row r="161" spans="1:8" s="25" customFormat="1" ht="22.5" x14ac:dyDescent="0.2">
      <c r="A161" s="52"/>
      <c r="B161" s="55"/>
      <c r="C161" s="104" t="s">
        <v>145</v>
      </c>
      <c r="D161" s="91" t="s">
        <v>146</v>
      </c>
      <c r="E161" s="86">
        <v>158120.87</v>
      </c>
      <c r="F161" s="86">
        <v>10359</v>
      </c>
      <c r="G161" s="86"/>
      <c r="H161" s="50">
        <f t="shared" ref="H161:H163" si="37">SUM(E161+F161-G161)</f>
        <v>168479.87</v>
      </c>
    </row>
    <row r="162" spans="1:8" s="25" customFormat="1" ht="22.5" x14ac:dyDescent="0.2">
      <c r="A162" s="52"/>
      <c r="B162" s="55"/>
      <c r="C162" s="61">
        <v>4750</v>
      </c>
      <c r="D162" s="77" t="s">
        <v>147</v>
      </c>
      <c r="E162" s="86">
        <v>12000</v>
      </c>
      <c r="F162" s="86">
        <v>6500</v>
      </c>
      <c r="G162" s="86"/>
      <c r="H162" s="50">
        <f t="shared" si="37"/>
        <v>18500</v>
      </c>
    </row>
    <row r="163" spans="1:8" s="25" customFormat="1" ht="23.25" customHeight="1" x14ac:dyDescent="0.2">
      <c r="A163" s="52"/>
      <c r="B163" s="55"/>
      <c r="C163" s="61">
        <v>4850</v>
      </c>
      <c r="D163" s="77" t="s">
        <v>148</v>
      </c>
      <c r="E163" s="86">
        <v>3000</v>
      </c>
      <c r="F163" s="86">
        <v>500</v>
      </c>
      <c r="G163" s="86"/>
      <c r="H163" s="50">
        <f t="shared" si="37"/>
        <v>3500</v>
      </c>
    </row>
    <row r="164" spans="1:8" s="25" customFormat="1" ht="11.25" x14ac:dyDescent="0.2">
      <c r="A164" s="52"/>
      <c r="B164" s="55">
        <v>80104</v>
      </c>
      <c r="C164" s="35"/>
      <c r="D164" s="44" t="s">
        <v>19</v>
      </c>
      <c r="E164" s="46">
        <v>54106251.710000008</v>
      </c>
      <c r="F164" s="46">
        <f>SUM(F165,F171,F176)</f>
        <v>63595</v>
      </c>
      <c r="G164" s="46">
        <f>SUM(G165,G171,G176)</f>
        <v>18894</v>
      </c>
      <c r="H164" s="45">
        <f>SUM(E164+F164-G164)</f>
        <v>54150952.710000008</v>
      </c>
    </row>
    <row r="165" spans="1:8" s="25" customFormat="1" ht="11.25" x14ac:dyDescent="0.2">
      <c r="A165" s="52"/>
      <c r="B165" s="55"/>
      <c r="C165" s="35"/>
      <c r="D165" s="436" t="s">
        <v>140</v>
      </c>
      <c r="E165" s="437">
        <v>41811020</v>
      </c>
      <c r="F165" s="437">
        <f>SUM(F166:F170)</f>
        <v>19000</v>
      </c>
      <c r="G165" s="437">
        <f>SUM(G166:G170)</f>
        <v>18894</v>
      </c>
      <c r="H165" s="430">
        <f>SUM(E165+F165-G165)</f>
        <v>41811126</v>
      </c>
    </row>
    <row r="166" spans="1:8" s="25" customFormat="1" ht="11.25" x14ac:dyDescent="0.2">
      <c r="A166" s="52"/>
      <c r="B166" s="55"/>
      <c r="C166" s="60">
        <v>3020</v>
      </c>
      <c r="D166" s="87" t="s">
        <v>131</v>
      </c>
      <c r="E166" s="86">
        <v>132023</v>
      </c>
      <c r="F166" s="86">
        <v>12000</v>
      </c>
      <c r="G166" s="86"/>
      <c r="H166" s="50">
        <f t="shared" ref="H166:H170" si="38">SUM(E166+F166-G166)</f>
        <v>144023</v>
      </c>
    </row>
    <row r="167" spans="1:8" s="25" customFormat="1" ht="11.25" x14ac:dyDescent="0.2">
      <c r="A167" s="63"/>
      <c r="B167" s="105"/>
      <c r="C167" s="106" t="s">
        <v>59</v>
      </c>
      <c r="D167" s="101" t="s">
        <v>60</v>
      </c>
      <c r="E167" s="88">
        <v>713754.5</v>
      </c>
      <c r="F167" s="88">
        <v>5000</v>
      </c>
      <c r="G167" s="88"/>
      <c r="H167" s="45">
        <f t="shared" si="38"/>
        <v>718754.5</v>
      </c>
    </row>
    <row r="168" spans="1:8" s="25" customFormat="1" ht="22.5" x14ac:dyDescent="0.2">
      <c r="A168" s="52"/>
      <c r="B168" s="55"/>
      <c r="C168" s="61">
        <v>4700</v>
      </c>
      <c r="D168" s="91" t="s">
        <v>62</v>
      </c>
      <c r="E168" s="86">
        <v>43915</v>
      </c>
      <c r="F168" s="86">
        <v>2000</v>
      </c>
      <c r="G168" s="86"/>
      <c r="H168" s="50">
        <f t="shared" si="38"/>
        <v>45915</v>
      </c>
    </row>
    <row r="169" spans="1:8" s="25" customFormat="1" ht="11.25" x14ac:dyDescent="0.2">
      <c r="A169" s="52"/>
      <c r="B169" s="55"/>
      <c r="C169" s="60">
        <v>4710</v>
      </c>
      <c r="D169" s="87" t="s">
        <v>36</v>
      </c>
      <c r="E169" s="69">
        <v>245630</v>
      </c>
      <c r="F169" s="69"/>
      <c r="G169" s="69">
        <v>18694</v>
      </c>
      <c r="H169" s="50">
        <f t="shared" si="38"/>
        <v>226936</v>
      </c>
    </row>
    <row r="170" spans="1:8" s="25" customFormat="1" ht="11.25" x14ac:dyDescent="0.2">
      <c r="A170" s="52"/>
      <c r="B170" s="55"/>
      <c r="C170" s="89">
        <v>4800</v>
      </c>
      <c r="D170" s="103" t="s">
        <v>143</v>
      </c>
      <c r="E170" s="69">
        <v>1076095</v>
      </c>
      <c r="F170" s="69"/>
      <c r="G170" s="69">
        <v>200</v>
      </c>
      <c r="H170" s="50">
        <f t="shared" si="38"/>
        <v>1075895</v>
      </c>
    </row>
    <row r="171" spans="1:8" s="25" customFormat="1" ht="22.5" x14ac:dyDescent="0.2">
      <c r="A171" s="52"/>
      <c r="B171" s="55"/>
      <c r="C171" s="35"/>
      <c r="D171" s="429" t="s">
        <v>144</v>
      </c>
      <c r="E171" s="447">
        <v>346074.31</v>
      </c>
      <c r="F171" s="437">
        <f>SUM(F172:F175)</f>
        <v>39264</v>
      </c>
      <c r="G171" s="437">
        <f>SUM(G172:G175)</f>
        <v>0</v>
      </c>
      <c r="H171" s="430">
        <f>SUM(E171+F171-G171)</f>
        <v>385338.31</v>
      </c>
    </row>
    <row r="172" spans="1:8" s="25" customFormat="1" ht="22.5" x14ac:dyDescent="0.2">
      <c r="A172" s="52"/>
      <c r="B172" s="55"/>
      <c r="C172" s="104" t="s">
        <v>145</v>
      </c>
      <c r="D172" s="91" t="s">
        <v>146</v>
      </c>
      <c r="E172" s="107">
        <v>296895.31</v>
      </c>
      <c r="F172" s="86">
        <v>35814</v>
      </c>
      <c r="G172" s="86"/>
      <c r="H172" s="50">
        <f t="shared" ref="H172:H175" si="39">SUM(E172+F172-G172)</f>
        <v>332709.31</v>
      </c>
    </row>
    <row r="173" spans="1:8" s="25" customFormat="1" ht="11.25" x14ac:dyDescent="0.2">
      <c r="A173" s="52"/>
      <c r="B173" s="55"/>
      <c r="C173" s="60">
        <v>4370</v>
      </c>
      <c r="D173" s="87" t="s">
        <v>152</v>
      </c>
      <c r="E173" s="107">
        <v>5805</v>
      </c>
      <c r="F173" s="86">
        <v>800</v>
      </c>
      <c r="G173" s="86"/>
      <c r="H173" s="50">
        <f t="shared" si="39"/>
        <v>6605</v>
      </c>
    </row>
    <row r="174" spans="1:8" s="25" customFormat="1" ht="22.5" x14ac:dyDescent="0.2">
      <c r="A174" s="52"/>
      <c r="B174" s="55"/>
      <c r="C174" s="61">
        <v>4750</v>
      </c>
      <c r="D174" s="77" t="s">
        <v>147</v>
      </c>
      <c r="E174" s="107">
        <v>0</v>
      </c>
      <c r="F174" s="86">
        <v>2200</v>
      </c>
      <c r="G174" s="86"/>
      <c r="H174" s="50">
        <f t="shared" si="39"/>
        <v>2200</v>
      </c>
    </row>
    <row r="175" spans="1:8" s="25" customFormat="1" ht="23.25" customHeight="1" x14ac:dyDescent="0.2">
      <c r="A175" s="52"/>
      <c r="B175" s="55"/>
      <c r="C175" s="61">
        <v>4850</v>
      </c>
      <c r="D175" s="77" t="s">
        <v>148</v>
      </c>
      <c r="E175" s="107">
        <v>0</v>
      </c>
      <c r="F175" s="86">
        <v>450</v>
      </c>
      <c r="G175" s="86"/>
      <c r="H175" s="50">
        <f t="shared" si="39"/>
        <v>450</v>
      </c>
    </row>
    <row r="176" spans="1:8" s="25" customFormat="1" ht="25.5" customHeight="1" x14ac:dyDescent="0.2">
      <c r="A176" s="52"/>
      <c r="B176" s="55"/>
      <c r="C176" s="35"/>
      <c r="D176" s="429" t="s">
        <v>149</v>
      </c>
      <c r="E176" s="437">
        <v>18105</v>
      </c>
      <c r="F176" s="437">
        <f>SUM(F177)</f>
        <v>5331</v>
      </c>
      <c r="G176" s="437">
        <f>SUM(G177)</f>
        <v>0</v>
      </c>
      <c r="H176" s="430">
        <f>SUM(E176+F176-G176)</f>
        <v>23436</v>
      </c>
    </row>
    <row r="177" spans="1:8" s="25" customFormat="1" ht="34.5" customHeight="1" x14ac:dyDescent="0.2">
      <c r="A177" s="52"/>
      <c r="B177" s="55"/>
      <c r="C177" s="104" t="s">
        <v>150</v>
      </c>
      <c r="D177" s="91" t="s">
        <v>151</v>
      </c>
      <c r="E177" s="69">
        <v>18105</v>
      </c>
      <c r="F177" s="86">
        <v>5331</v>
      </c>
      <c r="G177" s="86"/>
      <c r="H177" s="50">
        <f t="shared" ref="H177" si="40">SUM(E177+F177-G177)</f>
        <v>23436</v>
      </c>
    </row>
    <row r="178" spans="1:8" s="25" customFormat="1" ht="11.25" x14ac:dyDescent="0.2">
      <c r="A178" s="52"/>
      <c r="B178" s="55">
        <v>80107</v>
      </c>
      <c r="C178" s="35"/>
      <c r="D178" s="56" t="s">
        <v>153</v>
      </c>
      <c r="E178" s="45">
        <v>8072172</v>
      </c>
      <c r="F178" s="46">
        <f>SUM(F179)</f>
        <v>4000</v>
      </c>
      <c r="G178" s="46">
        <f>SUM(G179)</f>
        <v>34803</v>
      </c>
      <c r="H178" s="45">
        <f>SUM(E178+F178-G178)</f>
        <v>8041369</v>
      </c>
    </row>
    <row r="179" spans="1:8" s="25" customFormat="1" ht="11.25" x14ac:dyDescent="0.2">
      <c r="A179" s="52"/>
      <c r="B179" s="52"/>
      <c r="C179" s="35"/>
      <c r="D179" s="436" t="s">
        <v>140</v>
      </c>
      <c r="E179" s="437">
        <v>8072172</v>
      </c>
      <c r="F179" s="437">
        <f>SUM(F180:F185)</f>
        <v>4000</v>
      </c>
      <c r="G179" s="437">
        <f>SUM(G180:G185)</f>
        <v>34803</v>
      </c>
      <c r="H179" s="437">
        <f t="shared" ref="H179:H185" si="41">SUM(E179+F179-G179)</f>
        <v>8041369</v>
      </c>
    </row>
    <row r="180" spans="1:8" s="25" customFormat="1" ht="11.25" x14ac:dyDescent="0.2">
      <c r="A180" s="52"/>
      <c r="B180" s="52"/>
      <c r="C180" s="60">
        <v>3020</v>
      </c>
      <c r="D180" s="87" t="s">
        <v>131</v>
      </c>
      <c r="E180" s="86">
        <v>5425</v>
      </c>
      <c r="F180" s="86">
        <v>4000</v>
      </c>
      <c r="G180" s="86"/>
      <c r="H180" s="51">
        <f t="shared" si="41"/>
        <v>9425</v>
      </c>
    </row>
    <row r="181" spans="1:8" s="25" customFormat="1" ht="11.25" x14ac:dyDescent="0.2">
      <c r="A181" s="52"/>
      <c r="B181" s="52"/>
      <c r="C181" s="60">
        <v>4110</v>
      </c>
      <c r="D181" s="87" t="s">
        <v>51</v>
      </c>
      <c r="E181" s="86">
        <v>1080302</v>
      </c>
      <c r="F181" s="86"/>
      <c r="G181" s="86">
        <v>6328</v>
      </c>
      <c r="H181" s="51">
        <f t="shared" si="41"/>
        <v>1073974</v>
      </c>
    </row>
    <row r="182" spans="1:8" s="25" customFormat="1" ht="11.25" x14ac:dyDescent="0.2">
      <c r="A182" s="52"/>
      <c r="B182" s="52"/>
      <c r="C182" s="60">
        <v>4120</v>
      </c>
      <c r="D182" s="87" t="s">
        <v>37</v>
      </c>
      <c r="E182" s="86">
        <v>126349</v>
      </c>
      <c r="F182" s="86"/>
      <c r="G182" s="86">
        <v>475</v>
      </c>
      <c r="H182" s="51">
        <f t="shared" si="41"/>
        <v>125874</v>
      </c>
    </row>
    <row r="183" spans="1:8" s="25" customFormat="1" ht="11.25" x14ac:dyDescent="0.2">
      <c r="A183" s="52"/>
      <c r="B183" s="34"/>
      <c r="C183" s="60">
        <v>4710</v>
      </c>
      <c r="D183" s="87" t="s">
        <v>36</v>
      </c>
      <c r="E183" s="86">
        <v>59346</v>
      </c>
      <c r="F183" s="86"/>
      <c r="G183" s="69">
        <v>2400</v>
      </c>
      <c r="H183" s="51">
        <f t="shared" si="41"/>
        <v>56946</v>
      </c>
    </row>
    <row r="184" spans="1:8" s="25" customFormat="1" ht="11.25" x14ac:dyDescent="0.2">
      <c r="A184" s="52"/>
      <c r="B184" s="34"/>
      <c r="C184" s="89">
        <v>4790</v>
      </c>
      <c r="D184" s="103" t="s">
        <v>154</v>
      </c>
      <c r="E184" s="86">
        <v>5971842</v>
      </c>
      <c r="F184" s="86"/>
      <c r="G184" s="69">
        <v>25000</v>
      </c>
      <c r="H184" s="51">
        <f t="shared" si="41"/>
        <v>5946842</v>
      </c>
    </row>
    <row r="185" spans="1:8" s="25" customFormat="1" ht="11.25" x14ac:dyDescent="0.2">
      <c r="A185" s="52"/>
      <c r="B185" s="34"/>
      <c r="C185" s="89">
        <v>4800</v>
      </c>
      <c r="D185" s="103" t="s">
        <v>143</v>
      </c>
      <c r="E185" s="86">
        <v>363190</v>
      </c>
      <c r="F185" s="86"/>
      <c r="G185" s="69">
        <v>600</v>
      </c>
      <c r="H185" s="51">
        <f t="shared" si="41"/>
        <v>362590</v>
      </c>
    </row>
    <row r="186" spans="1:8" s="25" customFormat="1" ht="11.25" x14ac:dyDescent="0.2">
      <c r="A186" s="52"/>
      <c r="B186" s="55">
        <v>80113</v>
      </c>
      <c r="C186" s="35"/>
      <c r="D186" s="44" t="s">
        <v>155</v>
      </c>
      <c r="E186" s="45">
        <v>1121793</v>
      </c>
      <c r="F186" s="46">
        <f>SUM(F187)</f>
        <v>60000</v>
      </c>
      <c r="G186" s="46">
        <f>SUM(G187)</f>
        <v>0</v>
      </c>
      <c r="H186" s="45">
        <f>SUM(E186+F186-G186)</f>
        <v>1181793</v>
      </c>
    </row>
    <row r="187" spans="1:8" s="25" customFormat="1" ht="11.25" x14ac:dyDescent="0.2">
      <c r="A187" s="52"/>
      <c r="B187" s="55"/>
      <c r="C187" s="35"/>
      <c r="D187" s="429" t="s">
        <v>156</v>
      </c>
      <c r="E187" s="437">
        <v>120843.14</v>
      </c>
      <c r="F187" s="437">
        <f>SUM(F188)</f>
        <v>60000</v>
      </c>
      <c r="G187" s="437">
        <f>SUM(G188)</f>
        <v>0</v>
      </c>
      <c r="H187" s="430">
        <f>SUM(E187+F187-G187)</f>
        <v>180843.14</v>
      </c>
    </row>
    <row r="188" spans="1:8" s="25" customFormat="1" ht="11.25" x14ac:dyDescent="0.2">
      <c r="A188" s="52"/>
      <c r="B188" s="55"/>
      <c r="C188" s="60">
        <v>4300</v>
      </c>
      <c r="D188" s="87" t="s">
        <v>20</v>
      </c>
      <c r="E188" s="86">
        <v>120843.14</v>
      </c>
      <c r="F188" s="86">
        <v>60000</v>
      </c>
      <c r="G188" s="86"/>
      <c r="H188" s="50">
        <f t="shared" ref="H188" si="42">SUM(E188+F188-G188)</f>
        <v>180843.14</v>
      </c>
    </row>
    <row r="189" spans="1:8" s="25" customFormat="1" ht="11.25" x14ac:dyDescent="0.2">
      <c r="A189" s="52"/>
      <c r="B189" s="55">
        <v>80115</v>
      </c>
      <c r="C189" s="35"/>
      <c r="D189" s="44" t="s">
        <v>21</v>
      </c>
      <c r="E189" s="45">
        <v>78957858.790000007</v>
      </c>
      <c r="F189" s="46">
        <f>SUM(F190,F200,F204)</f>
        <v>101075</v>
      </c>
      <c r="G189" s="46">
        <f>SUM(G190,G200,G204)</f>
        <v>125500</v>
      </c>
      <c r="H189" s="45">
        <f>SUM(E189+F189-G189)</f>
        <v>78933433.790000007</v>
      </c>
    </row>
    <row r="190" spans="1:8" s="25" customFormat="1" ht="11.25" x14ac:dyDescent="0.2">
      <c r="A190" s="52"/>
      <c r="B190" s="55"/>
      <c r="C190" s="35"/>
      <c r="D190" s="436" t="s">
        <v>140</v>
      </c>
      <c r="E190" s="437">
        <v>55635595</v>
      </c>
      <c r="F190" s="437">
        <f>SUM(F191:F199)</f>
        <v>78197</v>
      </c>
      <c r="G190" s="437">
        <f>SUM(G191:G199)</f>
        <v>125500</v>
      </c>
      <c r="H190" s="430">
        <f>SUM(E190+F190-G190)</f>
        <v>55588292</v>
      </c>
    </row>
    <row r="191" spans="1:8" s="25" customFormat="1" ht="11.25" x14ac:dyDescent="0.2">
      <c r="A191" s="52"/>
      <c r="B191" s="55"/>
      <c r="C191" s="60">
        <v>3020</v>
      </c>
      <c r="D191" s="87" t="s">
        <v>131</v>
      </c>
      <c r="E191" s="86">
        <v>111662</v>
      </c>
      <c r="F191" s="86">
        <v>3000</v>
      </c>
      <c r="G191" s="86"/>
      <c r="H191" s="50">
        <f t="shared" ref="H191:H199" si="43">SUM(E191+F191-G191)</f>
        <v>114662</v>
      </c>
    </row>
    <row r="192" spans="1:8" s="25" customFormat="1" ht="11.25" x14ac:dyDescent="0.2">
      <c r="A192" s="52"/>
      <c r="B192" s="55"/>
      <c r="C192" s="60">
        <v>4110</v>
      </c>
      <c r="D192" s="87" t="s">
        <v>51</v>
      </c>
      <c r="E192" s="86">
        <v>6844910</v>
      </c>
      <c r="F192" s="86">
        <v>172</v>
      </c>
      <c r="G192" s="86"/>
      <c r="H192" s="50">
        <f t="shared" si="43"/>
        <v>6845082</v>
      </c>
    </row>
    <row r="193" spans="1:8" s="25" customFormat="1" ht="11.25" x14ac:dyDescent="0.2">
      <c r="A193" s="52"/>
      <c r="B193" s="55"/>
      <c r="C193" s="60">
        <v>4120</v>
      </c>
      <c r="D193" s="87" t="s">
        <v>37</v>
      </c>
      <c r="E193" s="86">
        <v>840348</v>
      </c>
      <c r="F193" s="86">
        <v>25</v>
      </c>
      <c r="G193" s="86"/>
      <c r="H193" s="51">
        <f t="shared" si="43"/>
        <v>840373</v>
      </c>
    </row>
    <row r="194" spans="1:8" s="25" customFormat="1" ht="11.25" x14ac:dyDescent="0.2">
      <c r="A194" s="52"/>
      <c r="B194" s="55"/>
      <c r="C194" s="83" t="s">
        <v>59</v>
      </c>
      <c r="D194" s="85" t="s">
        <v>60</v>
      </c>
      <c r="E194" s="86">
        <v>299555.20000000001</v>
      </c>
      <c r="F194" s="86">
        <v>5000</v>
      </c>
      <c r="G194" s="86"/>
      <c r="H194" s="50">
        <f t="shared" si="43"/>
        <v>304555.2</v>
      </c>
    </row>
    <row r="195" spans="1:8" s="25" customFormat="1" ht="11.25" x14ac:dyDescent="0.2">
      <c r="A195" s="52"/>
      <c r="B195" s="55"/>
      <c r="C195" s="60">
        <v>4240</v>
      </c>
      <c r="D195" s="87" t="s">
        <v>157</v>
      </c>
      <c r="E195" s="86">
        <v>264870</v>
      </c>
      <c r="F195" s="86"/>
      <c r="G195" s="86">
        <v>6000</v>
      </c>
      <c r="H195" s="50">
        <f t="shared" si="43"/>
        <v>258870</v>
      </c>
    </row>
    <row r="196" spans="1:8" s="25" customFormat="1" ht="11.25" x14ac:dyDescent="0.2">
      <c r="A196" s="52"/>
      <c r="B196" s="55"/>
      <c r="C196" s="60">
        <v>4260</v>
      </c>
      <c r="D196" s="87" t="s">
        <v>121</v>
      </c>
      <c r="E196" s="86">
        <v>3760543</v>
      </c>
      <c r="F196" s="86"/>
      <c r="G196" s="86">
        <v>69000</v>
      </c>
      <c r="H196" s="50">
        <f t="shared" si="43"/>
        <v>3691543</v>
      </c>
    </row>
    <row r="197" spans="1:8" s="25" customFormat="1" ht="11.25" x14ac:dyDescent="0.2">
      <c r="A197" s="52"/>
      <c r="B197" s="55"/>
      <c r="C197" s="60">
        <v>4300</v>
      </c>
      <c r="D197" s="87" t="s">
        <v>20</v>
      </c>
      <c r="E197" s="86">
        <v>537959.80000000005</v>
      </c>
      <c r="F197" s="86">
        <v>70000</v>
      </c>
      <c r="G197" s="86"/>
      <c r="H197" s="50">
        <f t="shared" si="43"/>
        <v>607959.80000000005</v>
      </c>
    </row>
    <row r="198" spans="1:8" s="25" customFormat="1" ht="11.25" x14ac:dyDescent="0.2">
      <c r="A198" s="52"/>
      <c r="B198" s="55"/>
      <c r="C198" s="60">
        <v>4710</v>
      </c>
      <c r="D198" s="85" t="s">
        <v>36</v>
      </c>
      <c r="E198" s="69">
        <v>191191</v>
      </c>
      <c r="F198" s="69"/>
      <c r="G198" s="69">
        <v>38000</v>
      </c>
      <c r="H198" s="50">
        <f t="shared" si="43"/>
        <v>153191</v>
      </c>
    </row>
    <row r="199" spans="1:8" s="25" customFormat="1" ht="11.25" x14ac:dyDescent="0.2">
      <c r="A199" s="52"/>
      <c r="B199" s="55"/>
      <c r="C199" s="89">
        <v>4800</v>
      </c>
      <c r="D199" s="103" t="s">
        <v>143</v>
      </c>
      <c r="E199" s="69">
        <v>2070138</v>
      </c>
      <c r="F199" s="69"/>
      <c r="G199" s="69">
        <v>12500</v>
      </c>
      <c r="H199" s="50">
        <f t="shared" si="43"/>
        <v>2057638</v>
      </c>
    </row>
    <row r="200" spans="1:8" s="25" customFormat="1" ht="22.5" x14ac:dyDescent="0.2">
      <c r="A200" s="52"/>
      <c r="B200" s="55"/>
      <c r="C200" s="35"/>
      <c r="D200" s="429" t="s">
        <v>144</v>
      </c>
      <c r="E200" s="437">
        <v>194834.79</v>
      </c>
      <c r="F200" s="437">
        <f>SUM(F201:F203)</f>
        <v>21655</v>
      </c>
      <c r="G200" s="437">
        <f>SUM(G201:G203)</f>
        <v>0</v>
      </c>
      <c r="H200" s="430">
        <f>SUM(E200+F200-G200)</f>
        <v>216489.79</v>
      </c>
    </row>
    <row r="201" spans="1:8" s="25" customFormat="1" ht="22.5" x14ac:dyDescent="0.2">
      <c r="A201" s="52"/>
      <c r="B201" s="55"/>
      <c r="C201" s="104" t="s">
        <v>145</v>
      </c>
      <c r="D201" s="91" t="s">
        <v>146</v>
      </c>
      <c r="E201" s="86">
        <v>167528.79</v>
      </c>
      <c r="F201" s="86">
        <v>5531</v>
      </c>
      <c r="G201" s="86"/>
      <c r="H201" s="50">
        <f t="shared" ref="H201:H203" si="44">SUM(E201+F201-G201)</f>
        <v>173059.79</v>
      </c>
    </row>
    <row r="202" spans="1:8" s="25" customFormat="1" ht="22.5" x14ac:dyDescent="0.2">
      <c r="A202" s="52"/>
      <c r="B202" s="55"/>
      <c r="C202" s="61">
        <v>4750</v>
      </c>
      <c r="D202" s="77" t="s">
        <v>147</v>
      </c>
      <c r="E202" s="86">
        <v>13550</v>
      </c>
      <c r="F202" s="86">
        <v>13158</v>
      </c>
      <c r="G202" s="86"/>
      <c r="H202" s="50">
        <f t="shared" si="44"/>
        <v>26708</v>
      </c>
    </row>
    <row r="203" spans="1:8" s="25" customFormat="1" ht="24" customHeight="1" x14ac:dyDescent="0.2">
      <c r="A203" s="52"/>
      <c r="B203" s="55"/>
      <c r="C203" s="61">
        <v>4850</v>
      </c>
      <c r="D203" s="77" t="s">
        <v>148</v>
      </c>
      <c r="E203" s="86">
        <v>3000</v>
      </c>
      <c r="F203" s="86">
        <v>2966</v>
      </c>
      <c r="G203" s="86"/>
      <c r="H203" s="50">
        <f t="shared" si="44"/>
        <v>5966</v>
      </c>
    </row>
    <row r="204" spans="1:8" s="25" customFormat="1" ht="26.25" customHeight="1" x14ac:dyDescent="0.2">
      <c r="A204" s="52"/>
      <c r="B204" s="55"/>
      <c r="C204" s="35"/>
      <c r="D204" s="429" t="s">
        <v>149</v>
      </c>
      <c r="E204" s="437">
        <v>3619</v>
      </c>
      <c r="F204" s="437">
        <f>SUM(F205)</f>
        <v>1223</v>
      </c>
      <c r="G204" s="437">
        <f>SUM(G205)</f>
        <v>0</v>
      </c>
      <c r="H204" s="430">
        <f>SUM(E204+F204-G204)</f>
        <v>4842</v>
      </c>
    </row>
    <row r="205" spans="1:8" s="25" customFormat="1" ht="34.5" customHeight="1" x14ac:dyDescent="0.2">
      <c r="A205" s="52"/>
      <c r="B205" s="55"/>
      <c r="C205" s="104" t="s">
        <v>150</v>
      </c>
      <c r="D205" s="91" t="s">
        <v>151</v>
      </c>
      <c r="E205" s="69">
        <v>3619</v>
      </c>
      <c r="F205" s="86">
        <v>1223</v>
      </c>
      <c r="G205" s="86"/>
      <c r="H205" s="50">
        <f t="shared" ref="H205" si="45">SUM(E205+F205-G205)</f>
        <v>4842</v>
      </c>
    </row>
    <row r="206" spans="1:8" s="25" customFormat="1" ht="11.25" x14ac:dyDescent="0.2">
      <c r="A206" s="52"/>
      <c r="B206" s="55">
        <v>80117</v>
      </c>
      <c r="C206" s="35"/>
      <c r="D206" s="44" t="s">
        <v>158</v>
      </c>
      <c r="E206" s="88">
        <v>12075087.02</v>
      </c>
      <c r="F206" s="46">
        <f>SUM(F207,F211)</f>
        <v>20772</v>
      </c>
      <c r="G206" s="46">
        <f>SUM(G207,G211)</f>
        <v>0</v>
      </c>
      <c r="H206" s="45">
        <f>SUM(E206+F206-G206)</f>
        <v>12095859.02</v>
      </c>
    </row>
    <row r="207" spans="1:8" s="25" customFormat="1" ht="22.5" x14ac:dyDescent="0.2">
      <c r="A207" s="52"/>
      <c r="B207" s="55"/>
      <c r="C207" s="35"/>
      <c r="D207" s="429" t="s">
        <v>144</v>
      </c>
      <c r="E207" s="437">
        <v>171850.02000000002</v>
      </c>
      <c r="F207" s="437">
        <f>SUM(F208:F210)</f>
        <v>17451</v>
      </c>
      <c r="G207" s="437">
        <f>SUM(G208:G208)</f>
        <v>0</v>
      </c>
      <c r="H207" s="430">
        <f>SUM(E207+F207-G207)</f>
        <v>189301.02000000002</v>
      </c>
    </row>
    <row r="208" spans="1:8" s="25" customFormat="1" ht="22.5" x14ac:dyDescent="0.2">
      <c r="A208" s="52"/>
      <c r="B208" s="55"/>
      <c r="C208" s="104" t="s">
        <v>145</v>
      </c>
      <c r="D208" s="91" t="s">
        <v>146</v>
      </c>
      <c r="E208" s="86">
        <v>129913.08</v>
      </c>
      <c r="F208" s="86">
        <v>12077</v>
      </c>
      <c r="G208" s="86"/>
      <c r="H208" s="50">
        <f t="shared" ref="H208:H210" si="46">SUM(E208+F208-G208)</f>
        <v>141990.08000000002</v>
      </c>
    </row>
    <row r="209" spans="1:8" s="25" customFormat="1" ht="22.5" x14ac:dyDescent="0.2">
      <c r="A209" s="52"/>
      <c r="B209" s="55"/>
      <c r="C209" s="61">
        <v>4750</v>
      </c>
      <c r="D209" s="77" t="s">
        <v>147</v>
      </c>
      <c r="E209" s="86">
        <v>20010.48</v>
      </c>
      <c r="F209" s="86">
        <v>4491</v>
      </c>
      <c r="G209" s="86"/>
      <c r="H209" s="50">
        <f t="shared" si="46"/>
        <v>24501.48</v>
      </c>
    </row>
    <row r="210" spans="1:8" s="25" customFormat="1" ht="24" customHeight="1" x14ac:dyDescent="0.2">
      <c r="A210" s="63"/>
      <c r="B210" s="105"/>
      <c r="C210" s="73">
        <v>4850</v>
      </c>
      <c r="D210" s="70" t="s">
        <v>148</v>
      </c>
      <c r="E210" s="88">
        <v>4162.46</v>
      </c>
      <c r="F210" s="88">
        <v>883</v>
      </c>
      <c r="G210" s="88"/>
      <c r="H210" s="45">
        <f t="shared" si="46"/>
        <v>5045.46</v>
      </c>
    </row>
    <row r="211" spans="1:8" s="25" customFormat="1" ht="24.75" customHeight="1" x14ac:dyDescent="0.2">
      <c r="A211" s="52"/>
      <c r="B211" s="52"/>
      <c r="C211" s="35"/>
      <c r="D211" s="429" t="s">
        <v>149</v>
      </c>
      <c r="E211" s="437">
        <v>9825</v>
      </c>
      <c r="F211" s="437">
        <f>SUM(F212)</f>
        <v>3321</v>
      </c>
      <c r="G211" s="437">
        <f>SUM(G212)</f>
        <v>0</v>
      </c>
      <c r="H211" s="430">
        <f>SUM(E211+F211-G211)</f>
        <v>13146</v>
      </c>
    </row>
    <row r="212" spans="1:8" s="25" customFormat="1" ht="34.5" customHeight="1" x14ac:dyDescent="0.2">
      <c r="A212" s="52"/>
      <c r="B212" s="52"/>
      <c r="C212" s="104" t="s">
        <v>150</v>
      </c>
      <c r="D212" s="91" t="s">
        <v>151</v>
      </c>
      <c r="E212" s="69">
        <v>9825</v>
      </c>
      <c r="F212" s="86">
        <v>3321</v>
      </c>
      <c r="G212" s="86"/>
      <c r="H212" s="50">
        <f t="shared" ref="H212" si="47">SUM(E212+F212-G212)</f>
        <v>13146</v>
      </c>
    </row>
    <row r="213" spans="1:8" s="25" customFormat="1" ht="11.25" x14ac:dyDescent="0.2">
      <c r="A213" s="52"/>
      <c r="B213" s="89">
        <v>80120</v>
      </c>
      <c r="C213" s="90"/>
      <c r="D213" s="56" t="s">
        <v>22</v>
      </c>
      <c r="E213" s="88">
        <v>44523226.899999999</v>
      </c>
      <c r="F213" s="46">
        <f>SUM(F214,F216,F220)</f>
        <v>26386</v>
      </c>
      <c r="G213" s="46">
        <f>SUM(G214,G216,G220)</f>
        <v>23697</v>
      </c>
      <c r="H213" s="45">
        <f>SUM(E213+F213-G213)</f>
        <v>44525915.899999999</v>
      </c>
    </row>
    <row r="214" spans="1:8" s="25" customFormat="1" ht="11.25" x14ac:dyDescent="0.2">
      <c r="A214" s="52"/>
      <c r="B214" s="89"/>
      <c r="C214" s="35"/>
      <c r="D214" s="436" t="s">
        <v>140</v>
      </c>
      <c r="E214" s="437">
        <v>35796004</v>
      </c>
      <c r="F214" s="437">
        <f>SUM(F215:F215)</f>
        <v>0</v>
      </c>
      <c r="G214" s="437">
        <f>SUM(G215:G215)</f>
        <v>23697</v>
      </c>
      <c r="H214" s="437">
        <f>SUM(E214+F214-G214)</f>
        <v>35772307</v>
      </c>
    </row>
    <row r="215" spans="1:8" s="25" customFormat="1" ht="11.25" x14ac:dyDescent="0.2">
      <c r="A215" s="52"/>
      <c r="B215" s="89"/>
      <c r="C215" s="60">
        <v>4710</v>
      </c>
      <c r="D215" s="87" t="s">
        <v>36</v>
      </c>
      <c r="E215" s="86">
        <v>141361</v>
      </c>
      <c r="F215" s="86"/>
      <c r="G215" s="86">
        <v>23697</v>
      </c>
      <c r="H215" s="51">
        <f t="shared" ref="H215" si="48">SUM(E215+F215-G215)</f>
        <v>117664</v>
      </c>
    </row>
    <row r="216" spans="1:8" s="25" customFormat="1" ht="22.5" x14ac:dyDescent="0.2">
      <c r="A216" s="52"/>
      <c r="B216" s="55"/>
      <c r="C216" s="35"/>
      <c r="D216" s="429" t="s">
        <v>144</v>
      </c>
      <c r="E216" s="437">
        <v>204060.12</v>
      </c>
      <c r="F216" s="437">
        <f>SUM(F217:F219)</f>
        <v>20678</v>
      </c>
      <c r="G216" s="437">
        <f>SUM(G217:G219)</f>
        <v>0</v>
      </c>
      <c r="H216" s="430">
        <f>SUM(E216+F216-G216)</f>
        <v>224738.12</v>
      </c>
    </row>
    <row r="217" spans="1:8" s="25" customFormat="1" ht="22.5" x14ac:dyDescent="0.2">
      <c r="A217" s="52"/>
      <c r="B217" s="55"/>
      <c r="C217" s="104" t="s">
        <v>145</v>
      </c>
      <c r="D217" s="91" t="s">
        <v>146</v>
      </c>
      <c r="E217" s="86">
        <v>151529.4</v>
      </c>
      <c r="F217" s="86">
        <v>13745</v>
      </c>
      <c r="G217" s="86"/>
      <c r="H217" s="50">
        <f t="shared" ref="H217:H219" si="49">SUM(E217+F217-G217)</f>
        <v>165274.4</v>
      </c>
    </row>
    <row r="218" spans="1:8" s="25" customFormat="1" ht="22.5" x14ac:dyDescent="0.2">
      <c r="A218" s="52"/>
      <c r="B218" s="55"/>
      <c r="C218" s="61">
        <v>4750</v>
      </c>
      <c r="D218" s="77" t="s">
        <v>147</v>
      </c>
      <c r="E218" s="86">
        <v>32421.239999999998</v>
      </c>
      <c r="F218" s="86">
        <v>6303</v>
      </c>
      <c r="G218" s="86"/>
      <c r="H218" s="50">
        <f t="shared" si="49"/>
        <v>38724.239999999998</v>
      </c>
    </row>
    <row r="219" spans="1:8" s="25" customFormat="1" ht="23.25" customHeight="1" x14ac:dyDescent="0.2">
      <c r="A219" s="52"/>
      <c r="B219" s="55"/>
      <c r="C219" s="61">
        <v>4850</v>
      </c>
      <c r="D219" s="77" t="s">
        <v>148</v>
      </c>
      <c r="E219" s="86">
        <v>7385.48</v>
      </c>
      <c r="F219" s="86">
        <v>630</v>
      </c>
      <c r="G219" s="86"/>
      <c r="H219" s="50">
        <f t="shared" si="49"/>
        <v>8015.48</v>
      </c>
    </row>
    <row r="220" spans="1:8" s="25" customFormat="1" ht="24.75" customHeight="1" x14ac:dyDescent="0.2">
      <c r="A220" s="52"/>
      <c r="B220" s="55"/>
      <c r="C220" s="35"/>
      <c r="D220" s="429" t="s">
        <v>149</v>
      </c>
      <c r="E220" s="437">
        <v>16897</v>
      </c>
      <c r="F220" s="437">
        <f>SUM(F221)</f>
        <v>5708</v>
      </c>
      <c r="G220" s="437">
        <f>SUM(G221)</f>
        <v>0</v>
      </c>
      <c r="H220" s="430">
        <f>SUM(E220+F220-G220)</f>
        <v>22605</v>
      </c>
    </row>
    <row r="221" spans="1:8" s="25" customFormat="1" ht="34.5" customHeight="1" x14ac:dyDescent="0.2">
      <c r="A221" s="52"/>
      <c r="B221" s="55"/>
      <c r="C221" s="104" t="s">
        <v>150</v>
      </c>
      <c r="D221" s="91" t="s">
        <v>151</v>
      </c>
      <c r="E221" s="69">
        <v>16897</v>
      </c>
      <c r="F221" s="86">
        <v>5708</v>
      </c>
      <c r="G221" s="86"/>
      <c r="H221" s="50">
        <f t="shared" ref="H221" si="50">SUM(E221+F221-G221)</f>
        <v>22605</v>
      </c>
    </row>
    <row r="222" spans="1:8" s="25" customFormat="1" ht="11.25" x14ac:dyDescent="0.2">
      <c r="A222" s="52"/>
      <c r="B222" s="60">
        <v>80132</v>
      </c>
      <c r="C222" s="35"/>
      <c r="D222" s="44" t="s">
        <v>159</v>
      </c>
      <c r="E222" s="46">
        <v>7697927.8200000003</v>
      </c>
      <c r="F222" s="46">
        <f>SUM(F223,F225)</f>
        <v>14025</v>
      </c>
      <c r="G222" s="46">
        <f>SUM(G223,G225)</f>
        <v>4000</v>
      </c>
      <c r="H222" s="45">
        <f>SUM(E222+F222-G222)</f>
        <v>7707952.8200000003</v>
      </c>
    </row>
    <row r="223" spans="1:8" s="25" customFormat="1" ht="11.25" x14ac:dyDescent="0.2">
      <c r="A223" s="52"/>
      <c r="B223" s="60"/>
      <c r="C223" s="35"/>
      <c r="D223" s="436" t="s">
        <v>140</v>
      </c>
      <c r="E223" s="437">
        <v>7592695</v>
      </c>
      <c r="F223" s="437">
        <f>SUM(F224:F224)</f>
        <v>0</v>
      </c>
      <c r="G223" s="437">
        <f>SUM(G224:G224)</f>
        <v>4000</v>
      </c>
      <c r="H223" s="437">
        <f t="shared" ref="H223:H224" si="51">SUM(E223+F223-G223)</f>
        <v>7588695</v>
      </c>
    </row>
    <row r="224" spans="1:8" s="25" customFormat="1" ht="11.25" x14ac:dyDescent="0.2">
      <c r="A224" s="52"/>
      <c r="B224" s="60"/>
      <c r="C224" s="60">
        <v>4710</v>
      </c>
      <c r="D224" s="87" t="s">
        <v>36</v>
      </c>
      <c r="E224" s="86">
        <v>32160</v>
      </c>
      <c r="F224" s="86"/>
      <c r="G224" s="86">
        <v>4000</v>
      </c>
      <c r="H224" s="50">
        <f t="shared" si="51"/>
        <v>28160</v>
      </c>
    </row>
    <row r="225" spans="1:8" s="25" customFormat="1" ht="22.5" x14ac:dyDescent="0.2">
      <c r="A225" s="52"/>
      <c r="B225" s="60"/>
      <c r="C225" s="35"/>
      <c r="D225" s="429" t="s">
        <v>144</v>
      </c>
      <c r="E225" s="437">
        <v>105232.82</v>
      </c>
      <c r="F225" s="437">
        <f>SUM(F226:F228)</f>
        <v>14025</v>
      </c>
      <c r="G225" s="437">
        <f>SUM(G226:G228)</f>
        <v>0</v>
      </c>
      <c r="H225" s="430">
        <f>SUM(E225+F225-G225)</f>
        <v>119257.82</v>
      </c>
    </row>
    <row r="226" spans="1:8" s="25" customFormat="1" ht="22.5" x14ac:dyDescent="0.2">
      <c r="A226" s="52"/>
      <c r="B226" s="60"/>
      <c r="C226" s="104" t="s">
        <v>145</v>
      </c>
      <c r="D226" s="91" t="s">
        <v>146</v>
      </c>
      <c r="E226" s="86">
        <v>72532.820000000007</v>
      </c>
      <c r="F226" s="86">
        <v>7125</v>
      </c>
      <c r="G226" s="86"/>
      <c r="H226" s="50">
        <f t="shared" ref="H226:H228" si="52">SUM(E226+F226-G226)</f>
        <v>79657.820000000007</v>
      </c>
    </row>
    <row r="227" spans="1:8" s="25" customFormat="1" ht="22.5" x14ac:dyDescent="0.2">
      <c r="A227" s="52"/>
      <c r="B227" s="60"/>
      <c r="C227" s="61">
        <v>4750</v>
      </c>
      <c r="D227" s="77" t="s">
        <v>147</v>
      </c>
      <c r="E227" s="86">
        <v>23500</v>
      </c>
      <c r="F227" s="86">
        <v>5600</v>
      </c>
      <c r="G227" s="86"/>
      <c r="H227" s="50">
        <f t="shared" si="52"/>
        <v>29100</v>
      </c>
    </row>
    <row r="228" spans="1:8" s="25" customFormat="1" ht="22.5" customHeight="1" x14ac:dyDescent="0.2">
      <c r="A228" s="52"/>
      <c r="B228" s="60"/>
      <c r="C228" s="61">
        <v>4850</v>
      </c>
      <c r="D228" s="77" t="s">
        <v>148</v>
      </c>
      <c r="E228" s="86">
        <v>4500</v>
      </c>
      <c r="F228" s="86">
        <v>1300</v>
      </c>
      <c r="G228" s="86"/>
      <c r="H228" s="50">
        <f t="shared" si="52"/>
        <v>5800</v>
      </c>
    </row>
    <row r="229" spans="1:8" s="25" customFormat="1" ht="11.25" x14ac:dyDescent="0.2">
      <c r="A229" s="52"/>
      <c r="B229" s="55">
        <v>80134</v>
      </c>
      <c r="C229" s="35"/>
      <c r="D229" s="67" t="s">
        <v>66</v>
      </c>
      <c r="E229" s="88">
        <v>13806465.42</v>
      </c>
      <c r="F229" s="46">
        <f>SUM(F230)</f>
        <v>30000</v>
      </c>
      <c r="G229" s="46">
        <f>SUM(G230)</f>
        <v>30000</v>
      </c>
      <c r="H229" s="45">
        <f>SUM(E229+F229-G229)</f>
        <v>13806465.42</v>
      </c>
    </row>
    <row r="230" spans="1:8" s="25" customFormat="1" ht="11.25" x14ac:dyDescent="0.2">
      <c r="A230" s="52"/>
      <c r="B230" s="55"/>
      <c r="C230" s="35"/>
      <c r="D230" s="436" t="s">
        <v>140</v>
      </c>
      <c r="E230" s="437">
        <v>13722443</v>
      </c>
      <c r="F230" s="437">
        <f>SUM(F231:F232)</f>
        <v>30000</v>
      </c>
      <c r="G230" s="437">
        <f>SUM(G231:G232)</f>
        <v>30000</v>
      </c>
      <c r="H230" s="437">
        <f t="shared" ref="H230:H232" si="53">SUM(E230+F230-G230)</f>
        <v>13722443</v>
      </c>
    </row>
    <row r="231" spans="1:8" s="25" customFormat="1" ht="11.25" x14ac:dyDescent="0.2">
      <c r="A231" s="52"/>
      <c r="B231" s="55"/>
      <c r="C231" s="60">
        <v>4260</v>
      </c>
      <c r="D231" s="87" t="s">
        <v>121</v>
      </c>
      <c r="E231" s="86">
        <v>330401</v>
      </c>
      <c r="F231" s="86"/>
      <c r="G231" s="86">
        <v>30000</v>
      </c>
      <c r="H231" s="50">
        <f t="shared" si="53"/>
        <v>300401</v>
      </c>
    </row>
    <row r="232" spans="1:8" s="25" customFormat="1" ht="11.25" x14ac:dyDescent="0.2">
      <c r="A232" s="52"/>
      <c r="B232" s="55"/>
      <c r="C232" s="60">
        <v>4300</v>
      </c>
      <c r="D232" s="87" t="s">
        <v>20</v>
      </c>
      <c r="E232" s="86">
        <v>48477.8</v>
      </c>
      <c r="F232" s="86">
        <v>30000</v>
      </c>
      <c r="G232" s="86"/>
      <c r="H232" s="50">
        <f t="shared" si="53"/>
        <v>78477.8</v>
      </c>
    </row>
    <row r="233" spans="1:8" s="25" customFormat="1" ht="11.25" x14ac:dyDescent="0.2">
      <c r="A233" s="52"/>
      <c r="B233" s="55">
        <v>80140</v>
      </c>
      <c r="C233" s="83"/>
      <c r="D233" s="108" t="s">
        <v>160</v>
      </c>
      <c r="E233" s="86"/>
      <c r="F233" s="86"/>
      <c r="G233" s="86"/>
      <c r="H233" s="50"/>
    </row>
    <row r="234" spans="1:8" s="25" customFormat="1" ht="11.25" x14ac:dyDescent="0.2">
      <c r="A234" s="52"/>
      <c r="B234" s="55"/>
      <c r="C234" s="35"/>
      <c r="D234" s="44" t="s">
        <v>161</v>
      </c>
      <c r="E234" s="45">
        <v>4902100</v>
      </c>
      <c r="F234" s="46">
        <f>SUM(F235)</f>
        <v>23000</v>
      </c>
      <c r="G234" s="46">
        <f>SUM(G235)</f>
        <v>0</v>
      </c>
      <c r="H234" s="45">
        <f>SUM(E234+F234-G234)</f>
        <v>4925100</v>
      </c>
    </row>
    <row r="235" spans="1:8" s="25" customFormat="1" ht="11.25" x14ac:dyDescent="0.2">
      <c r="A235" s="52"/>
      <c r="B235" s="55"/>
      <c r="C235" s="35"/>
      <c r="D235" s="436" t="s">
        <v>140</v>
      </c>
      <c r="E235" s="430">
        <v>4902100</v>
      </c>
      <c r="F235" s="448">
        <f>SUM(F236:F236)</f>
        <v>23000</v>
      </c>
      <c r="G235" s="448">
        <f>SUM(G236:G236)</f>
        <v>0</v>
      </c>
      <c r="H235" s="437">
        <f t="shared" ref="H235:H236" si="54">SUM(E235+F235-G235)</f>
        <v>4925100</v>
      </c>
    </row>
    <row r="236" spans="1:8" s="25" customFormat="1" ht="11.25" x14ac:dyDescent="0.2">
      <c r="A236" s="52"/>
      <c r="B236" s="55"/>
      <c r="C236" s="60">
        <v>4010</v>
      </c>
      <c r="D236" s="87" t="s">
        <v>24</v>
      </c>
      <c r="E236" s="86">
        <v>484525</v>
      </c>
      <c r="F236" s="86">
        <v>23000</v>
      </c>
      <c r="G236" s="86"/>
      <c r="H236" s="50">
        <f t="shared" si="54"/>
        <v>507525</v>
      </c>
    </row>
    <row r="237" spans="1:8" s="25" customFormat="1" ht="11.25" x14ac:dyDescent="0.2">
      <c r="A237" s="52"/>
      <c r="B237" s="109">
        <v>80146</v>
      </c>
      <c r="C237" s="83"/>
      <c r="D237" s="44" t="s">
        <v>162</v>
      </c>
      <c r="E237" s="45">
        <v>1690268</v>
      </c>
      <c r="F237" s="46">
        <f>SUM(F238)</f>
        <v>5000</v>
      </c>
      <c r="G237" s="46">
        <f>SUM(G238)</f>
        <v>5000</v>
      </c>
      <c r="H237" s="45">
        <f>SUM(E237+F237-G237)</f>
        <v>1690268</v>
      </c>
    </row>
    <row r="238" spans="1:8" s="25" customFormat="1" ht="11.25" x14ac:dyDescent="0.2">
      <c r="A238" s="52"/>
      <c r="B238" s="55"/>
      <c r="C238" s="35"/>
      <c r="D238" s="436" t="s">
        <v>140</v>
      </c>
      <c r="E238" s="430">
        <v>1584173.75</v>
      </c>
      <c r="F238" s="448">
        <f>SUM(F239:F241)</f>
        <v>5000</v>
      </c>
      <c r="G238" s="448">
        <f>SUM(G239:G241)</f>
        <v>5000</v>
      </c>
      <c r="H238" s="437">
        <f t="shared" ref="H238:H241" si="55">SUM(E238+F238-G238)</f>
        <v>1584173.75</v>
      </c>
    </row>
    <row r="239" spans="1:8" s="25" customFormat="1" ht="11.25" x14ac:dyDescent="0.2">
      <c r="A239" s="52"/>
      <c r="B239" s="55"/>
      <c r="C239" s="60">
        <v>4300</v>
      </c>
      <c r="D239" s="87" t="s">
        <v>20</v>
      </c>
      <c r="E239" s="50">
        <v>336706</v>
      </c>
      <c r="F239" s="69"/>
      <c r="G239" s="69">
        <v>2500</v>
      </c>
      <c r="H239" s="51">
        <f t="shared" si="55"/>
        <v>334206</v>
      </c>
    </row>
    <row r="240" spans="1:8" s="25" customFormat="1" ht="11.25" x14ac:dyDescent="0.2">
      <c r="A240" s="52"/>
      <c r="B240" s="55"/>
      <c r="C240" s="60">
        <v>4410</v>
      </c>
      <c r="D240" s="85" t="s">
        <v>163</v>
      </c>
      <c r="E240" s="50">
        <v>48400</v>
      </c>
      <c r="F240" s="69"/>
      <c r="G240" s="69">
        <f>1000+1500</f>
        <v>2500</v>
      </c>
      <c r="H240" s="51">
        <f t="shared" si="55"/>
        <v>45900</v>
      </c>
    </row>
    <row r="241" spans="1:8" s="25" customFormat="1" ht="22.5" x14ac:dyDescent="0.2">
      <c r="A241" s="52"/>
      <c r="B241" s="55"/>
      <c r="C241" s="61">
        <v>4700</v>
      </c>
      <c r="D241" s="110" t="s">
        <v>164</v>
      </c>
      <c r="E241" s="50">
        <v>671467.75</v>
      </c>
      <c r="F241" s="69">
        <f>1000+4000</f>
        <v>5000</v>
      </c>
      <c r="G241" s="69"/>
      <c r="H241" s="51">
        <f t="shared" si="55"/>
        <v>676467.75</v>
      </c>
    </row>
    <row r="242" spans="1:8" s="25" customFormat="1" ht="11.25" x14ac:dyDescent="0.2">
      <c r="A242" s="52"/>
      <c r="B242" s="55">
        <v>80148</v>
      </c>
      <c r="C242" s="35"/>
      <c r="D242" s="1" t="s">
        <v>165</v>
      </c>
      <c r="E242" s="46">
        <v>5050997</v>
      </c>
      <c r="F242" s="46">
        <f>SUM(F243)</f>
        <v>0</v>
      </c>
      <c r="G242" s="46">
        <f>SUM(G243)</f>
        <v>4700</v>
      </c>
      <c r="H242" s="45">
        <f>SUM(E242+F242-G242)</f>
        <v>5046297</v>
      </c>
    </row>
    <row r="243" spans="1:8" s="25" customFormat="1" ht="11.25" x14ac:dyDescent="0.2">
      <c r="A243" s="52"/>
      <c r="B243" s="55"/>
      <c r="C243" s="35"/>
      <c r="D243" s="436" t="s">
        <v>140</v>
      </c>
      <c r="E243" s="437">
        <v>5050997</v>
      </c>
      <c r="F243" s="437">
        <f>SUM(F244:F245)</f>
        <v>0</v>
      </c>
      <c r="G243" s="437">
        <f>SUM(G244:G245)</f>
        <v>4700</v>
      </c>
      <c r="H243" s="437">
        <f t="shared" ref="H243:H245" si="56">SUM(E243+F243-G243)</f>
        <v>5046297</v>
      </c>
    </row>
    <row r="244" spans="1:8" s="25" customFormat="1" ht="11.25" x14ac:dyDescent="0.2">
      <c r="A244" s="52"/>
      <c r="B244" s="55"/>
      <c r="C244" s="60">
        <v>4010</v>
      </c>
      <c r="D244" s="87" t="s">
        <v>24</v>
      </c>
      <c r="E244" s="50">
        <v>3135268</v>
      </c>
      <c r="F244" s="51"/>
      <c r="G244" s="51">
        <v>1000</v>
      </c>
      <c r="H244" s="51">
        <f t="shared" si="56"/>
        <v>3134268</v>
      </c>
    </row>
    <row r="245" spans="1:8" s="25" customFormat="1" ht="11.25" x14ac:dyDescent="0.2">
      <c r="A245" s="52"/>
      <c r="B245" s="55"/>
      <c r="C245" s="60">
        <v>4040</v>
      </c>
      <c r="D245" s="87" t="s">
        <v>132</v>
      </c>
      <c r="E245" s="50">
        <v>250125</v>
      </c>
      <c r="F245" s="51"/>
      <c r="G245" s="51">
        <v>3700</v>
      </c>
      <c r="H245" s="51">
        <f t="shared" si="56"/>
        <v>246425</v>
      </c>
    </row>
    <row r="246" spans="1:8" s="25" customFormat="1" ht="11.25" x14ac:dyDescent="0.2">
      <c r="A246" s="52"/>
      <c r="B246" s="55">
        <v>80149</v>
      </c>
      <c r="C246" s="83"/>
      <c r="D246" s="85" t="s">
        <v>166</v>
      </c>
      <c r="E246" s="51"/>
      <c r="F246" s="51"/>
      <c r="G246" s="51"/>
      <c r="H246" s="51"/>
    </row>
    <row r="247" spans="1:8" s="25" customFormat="1" ht="11.25" x14ac:dyDescent="0.2">
      <c r="A247" s="52"/>
      <c r="B247" s="55"/>
      <c r="C247" s="83"/>
      <c r="D247" s="85" t="s">
        <v>167</v>
      </c>
      <c r="E247" s="51"/>
      <c r="F247" s="51"/>
      <c r="G247" s="51"/>
      <c r="H247" s="51"/>
    </row>
    <row r="248" spans="1:8" s="25" customFormat="1" ht="11.25" x14ac:dyDescent="0.2">
      <c r="A248" s="52"/>
      <c r="B248" s="55"/>
      <c r="C248" s="83"/>
      <c r="D248" s="85" t="s">
        <v>168</v>
      </c>
      <c r="E248" s="51"/>
      <c r="F248" s="51"/>
      <c r="G248" s="51"/>
      <c r="H248" s="51"/>
    </row>
    <row r="249" spans="1:8" s="25" customFormat="1" ht="11.25" x14ac:dyDescent="0.2">
      <c r="A249" s="52"/>
      <c r="B249" s="55"/>
      <c r="C249" s="35"/>
      <c r="D249" s="44" t="s">
        <v>169</v>
      </c>
      <c r="E249" s="45">
        <v>7598499.5599999996</v>
      </c>
      <c r="F249" s="46">
        <f>SUM(F250)</f>
        <v>34000</v>
      </c>
      <c r="G249" s="46">
        <f>SUM(G250)</f>
        <v>1600</v>
      </c>
      <c r="H249" s="45">
        <f>SUM(E249+F249-G249)</f>
        <v>7630899.5599999996</v>
      </c>
    </row>
    <row r="250" spans="1:8" s="25" customFormat="1" ht="11.25" x14ac:dyDescent="0.2">
      <c r="A250" s="52"/>
      <c r="B250" s="52"/>
      <c r="C250" s="35"/>
      <c r="D250" s="436" t="s">
        <v>140</v>
      </c>
      <c r="E250" s="437">
        <v>3418862</v>
      </c>
      <c r="F250" s="437">
        <f>SUM(F251:F255)</f>
        <v>34000</v>
      </c>
      <c r="G250" s="437">
        <f>SUM(G251:G255)</f>
        <v>1600</v>
      </c>
      <c r="H250" s="437">
        <f t="shared" ref="H250:H255" si="57">SUM(E250+F250-G250)</f>
        <v>3451262</v>
      </c>
    </row>
    <row r="251" spans="1:8" s="25" customFormat="1" ht="11.25" x14ac:dyDescent="0.2">
      <c r="A251" s="52"/>
      <c r="B251" s="52"/>
      <c r="C251" s="60">
        <v>3020</v>
      </c>
      <c r="D251" s="87" t="s">
        <v>131</v>
      </c>
      <c r="E251" s="50">
        <v>215</v>
      </c>
      <c r="F251" s="51">
        <v>3000</v>
      </c>
      <c r="G251" s="51"/>
      <c r="H251" s="51">
        <f t="shared" si="57"/>
        <v>3215</v>
      </c>
    </row>
    <row r="252" spans="1:8" s="25" customFormat="1" ht="11.25" x14ac:dyDescent="0.2">
      <c r="A252" s="52"/>
      <c r="B252" s="52"/>
      <c r="C252" s="60">
        <v>4110</v>
      </c>
      <c r="D252" s="87" t="s">
        <v>51</v>
      </c>
      <c r="E252" s="50">
        <v>537058</v>
      </c>
      <c r="F252" s="51">
        <v>5500</v>
      </c>
      <c r="G252" s="51"/>
      <c r="H252" s="51">
        <f t="shared" si="57"/>
        <v>542558</v>
      </c>
    </row>
    <row r="253" spans="1:8" s="25" customFormat="1" ht="11.25" x14ac:dyDescent="0.2">
      <c r="A253" s="52"/>
      <c r="B253" s="52"/>
      <c r="C253" s="60">
        <v>4120</v>
      </c>
      <c r="D253" s="87" t="s">
        <v>37</v>
      </c>
      <c r="E253" s="50">
        <v>61822</v>
      </c>
      <c r="F253" s="51">
        <v>500</v>
      </c>
      <c r="G253" s="51"/>
      <c r="H253" s="51">
        <f t="shared" si="57"/>
        <v>62322</v>
      </c>
    </row>
    <row r="254" spans="1:8" s="25" customFormat="1" ht="11.25" x14ac:dyDescent="0.2">
      <c r="A254" s="52"/>
      <c r="B254" s="55"/>
      <c r="C254" s="60">
        <v>4710</v>
      </c>
      <c r="D254" s="87" t="s">
        <v>36</v>
      </c>
      <c r="E254" s="86">
        <v>25248</v>
      </c>
      <c r="F254" s="86"/>
      <c r="G254" s="86">
        <v>1600</v>
      </c>
      <c r="H254" s="51">
        <f t="shared" si="57"/>
        <v>23648</v>
      </c>
    </row>
    <row r="255" spans="1:8" s="25" customFormat="1" ht="11.25" x14ac:dyDescent="0.2">
      <c r="A255" s="63"/>
      <c r="B255" s="105"/>
      <c r="C255" s="111">
        <v>4790</v>
      </c>
      <c r="D255" s="112" t="s">
        <v>154</v>
      </c>
      <c r="E255" s="88">
        <v>2414487</v>
      </c>
      <c r="F255" s="88">
        <v>25000</v>
      </c>
      <c r="G255" s="88"/>
      <c r="H255" s="46">
        <f t="shared" si="57"/>
        <v>2439487</v>
      </c>
    </row>
    <row r="256" spans="1:8" s="25" customFormat="1" ht="11.25" x14ac:dyDescent="0.2">
      <c r="A256" s="52"/>
      <c r="B256" s="55">
        <v>80150</v>
      </c>
      <c r="C256" s="83"/>
      <c r="D256" s="85" t="s">
        <v>166</v>
      </c>
      <c r="E256" s="51"/>
      <c r="F256" s="51"/>
      <c r="G256" s="51"/>
      <c r="H256" s="51"/>
    </row>
    <row r="257" spans="1:8" s="25" customFormat="1" ht="11.25" x14ac:dyDescent="0.2">
      <c r="A257" s="52"/>
      <c r="B257" s="55"/>
      <c r="C257" s="83"/>
      <c r="D257" s="85" t="s">
        <v>170</v>
      </c>
      <c r="E257" s="51"/>
      <c r="F257" s="51"/>
      <c r="G257" s="51"/>
      <c r="H257" s="51"/>
    </row>
    <row r="258" spans="1:8" s="25" customFormat="1" ht="11.25" x14ac:dyDescent="0.2">
      <c r="A258" s="52"/>
      <c r="B258" s="55"/>
      <c r="C258" s="35"/>
      <c r="D258" s="44" t="s">
        <v>171</v>
      </c>
      <c r="E258" s="45">
        <v>15033592.68</v>
      </c>
      <c r="F258" s="46">
        <f>SUM(F259)</f>
        <v>12705</v>
      </c>
      <c r="G258" s="46">
        <f>SUM(G259)</f>
        <v>0</v>
      </c>
      <c r="H258" s="45">
        <f>SUM(E258+F258-G258)</f>
        <v>15046297.68</v>
      </c>
    </row>
    <row r="259" spans="1:8" s="25" customFormat="1" ht="11.25" x14ac:dyDescent="0.2">
      <c r="A259" s="52"/>
      <c r="B259" s="55"/>
      <c r="C259" s="35"/>
      <c r="D259" s="436" t="s">
        <v>140</v>
      </c>
      <c r="E259" s="437">
        <v>14132447</v>
      </c>
      <c r="F259" s="437">
        <f>SUM(F260:F262)</f>
        <v>12705</v>
      </c>
      <c r="G259" s="437">
        <f>SUM(G260:G262)</f>
        <v>0</v>
      </c>
      <c r="H259" s="437">
        <f t="shared" ref="H259:H262" si="58">SUM(E259+F259-G259)</f>
        <v>14145152</v>
      </c>
    </row>
    <row r="260" spans="1:8" s="25" customFormat="1" ht="11.25" x14ac:dyDescent="0.2">
      <c r="A260" s="52"/>
      <c r="B260" s="55"/>
      <c r="C260" s="60">
        <v>3020</v>
      </c>
      <c r="D260" s="87" t="s">
        <v>131</v>
      </c>
      <c r="E260" s="86">
        <v>5800</v>
      </c>
      <c r="F260" s="86">
        <v>12508</v>
      </c>
      <c r="G260" s="86"/>
      <c r="H260" s="51">
        <f t="shared" si="58"/>
        <v>18308</v>
      </c>
    </row>
    <row r="261" spans="1:8" s="25" customFormat="1" ht="11.25" x14ac:dyDescent="0.2">
      <c r="A261" s="52"/>
      <c r="B261" s="55"/>
      <c r="C261" s="60">
        <v>4110</v>
      </c>
      <c r="D261" s="87" t="s">
        <v>51</v>
      </c>
      <c r="E261" s="86">
        <v>1963590</v>
      </c>
      <c r="F261" s="86">
        <v>172</v>
      </c>
      <c r="G261" s="86"/>
      <c r="H261" s="51">
        <f t="shared" si="58"/>
        <v>1963762</v>
      </c>
    </row>
    <row r="262" spans="1:8" s="25" customFormat="1" ht="11.25" x14ac:dyDescent="0.2">
      <c r="A262" s="52"/>
      <c r="B262" s="55"/>
      <c r="C262" s="60">
        <v>4120</v>
      </c>
      <c r="D262" s="87" t="s">
        <v>37</v>
      </c>
      <c r="E262" s="86">
        <v>246418</v>
      </c>
      <c r="F262" s="86">
        <v>25</v>
      </c>
      <c r="G262" s="86"/>
      <c r="H262" s="51">
        <f t="shared" si="58"/>
        <v>246443</v>
      </c>
    </row>
    <row r="263" spans="1:8" s="25" customFormat="1" ht="11.25" x14ac:dyDescent="0.2">
      <c r="A263" s="52"/>
      <c r="B263" s="55">
        <v>80151</v>
      </c>
      <c r="C263" s="35"/>
      <c r="D263" s="44" t="s">
        <v>172</v>
      </c>
      <c r="E263" s="45">
        <v>842350.6</v>
      </c>
      <c r="F263" s="46">
        <f>SUM(F264)</f>
        <v>0</v>
      </c>
      <c r="G263" s="46">
        <f>SUM(G264)</f>
        <v>23000</v>
      </c>
      <c r="H263" s="45">
        <f>SUM(E263+F263-G263)</f>
        <v>819350.6</v>
      </c>
    </row>
    <row r="264" spans="1:8" s="25" customFormat="1" ht="11.25" x14ac:dyDescent="0.2">
      <c r="A264" s="52"/>
      <c r="B264" s="55"/>
      <c r="C264" s="35"/>
      <c r="D264" s="436" t="s">
        <v>140</v>
      </c>
      <c r="E264" s="430">
        <v>791941</v>
      </c>
      <c r="F264" s="448">
        <f>SUM(F265:F265)</f>
        <v>0</v>
      </c>
      <c r="G264" s="448">
        <f>SUM(G265:G266)</f>
        <v>23000</v>
      </c>
      <c r="H264" s="437">
        <f t="shared" ref="H264:H265" si="59">SUM(E264+F264-G264)</f>
        <v>768941</v>
      </c>
    </row>
    <row r="265" spans="1:8" s="25" customFormat="1" ht="11.25" x14ac:dyDescent="0.2">
      <c r="A265" s="52"/>
      <c r="B265" s="55"/>
      <c r="C265" s="60">
        <v>4790</v>
      </c>
      <c r="D265" s="103" t="s">
        <v>154</v>
      </c>
      <c r="E265" s="86">
        <v>399407</v>
      </c>
      <c r="F265" s="86"/>
      <c r="G265" s="86">
        <v>23000</v>
      </c>
      <c r="H265" s="50">
        <f t="shared" si="59"/>
        <v>376407</v>
      </c>
    </row>
    <row r="266" spans="1:8" s="25" customFormat="1" ht="11.25" x14ac:dyDescent="0.2">
      <c r="A266" s="52"/>
      <c r="B266" s="55">
        <v>80152</v>
      </c>
      <c r="C266" s="83"/>
      <c r="D266" s="85" t="s">
        <v>166</v>
      </c>
      <c r="E266" s="86"/>
      <c r="F266" s="86"/>
      <c r="G266" s="86"/>
      <c r="H266" s="51"/>
    </row>
    <row r="267" spans="1:8" s="25" customFormat="1" ht="11.25" x14ac:dyDescent="0.2">
      <c r="A267" s="52"/>
      <c r="B267" s="55"/>
      <c r="C267" s="83"/>
      <c r="D267" s="85" t="s">
        <v>170</v>
      </c>
      <c r="E267" s="86"/>
      <c r="F267" s="86"/>
      <c r="G267" s="86"/>
      <c r="H267" s="51"/>
    </row>
    <row r="268" spans="1:8" s="25" customFormat="1" ht="11.25" x14ac:dyDescent="0.2">
      <c r="A268" s="52"/>
      <c r="B268" s="55"/>
      <c r="C268" s="83"/>
      <c r="D268" s="85" t="s">
        <v>173</v>
      </c>
      <c r="E268" s="86"/>
      <c r="F268" s="86"/>
      <c r="G268" s="86"/>
      <c r="H268" s="51"/>
    </row>
    <row r="269" spans="1:8" s="25" customFormat="1" ht="11.25" x14ac:dyDescent="0.2">
      <c r="A269" s="52"/>
      <c r="B269" s="55"/>
      <c r="C269" s="83"/>
      <c r="D269" s="109" t="s">
        <v>174</v>
      </c>
      <c r="E269" s="86"/>
      <c r="F269" s="86"/>
      <c r="G269" s="86"/>
      <c r="H269" s="51"/>
    </row>
    <row r="270" spans="1:8" s="25" customFormat="1" ht="11.25" x14ac:dyDescent="0.2">
      <c r="A270" s="52"/>
      <c r="B270" s="55"/>
      <c r="C270" s="83"/>
      <c r="D270" s="109" t="s">
        <v>175</v>
      </c>
      <c r="E270" s="86"/>
      <c r="F270" s="86"/>
      <c r="G270" s="86"/>
      <c r="H270" s="51"/>
    </row>
    <row r="271" spans="1:8" s="25" customFormat="1" ht="11.25" x14ac:dyDescent="0.2">
      <c r="A271" s="52"/>
      <c r="B271" s="55"/>
      <c r="C271" s="83"/>
      <c r="D271" s="85" t="s">
        <v>176</v>
      </c>
      <c r="E271" s="86"/>
      <c r="F271" s="86"/>
      <c r="G271" s="86"/>
      <c r="H271" s="51"/>
    </row>
    <row r="272" spans="1:8" s="25" customFormat="1" ht="11.25" x14ac:dyDescent="0.2">
      <c r="A272" s="52"/>
      <c r="B272" s="55"/>
      <c r="C272" s="83"/>
      <c r="D272" s="109" t="s">
        <v>177</v>
      </c>
      <c r="E272" s="86"/>
      <c r="F272" s="86"/>
      <c r="G272" s="86"/>
      <c r="H272" s="51"/>
    </row>
    <row r="273" spans="1:8" s="25" customFormat="1" ht="11.25" x14ac:dyDescent="0.2">
      <c r="A273" s="52"/>
      <c r="B273" s="55"/>
      <c r="C273" s="35"/>
      <c r="D273" s="56" t="s">
        <v>178</v>
      </c>
      <c r="E273" s="88">
        <v>6157196.6400000006</v>
      </c>
      <c r="F273" s="46">
        <f>SUM(F274)</f>
        <v>75000</v>
      </c>
      <c r="G273" s="46">
        <f>SUM(G274)</f>
        <v>0</v>
      </c>
      <c r="H273" s="45">
        <f>SUM(E273+F273-G273)</f>
        <v>6232196.6400000006</v>
      </c>
    </row>
    <row r="274" spans="1:8" s="25" customFormat="1" ht="11.25" x14ac:dyDescent="0.2">
      <c r="A274" s="52"/>
      <c r="B274" s="58"/>
      <c r="C274" s="35"/>
      <c r="D274" s="436" t="s">
        <v>140</v>
      </c>
      <c r="E274" s="437">
        <v>4980176</v>
      </c>
      <c r="F274" s="437">
        <f>SUM(F275:F278)</f>
        <v>75000</v>
      </c>
      <c r="G274" s="437">
        <f>SUM(G275:G278)</f>
        <v>0</v>
      </c>
      <c r="H274" s="437">
        <f t="shared" ref="H274:H278" si="60">SUM(E274+F274-G274)</f>
        <v>5055176</v>
      </c>
    </row>
    <row r="275" spans="1:8" s="25" customFormat="1" ht="11.25" x14ac:dyDescent="0.2">
      <c r="A275" s="52"/>
      <c r="B275" s="60"/>
      <c r="C275" s="60">
        <v>3020</v>
      </c>
      <c r="D275" s="87" t="s">
        <v>131</v>
      </c>
      <c r="E275" s="50">
        <v>0</v>
      </c>
      <c r="F275" s="51">
        <v>1000</v>
      </c>
      <c r="G275" s="51"/>
      <c r="H275" s="51">
        <f t="shared" si="60"/>
        <v>1000</v>
      </c>
    </row>
    <row r="276" spans="1:8" s="25" customFormat="1" ht="11.25" x14ac:dyDescent="0.2">
      <c r="A276" s="52"/>
      <c r="B276" s="60"/>
      <c r="C276" s="60">
        <v>4110</v>
      </c>
      <c r="D276" s="87" t="s">
        <v>51</v>
      </c>
      <c r="E276" s="50">
        <v>656327</v>
      </c>
      <c r="F276" s="51">
        <v>16000</v>
      </c>
      <c r="G276" s="51"/>
      <c r="H276" s="51">
        <f t="shared" si="60"/>
        <v>672327</v>
      </c>
    </row>
    <row r="277" spans="1:8" s="25" customFormat="1" ht="11.25" x14ac:dyDescent="0.2">
      <c r="A277" s="52"/>
      <c r="B277" s="60"/>
      <c r="C277" s="60">
        <v>4120</v>
      </c>
      <c r="D277" s="87" t="s">
        <v>37</v>
      </c>
      <c r="E277" s="50">
        <v>87254</v>
      </c>
      <c r="F277" s="51">
        <v>3000</v>
      </c>
      <c r="G277" s="51"/>
      <c r="H277" s="51">
        <f t="shared" si="60"/>
        <v>90254</v>
      </c>
    </row>
    <row r="278" spans="1:8" s="25" customFormat="1" ht="11.25" x14ac:dyDescent="0.2">
      <c r="A278" s="52"/>
      <c r="B278" s="60"/>
      <c r="C278" s="89">
        <v>4790</v>
      </c>
      <c r="D278" s="103" t="s">
        <v>154</v>
      </c>
      <c r="E278" s="50">
        <v>3742663</v>
      </c>
      <c r="F278" s="51">
        <v>55000</v>
      </c>
      <c r="G278" s="51"/>
      <c r="H278" s="51">
        <f t="shared" si="60"/>
        <v>3797663</v>
      </c>
    </row>
    <row r="279" spans="1:8" s="25" customFormat="1" ht="11.25" x14ac:dyDescent="0.2">
      <c r="A279" s="52"/>
      <c r="B279" s="55">
        <v>80195</v>
      </c>
      <c r="C279" s="35"/>
      <c r="D279" s="1" t="s">
        <v>23</v>
      </c>
      <c r="E279" s="46">
        <v>11311592.84</v>
      </c>
      <c r="F279" s="46">
        <f>SUM(F280,F283)</f>
        <v>135220</v>
      </c>
      <c r="G279" s="46">
        <f>SUM(G280,G283)</f>
        <v>60000</v>
      </c>
      <c r="H279" s="45">
        <f>SUM(E279+F279-G279)</f>
        <v>11386812.84</v>
      </c>
    </row>
    <row r="280" spans="1:8" s="25" customFormat="1" ht="11.25" x14ac:dyDescent="0.2">
      <c r="A280" s="52"/>
      <c r="B280" s="55"/>
      <c r="C280" s="35"/>
      <c r="D280" s="435" t="s">
        <v>179</v>
      </c>
      <c r="E280" s="437">
        <v>1579757.7300000002</v>
      </c>
      <c r="F280" s="437">
        <f>SUM(F281:F282)</f>
        <v>0</v>
      </c>
      <c r="G280" s="437">
        <f>SUM(G281:G282)</f>
        <v>60000</v>
      </c>
      <c r="H280" s="437">
        <f t="shared" ref="H280:H297" si="61">SUM(E280+F280-G280)</f>
        <v>1519757.7300000002</v>
      </c>
    </row>
    <row r="281" spans="1:8" s="25" customFormat="1" ht="11.25" x14ac:dyDescent="0.2">
      <c r="A281" s="52"/>
      <c r="B281" s="60"/>
      <c r="C281" s="83" t="s">
        <v>59</v>
      </c>
      <c r="D281" s="85" t="s">
        <v>60</v>
      </c>
      <c r="E281" s="86">
        <v>170211.91999999998</v>
      </c>
      <c r="F281" s="86"/>
      <c r="G281" s="86">
        <v>30000</v>
      </c>
      <c r="H281" s="50">
        <f t="shared" si="61"/>
        <v>140211.91999999998</v>
      </c>
    </row>
    <row r="282" spans="1:8" s="25" customFormat="1" ht="11.25" x14ac:dyDescent="0.2">
      <c r="A282" s="52"/>
      <c r="B282" s="60"/>
      <c r="C282" s="60">
        <v>4270</v>
      </c>
      <c r="D282" s="87" t="s">
        <v>27</v>
      </c>
      <c r="E282" s="86">
        <v>236523.06</v>
      </c>
      <c r="F282" s="86"/>
      <c r="G282" s="86">
        <v>30000</v>
      </c>
      <c r="H282" s="50">
        <f t="shared" si="61"/>
        <v>206523.06</v>
      </c>
    </row>
    <row r="283" spans="1:8" s="25" customFormat="1" ht="11.25" x14ac:dyDescent="0.2">
      <c r="A283" s="52"/>
      <c r="B283" s="60"/>
      <c r="C283" s="83"/>
      <c r="D283" s="432" t="s">
        <v>180</v>
      </c>
      <c r="E283" s="430">
        <v>0</v>
      </c>
      <c r="F283" s="431">
        <f>SUM(F284:F285)</f>
        <v>135220</v>
      </c>
      <c r="G283" s="431">
        <f>SUM(G284:G285)</f>
        <v>0</v>
      </c>
      <c r="H283" s="430">
        <f t="shared" si="61"/>
        <v>135220</v>
      </c>
    </row>
    <row r="284" spans="1:8" s="25" customFormat="1" ht="11.25" x14ac:dyDescent="0.2">
      <c r="A284" s="52"/>
      <c r="B284" s="60"/>
      <c r="C284" s="60">
        <v>4247</v>
      </c>
      <c r="D284" s="87" t="s">
        <v>157</v>
      </c>
      <c r="E284" s="50">
        <v>0</v>
      </c>
      <c r="F284" s="50">
        <v>127708</v>
      </c>
      <c r="G284" s="51"/>
      <c r="H284" s="50">
        <f t="shared" si="61"/>
        <v>127708</v>
      </c>
    </row>
    <row r="285" spans="1:8" s="25" customFormat="1" ht="11.25" x14ac:dyDescent="0.2">
      <c r="A285" s="52"/>
      <c r="B285" s="60"/>
      <c r="C285" s="60">
        <v>4249</v>
      </c>
      <c r="D285" s="87" t="s">
        <v>157</v>
      </c>
      <c r="E285" s="50">
        <v>0</v>
      </c>
      <c r="F285" s="50">
        <v>7512</v>
      </c>
      <c r="G285" s="51"/>
      <c r="H285" s="50">
        <f t="shared" si="61"/>
        <v>7512</v>
      </c>
    </row>
    <row r="286" spans="1:8" s="25" customFormat="1" ht="12" customHeight="1" thickBot="1" x14ac:dyDescent="0.25">
      <c r="A286" s="53" t="s">
        <v>181</v>
      </c>
      <c r="B286" s="52"/>
      <c r="C286" s="53"/>
      <c r="D286" s="54" t="s">
        <v>85</v>
      </c>
      <c r="E286" s="39">
        <v>81563045.329999998</v>
      </c>
      <c r="F286" s="42">
        <f>SUM(F287,F290)</f>
        <v>709175</v>
      </c>
      <c r="G286" s="42">
        <f>SUM(G287,G290)</f>
        <v>0</v>
      </c>
      <c r="H286" s="39">
        <f t="shared" si="61"/>
        <v>82272220.329999998</v>
      </c>
    </row>
    <row r="287" spans="1:8" s="25" customFormat="1" ht="12" customHeight="1" thickTop="1" x14ac:dyDescent="0.2">
      <c r="A287" s="53"/>
      <c r="B287" s="3">
        <v>85216</v>
      </c>
      <c r="C287" s="3"/>
      <c r="D287" s="1" t="s">
        <v>86</v>
      </c>
      <c r="E287" s="97">
        <v>4532536</v>
      </c>
      <c r="F287" s="88">
        <f>SUM(F288)</f>
        <v>474009</v>
      </c>
      <c r="G287" s="88">
        <f>SUM(G288)</f>
        <v>0</v>
      </c>
      <c r="H287" s="45">
        <f t="shared" si="61"/>
        <v>5006545</v>
      </c>
    </row>
    <row r="288" spans="1:8" s="25" customFormat="1" ht="12" customHeight="1" x14ac:dyDescent="0.2">
      <c r="A288" s="53"/>
      <c r="B288" s="55"/>
      <c r="C288" s="83"/>
      <c r="D288" s="436" t="s">
        <v>43</v>
      </c>
      <c r="E288" s="113">
        <v>4489336</v>
      </c>
      <c r="F288" s="114">
        <f>SUM(F289:F289)</f>
        <v>474009</v>
      </c>
      <c r="G288" s="114">
        <f>SUM(G289:G289)</f>
        <v>0</v>
      </c>
      <c r="H288" s="430">
        <f>SUM(E288+F288-G288)</f>
        <v>4963345</v>
      </c>
    </row>
    <row r="289" spans="1:8" s="25" customFormat="1" ht="12" customHeight="1" x14ac:dyDescent="0.2">
      <c r="A289" s="53"/>
      <c r="B289" s="55"/>
      <c r="C289" s="60">
        <v>3110</v>
      </c>
      <c r="D289" s="87" t="s">
        <v>182</v>
      </c>
      <c r="E289" s="69">
        <v>4488026</v>
      </c>
      <c r="F289" s="86">
        <v>474009</v>
      </c>
      <c r="G289" s="86"/>
      <c r="H289" s="86">
        <f t="shared" ref="H289" si="62">SUM(E289+F289-G289)</f>
        <v>4962035</v>
      </c>
    </row>
    <row r="290" spans="1:8" s="25" customFormat="1" ht="12" customHeight="1" x14ac:dyDescent="0.2">
      <c r="A290" s="53"/>
      <c r="B290" s="89">
        <v>85230</v>
      </c>
      <c r="C290" s="90"/>
      <c r="D290" s="56" t="s">
        <v>89</v>
      </c>
      <c r="E290" s="88">
        <v>6455358</v>
      </c>
      <c r="F290" s="46">
        <f>SUM(F291,F294)</f>
        <v>235166</v>
      </c>
      <c r="G290" s="46">
        <f>SUM(G291,G294)</f>
        <v>0</v>
      </c>
      <c r="H290" s="45">
        <f t="shared" si="61"/>
        <v>6690524</v>
      </c>
    </row>
    <row r="291" spans="1:8" s="25" customFormat="1" ht="12" customHeight="1" x14ac:dyDescent="0.2">
      <c r="A291" s="53"/>
      <c r="B291" s="89"/>
      <c r="C291" s="35"/>
      <c r="D291" s="449" t="s">
        <v>183</v>
      </c>
      <c r="E291" s="430">
        <v>6447533</v>
      </c>
      <c r="F291" s="431">
        <f>SUM(F292:F293)</f>
        <v>233866</v>
      </c>
      <c r="G291" s="431">
        <f>SUM(G292:G293)</f>
        <v>0</v>
      </c>
      <c r="H291" s="430">
        <f>SUM(E291+F291-G291)</f>
        <v>6681399</v>
      </c>
    </row>
    <row r="292" spans="1:8" s="25" customFormat="1" ht="12" customHeight="1" x14ac:dyDescent="0.2">
      <c r="A292" s="53"/>
      <c r="B292" s="89"/>
      <c r="C292" s="60">
        <v>3110</v>
      </c>
      <c r="D292" s="87" t="s">
        <v>182</v>
      </c>
      <c r="E292" s="86">
        <v>2560344</v>
      </c>
      <c r="F292" s="69">
        <v>93156</v>
      </c>
      <c r="G292" s="69"/>
      <c r="H292" s="51">
        <f t="shared" ref="H292:H293" si="63">SUM(E292+F292-G292)</f>
        <v>2653500</v>
      </c>
    </row>
    <row r="293" spans="1:8" s="25" customFormat="1" ht="12" customHeight="1" x14ac:dyDescent="0.2">
      <c r="A293" s="53"/>
      <c r="B293" s="89"/>
      <c r="C293" s="60">
        <v>4300</v>
      </c>
      <c r="D293" s="87" t="s">
        <v>20</v>
      </c>
      <c r="E293" s="86">
        <v>3887189</v>
      </c>
      <c r="F293" s="51">
        <v>140710</v>
      </c>
      <c r="G293" s="51"/>
      <c r="H293" s="51">
        <f t="shared" si="63"/>
        <v>4027899</v>
      </c>
    </row>
    <row r="294" spans="1:8" s="25" customFormat="1" ht="22.5" customHeight="1" x14ac:dyDescent="0.2">
      <c r="A294" s="53"/>
      <c r="B294" s="89"/>
      <c r="C294" s="35"/>
      <c r="D294" s="450" t="s">
        <v>184</v>
      </c>
      <c r="E294" s="430">
        <v>5742</v>
      </c>
      <c r="F294" s="431">
        <f>SUM(F295:F295)</f>
        <v>1300</v>
      </c>
      <c r="G294" s="431">
        <f>SUM(G295:G295)</f>
        <v>0</v>
      </c>
      <c r="H294" s="430">
        <f t="shared" si="61"/>
        <v>7042</v>
      </c>
    </row>
    <row r="295" spans="1:8" s="25" customFormat="1" ht="21.75" customHeight="1" x14ac:dyDescent="0.2">
      <c r="A295" s="53"/>
      <c r="B295" s="89"/>
      <c r="C295" s="61">
        <v>3290</v>
      </c>
      <c r="D295" s="77" t="s">
        <v>185</v>
      </c>
      <c r="E295" s="86">
        <v>5742</v>
      </c>
      <c r="F295" s="69">
        <f>600+700</f>
        <v>1300</v>
      </c>
      <c r="G295" s="69"/>
      <c r="H295" s="51">
        <f t="shared" si="61"/>
        <v>7042</v>
      </c>
    </row>
    <row r="296" spans="1:8" s="25" customFormat="1" ht="12" customHeight="1" thickBot="1" x14ac:dyDescent="0.25">
      <c r="A296" s="58">
        <v>853</v>
      </c>
      <c r="B296" s="52"/>
      <c r="C296" s="53"/>
      <c r="D296" s="54" t="s">
        <v>31</v>
      </c>
      <c r="E296" s="39">
        <v>14346415.75</v>
      </c>
      <c r="F296" s="42">
        <f>SUM(F297)</f>
        <v>18091.46</v>
      </c>
      <c r="G296" s="42">
        <f>SUM(G297)</f>
        <v>18091.46</v>
      </c>
      <c r="H296" s="39">
        <f t="shared" si="61"/>
        <v>14346415.75</v>
      </c>
    </row>
    <row r="297" spans="1:8" s="25" customFormat="1" ht="12" customHeight="1" thickTop="1" x14ac:dyDescent="0.2">
      <c r="A297" s="53"/>
      <c r="B297" s="55">
        <v>85395</v>
      </c>
      <c r="C297" s="35"/>
      <c r="D297" s="44" t="s">
        <v>23</v>
      </c>
      <c r="E297" s="88">
        <v>9380171.75</v>
      </c>
      <c r="F297" s="45">
        <f>SUM(F298,F301)</f>
        <v>18091.46</v>
      </c>
      <c r="G297" s="45">
        <f>SUM(G298,G301)</f>
        <v>18091.46</v>
      </c>
      <c r="H297" s="45">
        <f t="shared" si="61"/>
        <v>9380171.75</v>
      </c>
    </row>
    <row r="298" spans="1:8" s="25" customFormat="1" ht="12" customHeight="1" x14ac:dyDescent="0.2">
      <c r="A298" s="53"/>
      <c r="B298" s="55"/>
      <c r="C298" s="60"/>
      <c r="D298" s="435" t="s">
        <v>186</v>
      </c>
      <c r="E298" s="437">
        <v>6375725</v>
      </c>
      <c r="F298" s="437">
        <f>SUM(F299:F300)</f>
        <v>18000</v>
      </c>
      <c r="G298" s="437">
        <f>SUM(G299:G300)</f>
        <v>18000</v>
      </c>
      <c r="H298" s="430">
        <f>SUM(E298+F298-G298)</f>
        <v>6375725</v>
      </c>
    </row>
    <row r="299" spans="1:8" s="25" customFormat="1" ht="12" customHeight="1" x14ac:dyDescent="0.2">
      <c r="A299" s="53"/>
      <c r="B299" s="55"/>
      <c r="C299" s="60">
        <v>4220</v>
      </c>
      <c r="D299" s="87" t="s">
        <v>187</v>
      </c>
      <c r="E299" s="8">
        <v>1973870</v>
      </c>
      <c r="F299" s="51"/>
      <c r="G299" s="51">
        <v>18000</v>
      </c>
      <c r="H299" s="51">
        <f t="shared" ref="H299:H300" si="64">SUM(E299+F299-G299)</f>
        <v>1955870</v>
      </c>
    </row>
    <row r="300" spans="1:8" s="25" customFormat="1" ht="12" customHeight="1" x14ac:dyDescent="0.2">
      <c r="A300" s="53"/>
      <c r="B300" s="55"/>
      <c r="C300" s="60">
        <v>4300</v>
      </c>
      <c r="D300" s="87" t="s">
        <v>20</v>
      </c>
      <c r="E300" s="8">
        <v>124000</v>
      </c>
      <c r="F300" s="51">
        <v>18000</v>
      </c>
      <c r="G300" s="51"/>
      <c r="H300" s="51">
        <f t="shared" si="64"/>
        <v>142000</v>
      </c>
    </row>
    <row r="301" spans="1:8" s="25" customFormat="1" ht="23.45" customHeight="1" x14ac:dyDescent="0.2">
      <c r="A301" s="53"/>
      <c r="B301" s="55"/>
      <c r="C301" s="83"/>
      <c r="D301" s="429" t="s">
        <v>188</v>
      </c>
      <c r="E301" s="431">
        <v>183361.68000000002</v>
      </c>
      <c r="F301" s="431">
        <f>SUM(F302:F305)</f>
        <v>91.46</v>
      </c>
      <c r="G301" s="431">
        <f>SUM(G302:G305)</f>
        <v>91.46</v>
      </c>
      <c r="H301" s="430">
        <f>SUM(E301+F301-G301)</f>
        <v>183361.68000000002</v>
      </c>
    </row>
    <row r="302" spans="1:8" s="25" customFormat="1" ht="12" customHeight="1" x14ac:dyDescent="0.2">
      <c r="A302" s="53"/>
      <c r="B302" s="55"/>
      <c r="C302" s="60">
        <v>4117</v>
      </c>
      <c r="D302" s="87" t="s">
        <v>25</v>
      </c>
      <c r="E302" s="86">
        <v>18135.599999999999</v>
      </c>
      <c r="F302" s="86"/>
      <c r="G302" s="69">
        <v>81.819999999999993</v>
      </c>
      <c r="H302" s="86">
        <f t="shared" ref="H302:H314" si="65">SUM(E302+F302-G302)</f>
        <v>18053.78</v>
      </c>
    </row>
    <row r="303" spans="1:8" s="25" customFormat="1" ht="12" customHeight="1" x14ac:dyDescent="0.2">
      <c r="A303" s="53"/>
      <c r="B303" s="55"/>
      <c r="C303" s="60">
        <v>4119</v>
      </c>
      <c r="D303" s="87" t="s">
        <v>25</v>
      </c>
      <c r="E303" s="86">
        <v>2133.6</v>
      </c>
      <c r="F303" s="86"/>
      <c r="G303" s="69">
        <v>9.64</v>
      </c>
      <c r="H303" s="86">
        <f t="shared" si="65"/>
        <v>2123.96</v>
      </c>
    </row>
    <row r="304" spans="1:8" s="25" customFormat="1" ht="12" customHeight="1" x14ac:dyDescent="0.2">
      <c r="A304" s="53"/>
      <c r="B304" s="55"/>
      <c r="C304" s="60">
        <v>4717</v>
      </c>
      <c r="D304" s="85" t="s">
        <v>36</v>
      </c>
      <c r="E304" s="86">
        <v>272.14999999999998</v>
      </c>
      <c r="F304" s="86">
        <v>81.819999999999993</v>
      </c>
      <c r="G304" s="69"/>
      <c r="H304" s="86">
        <f t="shared" si="65"/>
        <v>353.96999999999997</v>
      </c>
    </row>
    <row r="305" spans="1:8" s="25" customFormat="1" ht="12" customHeight="1" x14ac:dyDescent="0.2">
      <c r="A305" s="53"/>
      <c r="B305" s="55"/>
      <c r="C305" s="60">
        <v>4719</v>
      </c>
      <c r="D305" s="85" t="s">
        <v>36</v>
      </c>
      <c r="E305" s="86">
        <v>32.01</v>
      </c>
      <c r="F305" s="86">
        <v>9.64</v>
      </c>
      <c r="G305" s="69"/>
      <c r="H305" s="86">
        <f t="shared" si="65"/>
        <v>41.65</v>
      </c>
    </row>
    <row r="306" spans="1:8" s="25" customFormat="1" ht="12" thickBot="1" x14ac:dyDescent="0.25">
      <c r="A306" s="52">
        <v>854</v>
      </c>
      <c r="B306" s="52"/>
      <c r="C306" s="53"/>
      <c r="D306" s="54" t="s">
        <v>91</v>
      </c>
      <c r="E306" s="39">
        <v>21808812.990000002</v>
      </c>
      <c r="F306" s="42">
        <f>SUM(F307,F314,F325)</f>
        <v>413765</v>
      </c>
      <c r="G306" s="42">
        <f>SUM(G307,G314,G325)</f>
        <v>22577</v>
      </c>
      <c r="H306" s="39">
        <f t="shared" si="65"/>
        <v>22200000.990000002</v>
      </c>
    </row>
    <row r="307" spans="1:8" s="25" customFormat="1" ht="23.25" thickTop="1" x14ac:dyDescent="0.2">
      <c r="A307" s="52"/>
      <c r="B307" s="115">
        <v>85406</v>
      </c>
      <c r="C307" s="35"/>
      <c r="D307" s="116" t="s">
        <v>189</v>
      </c>
      <c r="E307" s="45">
        <v>5613007.6000000006</v>
      </c>
      <c r="F307" s="46">
        <f>SUM(F308)</f>
        <v>9500</v>
      </c>
      <c r="G307" s="46">
        <f>SUM(G308)</f>
        <v>9500</v>
      </c>
      <c r="H307" s="45">
        <f t="shared" si="65"/>
        <v>5613007.6000000006</v>
      </c>
    </row>
    <row r="308" spans="1:8" s="25" customFormat="1" ht="11.25" x14ac:dyDescent="0.2">
      <c r="A308" s="52"/>
      <c r="B308" s="55"/>
      <c r="C308" s="35"/>
      <c r="D308" s="436" t="s">
        <v>140</v>
      </c>
      <c r="E308" s="430">
        <v>5499428</v>
      </c>
      <c r="F308" s="430">
        <f>SUM(F309:F313)</f>
        <v>9500</v>
      </c>
      <c r="G308" s="430">
        <f>SUM(G309:G313)</f>
        <v>9500</v>
      </c>
      <c r="H308" s="430">
        <f>SUM(E308+F308-G308)</f>
        <v>5499428</v>
      </c>
    </row>
    <row r="309" spans="1:8" s="25" customFormat="1" ht="11.25" x14ac:dyDescent="0.2">
      <c r="A309" s="52"/>
      <c r="B309" s="109"/>
      <c r="C309" s="60">
        <v>3020</v>
      </c>
      <c r="D309" s="87" t="s">
        <v>131</v>
      </c>
      <c r="E309" s="86">
        <v>2400</v>
      </c>
      <c r="F309" s="86">
        <v>1000</v>
      </c>
      <c r="G309" s="86"/>
      <c r="H309" s="51">
        <f>SUM(E309+F309-G309)</f>
        <v>3400</v>
      </c>
    </row>
    <row r="310" spans="1:8" s="25" customFormat="1" ht="22.5" x14ac:dyDescent="0.2">
      <c r="A310" s="52"/>
      <c r="B310" s="109"/>
      <c r="C310" s="117">
        <v>4140</v>
      </c>
      <c r="D310" s="91" t="s">
        <v>125</v>
      </c>
      <c r="E310" s="86">
        <v>53500</v>
      </c>
      <c r="F310" s="86"/>
      <c r="G310" s="86">
        <v>7000</v>
      </c>
      <c r="H310" s="51">
        <f t="shared" ref="H310:H313" si="66">SUM(E310+F310-G310)</f>
        <v>46500</v>
      </c>
    </row>
    <row r="311" spans="1:8" s="25" customFormat="1" ht="11.25" x14ac:dyDescent="0.2">
      <c r="A311" s="52"/>
      <c r="B311" s="109"/>
      <c r="C311" s="118">
        <v>4210</v>
      </c>
      <c r="D311" s="119" t="s">
        <v>60</v>
      </c>
      <c r="E311" s="86">
        <v>42214</v>
      </c>
      <c r="F311" s="86">
        <v>6000</v>
      </c>
      <c r="G311" s="86"/>
      <c r="H311" s="51">
        <f t="shared" si="66"/>
        <v>48214</v>
      </c>
    </row>
    <row r="312" spans="1:8" s="25" customFormat="1" ht="11.25" x14ac:dyDescent="0.2">
      <c r="A312" s="52"/>
      <c r="B312" s="109"/>
      <c r="C312" s="118">
        <v>4270</v>
      </c>
      <c r="D312" s="120" t="s">
        <v>27</v>
      </c>
      <c r="E312" s="86">
        <v>5453</v>
      </c>
      <c r="F312" s="86">
        <v>2500</v>
      </c>
      <c r="G312" s="86"/>
      <c r="H312" s="51">
        <f t="shared" si="66"/>
        <v>7953</v>
      </c>
    </row>
    <row r="313" spans="1:8" s="25" customFormat="1" ht="11.25" x14ac:dyDescent="0.2">
      <c r="A313" s="63"/>
      <c r="B313" s="56"/>
      <c r="C313" s="95">
        <v>4710</v>
      </c>
      <c r="D313" s="101" t="s">
        <v>36</v>
      </c>
      <c r="E313" s="88">
        <v>18717</v>
      </c>
      <c r="F313" s="88"/>
      <c r="G313" s="88">
        <v>2500</v>
      </c>
      <c r="H313" s="46">
        <f t="shared" si="66"/>
        <v>16217</v>
      </c>
    </row>
    <row r="314" spans="1:8" s="25" customFormat="1" ht="11.25" x14ac:dyDescent="0.2">
      <c r="A314" s="52"/>
      <c r="B314" s="89">
        <v>85410</v>
      </c>
      <c r="C314" s="121"/>
      <c r="D314" s="56" t="s">
        <v>190</v>
      </c>
      <c r="E314" s="45">
        <v>4600742.7200000007</v>
      </c>
      <c r="F314" s="46">
        <f>SUM(F315)</f>
        <v>13077</v>
      </c>
      <c r="G314" s="46">
        <f>SUM(G315)</f>
        <v>13077</v>
      </c>
      <c r="H314" s="45">
        <f t="shared" si="65"/>
        <v>4600742.7200000007</v>
      </c>
    </row>
    <row r="315" spans="1:8" s="25" customFormat="1" ht="11.25" x14ac:dyDescent="0.2">
      <c r="A315" s="52"/>
      <c r="B315" s="55"/>
      <c r="C315" s="35"/>
      <c r="D315" s="436" t="s">
        <v>140</v>
      </c>
      <c r="E315" s="430">
        <v>3313739</v>
      </c>
      <c r="F315" s="430">
        <f>SUM(F316:F324)</f>
        <v>13077</v>
      </c>
      <c r="G315" s="430">
        <f>SUM(G316:G324)</f>
        <v>13077</v>
      </c>
      <c r="H315" s="430">
        <f>SUM(E315+F315-G315)</f>
        <v>3313739</v>
      </c>
    </row>
    <row r="316" spans="1:8" s="25" customFormat="1" ht="11.25" x14ac:dyDescent="0.2">
      <c r="A316" s="52"/>
      <c r="B316" s="109"/>
      <c r="C316" s="60">
        <v>3020</v>
      </c>
      <c r="D316" s="87" t="s">
        <v>131</v>
      </c>
      <c r="E316" s="86">
        <v>7535</v>
      </c>
      <c r="F316" s="86">
        <v>2454</v>
      </c>
      <c r="G316" s="86"/>
      <c r="H316" s="51">
        <f>SUM(E316+F316-G316)</f>
        <v>9989</v>
      </c>
    </row>
    <row r="317" spans="1:8" s="25" customFormat="1" ht="11.25" x14ac:dyDescent="0.2">
      <c r="A317" s="52"/>
      <c r="B317" s="109"/>
      <c r="C317" s="60">
        <v>4040</v>
      </c>
      <c r="D317" s="87" t="s">
        <v>132</v>
      </c>
      <c r="E317" s="86">
        <v>73348</v>
      </c>
      <c r="F317" s="86"/>
      <c r="G317" s="86">
        <v>1329</v>
      </c>
      <c r="H317" s="51">
        <f t="shared" ref="H317:H330" si="67">SUM(E317+F317-G317)</f>
        <v>72019</v>
      </c>
    </row>
    <row r="318" spans="1:8" s="25" customFormat="1" ht="11.25" x14ac:dyDescent="0.2">
      <c r="A318" s="52"/>
      <c r="B318" s="109"/>
      <c r="C318" s="118" t="s">
        <v>59</v>
      </c>
      <c r="D318" s="120" t="s">
        <v>60</v>
      </c>
      <c r="E318" s="86">
        <v>49500</v>
      </c>
      <c r="F318" s="86">
        <v>9313</v>
      </c>
      <c r="G318" s="86"/>
      <c r="H318" s="51">
        <f t="shared" si="67"/>
        <v>58813</v>
      </c>
    </row>
    <row r="319" spans="1:8" s="25" customFormat="1" ht="11.25" x14ac:dyDescent="0.2">
      <c r="A319" s="52"/>
      <c r="B319" s="109"/>
      <c r="C319" s="118">
        <v>4360</v>
      </c>
      <c r="D319" s="120" t="s">
        <v>61</v>
      </c>
      <c r="E319" s="86">
        <v>2185</v>
      </c>
      <c r="F319" s="86">
        <v>1310</v>
      </c>
      <c r="G319" s="86"/>
      <c r="H319" s="51">
        <f t="shared" si="67"/>
        <v>3495</v>
      </c>
    </row>
    <row r="320" spans="1:8" s="25" customFormat="1" ht="22.5" x14ac:dyDescent="0.2">
      <c r="A320" s="52"/>
      <c r="B320" s="109"/>
      <c r="C320" s="117">
        <v>4390</v>
      </c>
      <c r="D320" s="122" t="s">
        <v>49</v>
      </c>
      <c r="E320" s="86">
        <v>5000</v>
      </c>
      <c r="F320" s="86"/>
      <c r="G320" s="86">
        <v>1310</v>
      </c>
      <c r="H320" s="51">
        <f t="shared" si="67"/>
        <v>3690</v>
      </c>
    </row>
    <row r="321" spans="1:8" s="25" customFormat="1" ht="11.25" x14ac:dyDescent="0.2">
      <c r="A321" s="52"/>
      <c r="B321" s="109"/>
      <c r="C321" s="60">
        <v>4410</v>
      </c>
      <c r="D321" s="85" t="s">
        <v>163</v>
      </c>
      <c r="E321" s="86">
        <v>285</v>
      </c>
      <c r="F321" s="86"/>
      <c r="G321" s="86">
        <v>285</v>
      </c>
      <c r="H321" s="51">
        <f t="shared" si="67"/>
        <v>0</v>
      </c>
    </row>
    <row r="322" spans="1:8" s="25" customFormat="1" ht="11.25" x14ac:dyDescent="0.2">
      <c r="A322" s="52"/>
      <c r="B322" s="109"/>
      <c r="C322" s="118">
        <v>4430</v>
      </c>
      <c r="D322" s="120" t="s">
        <v>63</v>
      </c>
      <c r="E322" s="86">
        <v>2414</v>
      </c>
      <c r="F322" s="86"/>
      <c r="G322" s="86">
        <v>2119</v>
      </c>
      <c r="H322" s="51">
        <f t="shared" si="67"/>
        <v>295</v>
      </c>
    </row>
    <row r="323" spans="1:8" s="25" customFormat="1" ht="11.25" x14ac:dyDescent="0.2">
      <c r="A323" s="52"/>
      <c r="B323" s="109"/>
      <c r="C323" s="60">
        <v>4480</v>
      </c>
      <c r="D323" s="87" t="s">
        <v>191</v>
      </c>
      <c r="E323" s="86">
        <v>50</v>
      </c>
      <c r="F323" s="86"/>
      <c r="G323" s="86">
        <v>50</v>
      </c>
      <c r="H323" s="51">
        <f t="shared" si="67"/>
        <v>0</v>
      </c>
    </row>
    <row r="324" spans="1:8" s="25" customFormat="1" ht="11.25" x14ac:dyDescent="0.2">
      <c r="A324" s="52"/>
      <c r="B324" s="109"/>
      <c r="C324" s="118">
        <v>4800</v>
      </c>
      <c r="D324" s="119" t="s">
        <v>143</v>
      </c>
      <c r="E324" s="86">
        <v>78298</v>
      </c>
      <c r="F324" s="86"/>
      <c r="G324" s="86">
        <v>7984</v>
      </c>
      <c r="H324" s="51">
        <f t="shared" si="67"/>
        <v>70314</v>
      </c>
    </row>
    <row r="325" spans="1:8" s="25" customFormat="1" ht="11.25" x14ac:dyDescent="0.2">
      <c r="A325" s="52"/>
      <c r="B325" s="89">
        <v>85415</v>
      </c>
      <c r="C325" s="121"/>
      <c r="D325" s="56" t="s">
        <v>92</v>
      </c>
      <c r="E325" s="45">
        <v>345400</v>
      </c>
      <c r="F325" s="46">
        <f>SUM(F326,F328)</f>
        <v>391188</v>
      </c>
      <c r="G325" s="46">
        <f>SUM(G326,G328)</f>
        <v>0</v>
      </c>
      <c r="H325" s="45">
        <f t="shared" si="67"/>
        <v>736588</v>
      </c>
    </row>
    <row r="326" spans="1:8" s="25" customFormat="1" ht="11.25" x14ac:dyDescent="0.2">
      <c r="A326" s="52"/>
      <c r="B326" s="55"/>
      <c r="C326" s="35"/>
      <c r="D326" s="436" t="s">
        <v>140</v>
      </c>
      <c r="E326" s="430">
        <v>5400</v>
      </c>
      <c r="F326" s="430">
        <f>SUM(F327)</f>
        <v>91050</v>
      </c>
      <c r="G326" s="430">
        <f>SUM(G327:G330)</f>
        <v>0</v>
      </c>
      <c r="H326" s="430">
        <f t="shared" si="67"/>
        <v>96450</v>
      </c>
    </row>
    <row r="327" spans="1:8" s="25" customFormat="1" ht="11.25" x14ac:dyDescent="0.2">
      <c r="A327" s="52"/>
      <c r="B327" s="109"/>
      <c r="C327" s="118">
        <v>3260</v>
      </c>
      <c r="D327" s="120" t="s">
        <v>192</v>
      </c>
      <c r="E327" s="86">
        <v>0</v>
      </c>
      <c r="F327" s="86">
        <v>91050</v>
      </c>
      <c r="G327" s="86"/>
      <c r="H327" s="51">
        <f t="shared" si="67"/>
        <v>91050</v>
      </c>
    </row>
    <row r="328" spans="1:8" s="25" customFormat="1" ht="11.25" x14ac:dyDescent="0.2">
      <c r="A328" s="52"/>
      <c r="B328" s="55"/>
      <c r="C328" s="35"/>
      <c r="D328" s="436" t="s">
        <v>193</v>
      </c>
      <c r="E328" s="430">
        <v>206040</v>
      </c>
      <c r="F328" s="430">
        <f>SUM(F329:F330)</f>
        <v>300138</v>
      </c>
      <c r="G328" s="430">
        <f>SUM(G329:G330)</f>
        <v>0</v>
      </c>
      <c r="H328" s="430">
        <f t="shared" si="67"/>
        <v>506178</v>
      </c>
    </row>
    <row r="329" spans="1:8" s="25" customFormat="1" ht="11.25" x14ac:dyDescent="0.2">
      <c r="A329" s="52"/>
      <c r="B329" s="55"/>
      <c r="C329" s="117">
        <v>3240</v>
      </c>
      <c r="D329" s="87" t="s">
        <v>194</v>
      </c>
      <c r="E329" s="86">
        <v>187900</v>
      </c>
      <c r="F329" s="86">
        <v>300000</v>
      </c>
      <c r="G329" s="86"/>
      <c r="H329" s="51">
        <f t="shared" si="67"/>
        <v>487900</v>
      </c>
    </row>
    <row r="330" spans="1:8" s="25" customFormat="1" ht="11.25" x14ac:dyDescent="0.2">
      <c r="A330" s="52"/>
      <c r="B330" s="109"/>
      <c r="C330" s="117">
        <v>3260</v>
      </c>
      <c r="D330" s="87" t="s">
        <v>192</v>
      </c>
      <c r="E330" s="86">
        <v>18140</v>
      </c>
      <c r="F330" s="86">
        <v>138</v>
      </c>
      <c r="G330" s="86"/>
      <c r="H330" s="51">
        <f t="shared" si="67"/>
        <v>18278</v>
      </c>
    </row>
    <row r="331" spans="1:8" s="25" customFormat="1" ht="12" customHeight="1" thickBot="1" x14ac:dyDescent="0.25">
      <c r="A331" s="52">
        <v>855</v>
      </c>
      <c r="B331" s="52"/>
      <c r="C331" s="53"/>
      <c r="D331" s="54" t="s">
        <v>32</v>
      </c>
      <c r="E331" s="42">
        <v>43968612.989999995</v>
      </c>
      <c r="F331" s="42">
        <f>SUM(F332,F348,F354)</f>
        <v>203509</v>
      </c>
      <c r="G331" s="42">
        <f>SUM(G332,G348,G354)</f>
        <v>182012</v>
      </c>
      <c r="H331" s="42">
        <f>SUM(E331+F331-G331)</f>
        <v>43990109.989999995</v>
      </c>
    </row>
    <row r="332" spans="1:8" s="25" customFormat="1" ht="12" customHeight="1" thickTop="1" x14ac:dyDescent="0.2">
      <c r="A332" s="52"/>
      <c r="B332" s="55">
        <v>85510</v>
      </c>
      <c r="C332" s="60"/>
      <c r="D332" s="44" t="s">
        <v>33</v>
      </c>
      <c r="E332" s="88">
        <v>25147911.739999998</v>
      </c>
      <c r="F332" s="45">
        <f>SUM(F333,F337,F344)</f>
        <v>174406</v>
      </c>
      <c r="G332" s="45">
        <f>SUM(G333,G337,G344)</f>
        <v>174406</v>
      </c>
      <c r="H332" s="45">
        <f t="shared" ref="H332:H348" si="68">SUM(E332+F332-G332)</f>
        <v>25147911.739999998</v>
      </c>
    </row>
    <row r="333" spans="1:8" s="25" customFormat="1" ht="12" customHeight="1" x14ac:dyDescent="0.2">
      <c r="A333" s="52"/>
      <c r="B333" s="55"/>
      <c r="C333" s="35"/>
      <c r="D333" s="436" t="s">
        <v>195</v>
      </c>
      <c r="E333" s="430">
        <v>5027392</v>
      </c>
      <c r="F333" s="448">
        <f>SUM(F334:F336)</f>
        <v>50000</v>
      </c>
      <c r="G333" s="448">
        <f>SUM(G334:G336)</f>
        <v>50000</v>
      </c>
      <c r="H333" s="430">
        <f t="shared" si="68"/>
        <v>5027392</v>
      </c>
    </row>
    <row r="334" spans="1:8" s="25" customFormat="1" ht="12" customHeight="1" x14ac:dyDescent="0.2">
      <c r="A334" s="52"/>
      <c r="B334" s="55"/>
      <c r="C334" s="83" t="s">
        <v>59</v>
      </c>
      <c r="D334" s="85" t="s">
        <v>60</v>
      </c>
      <c r="E334" s="86">
        <v>155756</v>
      </c>
      <c r="F334" s="69">
        <v>50000</v>
      </c>
      <c r="G334" s="69"/>
      <c r="H334" s="69">
        <f t="shared" si="68"/>
        <v>205756</v>
      </c>
    </row>
    <row r="335" spans="1:8" s="25" customFormat="1" ht="12" customHeight="1" x14ac:dyDescent="0.2">
      <c r="A335" s="52"/>
      <c r="B335" s="55"/>
      <c r="C335" s="60">
        <v>4220</v>
      </c>
      <c r="D335" s="87" t="s">
        <v>187</v>
      </c>
      <c r="E335" s="86">
        <v>193409</v>
      </c>
      <c r="F335" s="69"/>
      <c r="G335" s="69">
        <v>20000</v>
      </c>
      <c r="H335" s="69">
        <f t="shared" si="68"/>
        <v>173409</v>
      </c>
    </row>
    <row r="336" spans="1:8" s="25" customFormat="1" ht="12" customHeight="1" x14ac:dyDescent="0.2">
      <c r="A336" s="52"/>
      <c r="B336" s="55"/>
      <c r="C336" s="60">
        <v>4300</v>
      </c>
      <c r="D336" s="87" t="s">
        <v>20</v>
      </c>
      <c r="E336" s="86">
        <v>472152</v>
      </c>
      <c r="F336" s="69"/>
      <c r="G336" s="69">
        <v>30000</v>
      </c>
      <c r="H336" s="69">
        <f t="shared" si="68"/>
        <v>442152</v>
      </c>
    </row>
    <row r="337" spans="1:8" s="25" customFormat="1" ht="12" customHeight="1" x14ac:dyDescent="0.2">
      <c r="A337" s="52"/>
      <c r="B337" s="55"/>
      <c r="C337" s="35"/>
      <c r="D337" s="451" t="s">
        <v>196</v>
      </c>
      <c r="E337" s="430">
        <v>2159234</v>
      </c>
      <c r="F337" s="448">
        <f>SUM(F338:F343)</f>
        <v>124406</v>
      </c>
      <c r="G337" s="448">
        <f>SUM(G338:G343)</f>
        <v>5790</v>
      </c>
      <c r="H337" s="430">
        <f t="shared" si="68"/>
        <v>2277850</v>
      </c>
    </row>
    <row r="338" spans="1:8" s="25" customFormat="1" ht="12" customHeight="1" x14ac:dyDescent="0.2">
      <c r="A338" s="52"/>
      <c r="B338" s="55"/>
      <c r="C338" s="60">
        <v>3110</v>
      </c>
      <c r="D338" s="87" t="s">
        <v>182</v>
      </c>
      <c r="E338" s="86">
        <v>6840</v>
      </c>
      <c r="F338" s="69">
        <v>5290</v>
      </c>
      <c r="G338" s="69"/>
      <c r="H338" s="69">
        <f t="shared" si="68"/>
        <v>12130</v>
      </c>
    </row>
    <row r="339" spans="1:8" s="25" customFormat="1" ht="12" customHeight="1" x14ac:dyDescent="0.2">
      <c r="A339" s="52"/>
      <c r="B339" s="55"/>
      <c r="C339" s="2">
        <v>4010</v>
      </c>
      <c r="D339" s="5" t="s">
        <v>24</v>
      </c>
      <c r="E339" s="86">
        <v>1334341</v>
      </c>
      <c r="F339" s="69">
        <v>97230</v>
      </c>
      <c r="G339" s="69"/>
      <c r="H339" s="69">
        <f t="shared" si="68"/>
        <v>1431571</v>
      </c>
    </row>
    <row r="340" spans="1:8" s="25" customFormat="1" ht="12" customHeight="1" x14ac:dyDescent="0.2">
      <c r="A340" s="52"/>
      <c r="B340" s="55"/>
      <c r="C340" s="2">
        <v>4110</v>
      </c>
      <c r="D340" s="5" t="s">
        <v>197</v>
      </c>
      <c r="E340" s="86">
        <v>258717</v>
      </c>
      <c r="F340" s="69">
        <v>18274</v>
      </c>
      <c r="G340" s="69"/>
      <c r="H340" s="69">
        <f t="shared" si="68"/>
        <v>276991</v>
      </c>
    </row>
    <row r="341" spans="1:8" s="25" customFormat="1" ht="12" customHeight="1" x14ac:dyDescent="0.2">
      <c r="A341" s="52"/>
      <c r="B341" s="55"/>
      <c r="C341" s="2">
        <v>4120</v>
      </c>
      <c r="D341" s="5" t="s">
        <v>37</v>
      </c>
      <c r="E341" s="86">
        <v>35220</v>
      </c>
      <c r="F341" s="69">
        <v>3112</v>
      </c>
      <c r="G341" s="69"/>
      <c r="H341" s="69">
        <f t="shared" si="68"/>
        <v>38332</v>
      </c>
    </row>
    <row r="342" spans="1:8" s="25" customFormat="1" ht="12" customHeight="1" x14ac:dyDescent="0.2">
      <c r="A342" s="52"/>
      <c r="B342" s="55"/>
      <c r="C342" s="60">
        <v>4360</v>
      </c>
      <c r="D342" s="87" t="s">
        <v>61</v>
      </c>
      <c r="E342" s="86">
        <v>2610</v>
      </c>
      <c r="F342" s="69">
        <v>500</v>
      </c>
      <c r="G342" s="69"/>
      <c r="H342" s="69">
        <f t="shared" si="68"/>
        <v>3110</v>
      </c>
    </row>
    <row r="343" spans="1:8" s="25" customFormat="1" ht="12" customHeight="1" x14ac:dyDescent="0.2">
      <c r="A343" s="52"/>
      <c r="B343" s="55"/>
      <c r="C343" s="60">
        <v>4710</v>
      </c>
      <c r="D343" s="85" t="s">
        <v>36</v>
      </c>
      <c r="E343" s="86">
        <v>10000</v>
      </c>
      <c r="F343" s="69"/>
      <c r="G343" s="69">
        <v>5790</v>
      </c>
      <c r="H343" s="69">
        <f t="shared" si="68"/>
        <v>4210</v>
      </c>
    </row>
    <row r="344" spans="1:8" s="25" customFormat="1" ht="12" customHeight="1" x14ac:dyDescent="0.2">
      <c r="A344" s="52"/>
      <c r="B344" s="55"/>
      <c r="C344" s="35"/>
      <c r="D344" s="452" t="s">
        <v>198</v>
      </c>
      <c r="E344" s="430">
        <v>1199246</v>
      </c>
      <c r="F344" s="448">
        <f>SUM(F345:F347)</f>
        <v>0</v>
      </c>
      <c r="G344" s="448">
        <f>SUM(G345:G347)</f>
        <v>118616</v>
      </c>
      <c r="H344" s="430">
        <f t="shared" si="68"/>
        <v>1080630</v>
      </c>
    </row>
    <row r="345" spans="1:8" s="25" customFormat="1" ht="12" customHeight="1" x14ac:dyDescent="0.2">
      <c r="A345" s="52"/>
      <c r="B345" s="55"/>
      <c r="C345" s="2">
        <v>4010</v>
      </c>
      <c r="D345" s="5" t="s">
        <v>24</v>
      </c>
      <c r="E345" s="8">
        <v>648204</v>
      </c>
      <c r="F345" s="69"/>
      <c r="G345" s="69">
        <v>97230</v>
      </c>
      <c r="H345" s="69">
        <f t="shared" si="68"/>
        <v>550974</v>
      </c>
    </row>
    <row r="346" spans="1:8" s="25" customFormat="1" ht="12" customHeight="1" x14ac:dyDescent="0.2">
      <c r="A346" s="52"/>
      <c r="B346" s="55"/>
      <c r="C346" s="2">
        <v>4110</v>
      </c>
      <c r="D346" s="5" t="s">
        <v>197</v>
      </c>
      <c r="E346" s="8">
        <v>121823</v>
      </c>
      <c r="F346" s="50"/>
      <c r="G346" s="50">
        <v>18274</v>
      </c>
      <c r="H346" s="69">
        <f t="shared" si="68"/>
        <v>103549</v>
      </c>
    </row>
    <row r="347" spans="1:8" s="25" customFormat="1" ht="12" customHeight="1" x14ac:dyDescent="0.2">
      <c r="A347" s="52"/>
      <c r="B347" s="55"/>
      <c r="C347" s="2">
        <v>4120</v>
      </c>
      <c r="D347" s="5" t="s">
        <v>37</v>
      </c>
      <c r="E347" s="8">
        <v>20745</v>
      </c>
      <c r="F347" s="50"/>
      <c r="G347" s="50">
        <v>3112</v>
      </c>
      <c r="H347" s="69">
        <f t="shared" si="68"/>
        <v>17633</v>
      </c>
    </row>
    <row r="348" spans="1:8" s="25" customFormat="1" ht="12" customHeight="1" x14ac:dyDescent="0.2">
      <c r="A348" s="52"/>
      <c r="B348" s="60">
        <v>85516</v>
      </c>
      <c r="C348" s="47"/>
      <c r="D348" s="123" t="s">
        <v>67</v>
      </c>
      <c r="E348" s="88">
        <v>9822985.709999999</v>
      </c>
      <c r="F348" s="46">
        <f>SUM(F349)</f>
        <v>7606</v>
      </c>
      <c r="G348" s="46">
        <f>SUM(G349)</f>
        <v>7606</v>
      </c>
      <c r="H348" s="45">
        <f t="shared" si="68"/>
        <v>9822985.709999999</v>
      </c>
    </row>
    <row r="349" spans="1:8" s="25" customFormat="1" ht="12" customHeight="1" x14ac:dyDescent="0.2">
      <c r="A349" s="52"/>
      <c r="B349" s="43"/>
      <c r="C349" s="47"/>
      <c r="D349" s="451" t="s">
        <v>199</v>
      </c>
      <c r="E349" s="430">
        <v>8236732.3499999996</v>
      </c>
      <c r="F349" s="431">
        <f>SUM(F350:F353)</f>
        <v>7606</v>
      </c>
      <c r="G349" s="431">
        <f>SUM(G350:G353)</f>
        <v>7606</v>
      </c>
      <c r="H349" s="430">
        <f>SUM(E349+F349-G349)</f>
        <v>8236732.3499999996</v>
      </c>
    </row>
    <row r="350" spans="1:8" s="25" customFormat="1" ht="12" customHeight="1" x14ac:dyDescent="0.2">
      <c r="A350" s="52"/>
      <c r="B350" s="55"/>
      <c r="C350" s="60">
        <v>4170</v>
      </c>
      <c r="D350" s="87" t="s">
        <v>26</v>
      </c>
      <c r="E350" s="86">
        <v>9000</v>
      </c>
      <c r="F350" s="51">
        <v>1800</v>
      </c>
      <c r="G350" s="51"/>
      <c r="H350" s="51">
        <f t="shared" ref="H350:H353" si="69">SUM(E350+F350-G350)</f>
        <v>10800</v>
      </c>
    </row>
    <row r="351" spans="1:8" s="25" customFormat="1" ht="12" customHeight="1" x14ac:dyDescent="0.2">
      <c r="A351" s="52"/>
      <c r="B351" s="55"/>
      <c r="C351" s="60">
        <v>4300</v>
      </c>
      <c r="D351" s="87" t="s">
        <v>20</v>
      </c>
      <c r="E351" s="86">
        <v>108806</v>
      </c>
      <c r="F351" s="51">
        <v>5806</v>
      </c>
      <c r="G351" s="51"/>
      <c r="H351" s="51">
        <f t="shared" si="69"/>
        <v>114612</v>
      </c>
    </row>
    <row r="352" spans="1:8" s="25" customFormat="1" ht="12" customHeight="1" x14ac:dyDescent="0.2">
      <c r="A352" s="52"/>
      <c r="B352" s="55"/>
      <c r="C352" s="60">
        <v>4360</v>
      </c>
      <c r="D352" s="87" t="s">
        <v>61</v>
      </c>
      <c r="E352" s="86">
        <v>7886</v>
      </c>
      <c r="F352" s="51"/>
      <c r="G352" s="51">
        <v>2000</v>
      </c>
      <c r="H352" s="51">
        <f t="shared" si="69"/>
        <v>5886</v>
      </c>
    </row>
    <row r="353" spans="1:8" s="25" customFormat="1" ht="12" customHeight="1" x14ac:dyDescent="0.2">
      <c r="A353" s="52"/>
      <c r="B353" s="55"/>
      <c r="C353" s="60">
        <v>4430</v>
      </c>
      <c r="D353" s="87" t="s">
        <v>63</v>
      </c>
      <c r="E353" s="86">
        <v>19558</v>
      </c>
      <c r="F353" s="51"/>
      <c r="G353" s="51">
        <v>5606</v>
      </c>
      <c r="H353" s="51">
        <f t="shared" si="69"/>
        <v>13952</v>
      </c>
    </row>
    <row r="354" spans="1:8" s="25" customFormat="1" ht="12" customHeight="1" x14ac:dyDescent="0.2">
      <c r="A354" s="52"/>
      <c r="B354" s="61">
        <v>85595</v>
      </c>
      <c r="C354" s="35"/>
      <c r="D354" s="101" t="s">
        <v>23</v>
      </c>
      <c r="E354" s="45">
        <v>798928</v>
      </c>
      <c r="F354" s="46">
        <f>SUM(F355)</f>
        <v>21497</v>
      </c>
      <c r="G354" s="46">
        <f>SUM(G355)</f>
        <v>0</v>
      </c>
      <c r="H354" s="45">
        <f>SUM(E354+F354-G354)</f>
        <v>820425</v>
      </c>
    </row>
    <row r="355" spans="1:8" s="25" customFormat="1" ht="24" customHeight="1" x14ac:dyDescent="0.2">
      <c r="A355" s="52"/>
      <c r="B355" s="55"/>
      <c r="C355" s="83"/>
      <c r="D355" s="433" t="s">
        <v>200</v>
      </c>
      <c r="E355" s="430">
        <v>216847</v>
      </c>
      <c r="F355" s="431">
        <f>SUM(F356:F358)</f>
        <v>21497</v>
      </c>
      <c r="G355" s="431">
        <f>SUM(G356:G358)</f>
        <v>0</v>
      </c>
      <c r="H355" s="430">
        <f t="shared" ref="H355:H389" si="70">SUM(E355+F355-G355)</f>
        <v>238344</v>
      </c>
    </row>
    <row r="356" spans="1:8" s="25" customFormat="1" ht="22.5" customHeight="1" x14ac:dyDescent="0.2">
      <c r="A356" s="52"/>
      <c r="B356" s="55"/>
      <c r="C356" s="61">
        <v>3290</v>
      </c>
      <c r="D356" s="77" t="s">
        <v>185</v>
      </c>
      <c r="E356" s="50">
        <v>211729</v>
      </c>
      <c r="F356" s="50">
        <v>20597</v>
      </c>
      <c r="G356" s="51"/>
      <c r="H356" s="50">
        <f t="shared" si="70"/>
        <v>232326</v>
      </c>
    </row>
    <row r="357" spans="1:8" s="25" customFormat="1" ht="22.5" customHeight="1" x14ac:dyDescent="0.2">
      <c r="A357" s="52"/>
      <c r="B357" s="55"/>
      <c r="C357" s="61">
        <v>4740</v>
      </c>
      <c r="D357" s="77" t="s">
        <v>201</v>
      </c>
      <c r="E357" s="50">
        <v>3868</v>
      </c>
      <c r="F357" s="50">
        <v>750</v>
      </c>
      <c r="G357" s="51"/>
      <c r="H357" s="50">
        <f t="shared" si="70"/>
        <v>4618</v>
      </c>
    </row>
    <row r="358" spans="1:8" s="25" customFormat="1" ht="22.5" customHeight="1" x14ac:dyDescent="0.2">
      <c r="A358" s="52"/>
      <c r="B358" s="55"/>
      <c r="C358" s="61">
        <v>4850</v>
      </c>
      <c r="D358" s="77" t="s">
        <v>148</v>
      </c>
      <c r="E358" s="50">
        <v>770</v>
      </c>
      <c r="F358" s="50">
        <v>150</v>
      </c>
      <c r="G358" s="51"/>
      <c r="H358" s="50">
        <f t="shared" si="70"/>
        <v>920</v>
      </c>
    </row>
    <row r="359" spans="1:8" s="25" customFormat="1" ht="12" customHeight="1" thickBot="1" x14ac:dyDescent="0.25">
      <c r="A359" s="58">
        <v>900</v>
      </c>
      <c r="B359" s="52"/>
      <c r="C359" s="53"/>
      <c r="D359" s="54" t="s">
        <v>68</v>
      </c>
      <c r="E359" s="39">
        <v>88582591.570000008</v>
      </c>
      <c r="F359" s="42">
        <f>SUM(F360,F368)</f>
        <v>114422</v>
      </c>
      <c r="G359" s="42">
        <f>SUM(G360,G368)</f>
        <v>114422</v>
      </c>
      <c r="H359" s="39">
        <f t="shared" si="70"/>
        <v>88582591.570000008</v>
      </c>
    </row>
    <row r="360" spans="1:8" s="25" customFormat="1" ht="12" customHeight="1" thickTop="1" x14ac:dyDescent="0.2">
      <c r="A360" s="58"/>
      <c r="B360" s="55">
        <v>90013</v>
      </c>
      <c r="C360" s="60"/>
      <c r="D360" s="44" t="s">
        <v>202</v>
      </c>
      <c r="E360" s="88">
        <v>2354011.75</v>
      </c>
      <c r="F360" s="97">
        <f>SUM(F361)</f>
        <v>6422</v>
      </c>
      <c r="G360" s="97">
        <f>SUM(G361)</f>
        <v>6422</v>
      </c>
      <c r="H360" s="45">
        <f t="shared" si="70"/>
        <v>2354011.75</v>
      </c>
    </row>
    <row r="361" spans="1:8" s="25" customFormat="1" ht="12" customHeight="1" x14ac:dyDescent="0.2">
      <c r="A361" s="58"/>
      <c r="B361" s="124"/>
      <c r="C361" s="60"/>
      <c r="D361" s="445" t="s">
        <v>203</v>
      </c>
      <c r="E361" s="114">
        <v>2354011.75</v>
      </c>
      <c r="F361" s="113">
        <f>SUM(F362:F367)</f>
        <v>6422</v>
      </c>
      <c r="G361" s="113">
        <f>SUM(G362:G367)</f>
        <v>6422</v>
      </c>
      <c r="H361" s="430">
        <f>SUM(E361+F361-G361)</f>
        <v>2354011.75</v>
      </c>
    </row>
    <row r="362" spans="1:8" s="25" customFormat="1" ht="12" customHeight="1" x14ac:dyDescent="0.2">
      <c r="A362" s="58"/>
      <c r="B362" s="124"/>
      <c r="C362" s="2">
        <v>4010</v>
      </c>
      <c r="D362" s="5" t="s">
        <v>24</v>
      </c>
      <c r="E362" s="86">
        <v>1125622</v>
      </c>
      <c r="F362" s="69">
        <v>5422</v>
      </c>
      <c r="G362" s="69"/>
      <c r="H362" s="86">
        <f t="shared" ref="H362:H367" si="71">SUM(E362+F362-G362)</f>
        <v>1131044</v>
      </c>
    </row>
    <row r="363" spans="1:8" s="25" customFormat="1" ht="12" customHeight="1" x14ac:dyDescent="0.2">
      <c r="A363" s="58"/>
      <c r="B363" s="124"/>
      <c r="C363" s="60">
        <v>4040</v>
      </c>
      <c r="D363" s="87" t="s">
        <v>132</v>
      </c>
      <c r="E363" s="86">
        <v>73031</v>
      </c>
      <c r="F363" s="69"/>
      <c r="G363" s="69">
        <v>3279</v>
      </c>
      <c r="H363" s="86">
        <f t="shared" si="71"/>
        <v>69752</v>
      </c>
    </row>
    <row r="364" spans="1:8" s="25" customFormat="1" ht="12" customHeight="1" x14ac:dyDescent="0.2">
      <c r="A364" s="58"/>
      <c r="B364" s="124"/>
      <c r="C364" s="2">
        <v>4120</v>
      </c>
      <c r="D364" s="5" t="s">
        <v>37</v>
      </c>
      <c r="E364" s="86">
        <v>31277</v>
      </c>
      <c r="F364" s="69"/>
      <c r="G364" s="69">
        <v>2143</v>
      </c>
      <c r="H364" s="86">
        <f t="shared" si="71"/>
        <v>29134</v>
      </c>
    </row>
    <row r="365" spans="1:8" s="25" customFormat="1" ht="12" customHeight="1" x14ac:dyDescent="0.2">
      <c r="A365" s="58"/>
      <c r="B365" s="124"/>
      <c r="C365" s="60">
        <v>4430</v>
      </c>
      <c r="D365" s="87" t="s">
        <v>63</v>
      </c>
      <c r="E365" s="86">
        <v>10451</v>
      </c>
      <c r="F365" s="69">
        <v>500</v>
      </c>
      <c r="G365" s="69"/>
      <c r="H365" s="86">
        <f t="shared" si="71"/>
        <v>10951</v>
      </c>
    </row>
    <row r="366" spans="1:8" s="25" customFormat="1" ht="12" customHeight="1" x14ac:dyDescent="0.2">
      <c r="A366" s="58"/>
      <c r="B366" s="124"/>
      <c r="C366" s="60">
        <v>4610</v>
      </c>
      <c r="D366" s="125" t="s">
        <v>30</v>
      </c>
      <c r="E366" s="86">
        <v>1026</v>
      </c>
      <c r="F366" s="69">
        <v>500</v>
      </c>
      <c r="G366" s="69"/>
      <c r="H366" s="86">
        <f t="shared" si="71"/>
        <v>1526</v>
      </c>
    </row>
    <row r="367" spans="1:8" s="25" customFormat="1" ht="12" customHeight="1" x14ac:dyDescent="0.2">
      <c r="A367" s="93"/>
      <c r="B367" s="126"/>
      <c r="C367" s="95">
        <v>4710</v>
      </c>
      <c r="D367" s="101" t="s">
        <v>36</v>
      </c>
      <c r="E367" s="88">
        <v>4886</v>
      </c>
      <c r="F367" s="97"/>
      <c r="G367" s="97">
        <v>1000</v>
      </c>
      <c r="H367" s="88">
        <f t="shared" si="71"/>
        <v>3886</v>
      </c>
    </row>
    <row r="368" spans="1:8" s="25" customFormat="1" ht="12" customHeight="1" x14ac:dyDescent="0.2">
      <c r="A368" s="58"/>
      <c r="B368" s="109">
        <v>90095</v>
      </c>
      <c r="C368" s="89"/>
      <c r="D368" s="101" t="s">
        <v>23</v>
      </c>
      <c r="E368" s="45">
        <v>27426178.84</v>
      </c>
      <c r="F368" s="45">
        <f>SUM(F369,F372)</f>
        <v>108000</v>
      </c>
      <c r="G368" s="45">
        <f>SUM(G369,G372)</f>
        <v>108000</v>
      </c>
      <c r="H368" s="45">
        <f t="shared" si="70"/>
        <v>27426178.84</v>
      </c>
    </row>
    <row r="369" spans="1:8" s="25" customFormat="1" ht="12" customHeight="1" x14ac:dyDescent="0.2">
      <c r="A369" s="58"/>
      <c r="B369" s="109"/>
      <c r="C369" s="60"/>
      <c r="D369" s="435" t="s">
        <v>120</v>
      </c>
      <c r="E369" s="437">
        <v>9554663.4000000004</v>
      </c>
      <c r="F369" s="431">
        <f>SUM(F370:F371)</f>
        <v>42000</v>
      </c>
      <c r="G369" s="431">
        <f>SUM(G370:G371)</f>
        <v>42000</v>
      </c>
      <c r="H369" s="430">
        <f t="shared" si="70"/>
        <v>9554663.4000000004</v>
      </c>
    </row>
    <row r="370" spans="1:8" s="25" customFormat="1" ht="22.5" customHeight="1" x14ac:dyDescent="0.2">
      <c r="A370" s="58"/>
      <c r="B370" s="109"/>
      <c r="C370" s="117">
        <v>4140</v>
      </c>
      <c r="D370" s="91" t="s">
        <v>125</v>
      </c>
      <c r="E370" s="86">
        <v>100000</v>
      </c>
      <c r="F370" s="69">
        <v>42000</v>
      </c>
      <c r="G370" s="69"/>
      <c r="H370" s="69">
        <f t="shared" si="70"/>
        <v>142000</v>
      </c>
    </row>
    <row r="371" spans="1:8" s="25" customFormat="1" ht="12" customHeight="1" x14ac:dyDescent="0.2">
      <c r="A371" s="58"/>
      <c r="B371" s="109"/>
      <c r="C371" s="60">
        <v>4710</v>
      </c>
      <c r="D371" s="85" t="s">
        <v>36</v>
      </c>
      <c r="E371" s="86">
        <v>66752</v>
      </c>
      <c r="F371" s="69"/>
      <c r="G371" s="69">
        <v>42000</v>
      </c>
      <c r="H371" s="69">
        <f t="shared" si="70"/>
        <v>24752</v>
      </c>
    </row>
    <row r="372" spans="1:8" s="25" customFormat="1" ht="34.5" customHeight="1" x14ac:dyDescent="0.2">
      <c r="A372" s="58"/>
      <c r="B372" s="109"/>
      <c r="C372" s="89"/>
      <c r="D372" s="433" t="s">
        <v>204</v>
      </c>
      <c r="E372" s="437">
        <v>369239</v>
      </c>
      <c r="F372" s="437">
        <f>SUM(F373:F374)</f>
        <v>66000</v>
      </c>
      <c r="G372" s="437">
        <f>SUM(G373:G374)</f>
        <v>66000</v>
      </c>
      <c r="H372" s="437">
        <f t="shared" si="70"/>
        <v>369239</v>
      </c>
    </row>
    <row r="373" spans="1:8" s="25" customFormat="1" ht="12" customHeight="1" x14ac:dyDescent="0.2">
      <c r="A373" s="58"/>
      <c r="B373" s="109"/>
      <c r="C373" s="60">
        <v>4270</v>
      </c>
      <c r="D373" s="87" t="s">
        <v>27</v>
      </c>
      <c r="E373" s="51">
        <v>80000</v>
      </c>
      <c r="F373" s="127"/>
      <c r="G373" s="51">
        <v>66000</v>
      </c>
      <c r="H373" s="51">
        <f t="shared" si="70"/>
        <v>14000</v>
      </c>
    </row>
    <row r="374" spans="1:8" s="25" customFormat="1" ht="12" customHeight="1" x14ac:dyDescent="0.2">
      <c r="A374" s="58"/>
      <c r="B374" s="109"/>
      <c r="C374" s="60">
        <v>4300</v>
      </c>
      <c r="D374" s="87" t="s">
        <v>20</v>
      </c>
      <c r="E374" s="86">
        <v>60000</v>
      </c>
      <c r="F374" s="69">
        <v>66000</v>
      </c>
      <c r="G374" s="69"/>
      <c r="H374" s="51">
        <f t="shared" si="70"/>
        <v>126000</v>
      </c>
    </row>
    <row r="375" spans="1:8" s="25" customFormat="1" ht="12" customHeight="1" thickBot="1" x14ac:dyDescent="0.25">
      <c r="A375" s="58">
        <v>926</v>
      </c>
      <c r="B375" s="58"/>
      <c r="C375" s="53"/>
      <c r="D375" s="54" t="s">
        <v>70</v>
      </c>
      <c r="E375" s="39">
        <v>26799572.729999997</v>
      </c>
      <c r="F375" s="39">
        <f>SUM(F376,F380,F385)</f>
        <v>20500</v>
      </c>
      <c r="G375" s="39">
        <f>SUM(G376,G380,G385)</f>
        <v>20500</v>
      </c>
      <c r="H375" s="39">
        <f t="shared" si="70"/>
        <v>26799572.729999997</v>
      </c>
    </row>
    <row r="376" spans="1:8" s="25" customFormat="1" ht="12" customHeight="1" thickTop="1" x14ac:dyDescent="0.2">
      <c r="A376" s="58"/>
      <c r="B376" s="60">
        <v>92601</v>
      </c>
      <c r="C376" s="43"/>
      <c r="D376" s="44" t="s">
        <v>71</v>
      </c>
      <c r="E376" s="45">
        <v>5231541</v>
      </c>
      <c r="F376" s="45">
        <f>SUM(F377)</f>
        <v>15000</v>
      </c>
      <c r="G376" s="45">
        <f>SUM(G377)</f>
        <v>15000</v>
      </c>
      <c r="H376" s="45">
        <f t="shared" si="70"/>
        <v>5231541</v>
      </c>
    </row>
    <row r="377" spans="1:8" s="25" customFormat="1" ht="12" customHeight="1" x14ac:dyDescent="0.2">
      <c r="A377" s="58"/>
      <c r="B377" s="52"/>
      <c r="C377" s="53"/>
      <c r="D377" s="436" t="s">
        <v>140</v>
      </c>
      <c r="E377" s="437">
        <v>511541</v>
      </c>
      <c r="F377" s="437">
        <f>SUM(F378:F379)</f>
        <v>15000</v>
      </c>
      <c r="G377" s="437">
        <f>SUM(G378:G379)</f>
        <v>15000</v>
      </c>
      <c r="H377" s="437">
        <f t="shared" si="70"/>
        <v>511541</v>
      </c>
    </row>
    <row r="378" spans="1:8" s="25" customFormat="1" ht="12" customHeight="1" x14ac:dyDescent="0.2">
      <c r="A378" s="58"/>
      <c r="B378" s="52"/>
      <c r="C378" s="60">
        <v>4170</v>
      </c>
      <c r="D378" s="87" t="s">
        <v>26</v>
      </c>
      <c r="E378" s="86">
        <v>153330</v>
      </c>
      <c r="F378" s="86"/>
      <c r="G378" s="86">
        <v>15000</v>
      </c>
      <c r="H378" s="69">
        <f t="shared" si="70"/>
        <v>138330</v>
      </c>
    </row>
    <row r="379" spans="1:8" s="25" customFormat="1" ht="12" customHeight="1" x14ac:dyDescent="0.2">
      <c r="A379" s="58"/>
      <c r="B379" s="52"/>
      <c r="C379" s="60">
        <v>4260</v>
      </c>
      <c r="D379" s="87" t="s">
        <v>121</v>
      </c>
      <c r="E379" s="86">
        <v>226813</v>
      </c>
      <c r="F379" s="86">
        <v>15000</v>
      </c>
      <c r="G379" s="86"/>
      <c r="H379" s="69">
        <f t="shared" si="70"/>
        <v>241813</v>
      </c>
    </row>
    <row r="380" spans="1:8" s="25" customFormat="1" ht="12" customHeight="1" x14ac:dyDescent="0.2">
      <c r="A380" s="58"/>
      <c r="B380" s="60">
        <v>92604</v>
      </c>
      <c r="C380" s="43"/>
      <c r="D380" s="44" t="s">
        <v>205</v>
      </c>
      <c r="E380" s="45">
        <v>18358027.309999999</v>
      </c>
      <c r="F380" s="45">
        <f>SUM(F381)</f>
        <v>3500</v>
      </c>
      <c r="G380" s="45">
        <f>SUM(G381)</f>
        <v>3500</v>
      </c>
      <c r="H380" s="45">
        <f t="shared" si="70"/>
        <v>18358027.309999999</v>
      </c>
    </row>
    <row r="381" spans="1:8" s="25" customFormat="1" ht="12" customHeight="1" x14ac:dyDescent="0.2">
      <c r="A381" s="58"/>
      <c r="B381" s="60"/>
      <c r="C381" s="53"/>
      <c r="D381" s="435" t="s">
        <v>206</v>
      </c>
      <c r="E381" s="437">
        <v>18358027.309999999</v>
      </c>
      <c r="F381" s="437">
        <f>SUM(F382:F384)</f>
        <v>3500</v>
      </c>
      <c r="G381" s="437">
        <f>SUM(G382:G384)</f>
        <v>3500</v>
      </c>
      <c r="H381" s="437">
        <f t="shared" si="70"/>
        <v>18358027.309999999</v>
      </c>
    </row>
    <row r="382" spans="1:8" s="25" customFormat="1" ht="12" customHeight="1" x14ac:dyDescent="0.2">
      <c r="A382" s="58"/>
      <c r="B382" s="60"/>
      <c r="C382" s="60">
        <v>4280</v>
      </c>
      <c r="D382" s="87" t="s">
        <v>142</v>
      </c>
      <c r="E382" s="86">
        <v>8297</v>
      </c>
      <c r="F382" s="86">
        <v>3500</v>
      </c>
      <c r="G382" s="86"/>
      <c r="H382" s="69">
        <f t="shared" si="70"/>
        <v>11797</v>
      </c>
    </row>
    <row r="383" spans="1:8" s="25" customFormat="1" ht="21" customHeight="1" x14ac:dyDescent="0.2">
      <c r="A383" s="58"/>
      <c r="B383" s="60"/>
      <c r="C383" s="61">
        <v>4500</v>
      </c>
      <c r="D383" s="77" t="s">
        <v>207</v>
      </c>
      <c r="E383" s="86">
        <v>4275</v>
      </c>
      <c r="F383" s="86"/>
      <c r="G383" s="86">
        <v>1200</v>
      </c>
      <c r="H383" s="69">
        <f t="shared" si="70"/>
        <v>3075</v>
      </c>
    </row>
    <row r="384" spans="1:8" s="25" customFormat="1" ht="12" customHeight="1" x14ac:dyDescent="0.2">
      <c r="A384" s="58"/>
      <c r="B384" s="60"/>
      <c r="C384" s="60">
        <v>4610</v>
      </c>
      <c r="D384" s="125" t="s">
        <v>30</v>
      </c>
      <c r="E384" s="86">
        <v>12398</v>
      </c>
      <c r="F384" s="86"/>
      <c r="G384" s="86">
        <v>2300</v>
      </c>
      <c r="H384" s="69">
        <f t="shared" si="70"/>
        <v>10098</v>
      </c>
    </row>
    <row r="385" spans="1:8" s="25" customFormat="1" ht="12" customHeight="1" x14ac:dyDescent="0.2">
      <c r="A385" s="58"/>
      <c r="B385" s="4">
        <v>92695</v>
      </c>
      <c r="C385" s="3"/>
      <c r="D385" s="101" t="s">
        <v>23</v>
      </c>
      <c r="E385" s="45">
        <v>666859</v>
      </c>
      <c r="F385" s="45">
        <f>SUM(F386)</f>
        <v>2000</v>
      </c>
      <c r="G385" s="45">
        <f>SUM(G386)</f>
        <v>2000</v>
      </c>
      <c r="H385" s="45">
        <f t="shared" si="70"/>
        <v>666859</v>
      </c>
    </row>
    <row r="386" spans="1:8" s="25" customFormat="1" ht="12" customHeight="1" x14ac:dyDescent="0.2">
      <c r="A386" s="58"/>
      <c r="B386" s="55"/>
      <c r="C386" s="53"/>
      <c r="D386" s="453" t="s">
        <v>72</v>
      </c>
      <c r="E386" s="437">
        <v>95756.659999999989</v>
      </c>
      <c r="F386" s="437">
        <f>SUM(F387:F388)</f>
        <v>2000</v>
      </c>
      <c r="G386" s="437">
        <f>SUM(G387:G388)</f>
        <v>2000</v>
      </c>
      <c r="H386" s="437">
        <f t="shared" si="70"/>
        <v>95756.659999999989</v>
      </c>
    </row>
    <row r="387" spans="1:8" s="25" customFormat="1" ht="12" customHeight="1" x14ac:dyDescent="0.2">
      <c r="A387" s="58"/>
      <c r="B387" s="55"/>
      <c r="C387" s="2">
        <v>3250</v>
      </c>
      <c r="D387" s="5" t="s">
        <v>73</v>
      </c>
      <c r="E387" s="6">
        <v>91275.4</v>
      </c>
      <c r="F387" s="86"/>
      <c r="G387" s="86">
        <v>2000</v>
      </c>
      <c r="H387" s="50">
        <f t="shared" si="70"/>
        <v>89275.4</v>
      </c>
    </row>
    <row r="388" spans="1:8" s="25" customFormat="1" ht="12" customHeight="1" x14ac:dyDescent="0.2">
      <c r="A388" s="58"/>
      <c r="B388" s="55"/>
      <c r="C388" s="2">
        <v>4110</v>
      </c>
      <c r="D388" s="5" t="s">
        <v>25</v>
      </c>
      <c r="E388" s="6">
        <v>148.97999999999999</v>
      </c>
      <c r="F388" s="86">
        <v>2000</v>
      </c>
      <c r="G388" s="86"/>
      <c r="H388" s="50">
        <f t="shared" si="70"/>
        <v>2148.98</v>
      </c>
    </row>
    <row r="389" spans="1:8" s="25" customFormat="1" ht="19.149999999999999" customHeight="1" thickBot="1" x14ac:dyDescent="0.25">
      <c r="A389" s="124"/>
      <c r="B389" s="55"/>
      <c r="C389" s="60"/>
      <c r="D389" s="38" t="s">
        <v>34</v>
      </c>
      <c r="E389" s="39">
        <v>57241863.68</v>
      </c>
      <c r="F389" s="39">
        <f>SUM(F390,F396,F405,F414,F429)</f>
        <v>5553754.9199999999</v>
      </c>
      <c r="G389" s="39">
        <f>SUM(G390,G396,G405,G414,G429)</f>
        <v>1928.68</v>
      </c>
      <c r="H389" s="39">
        <f t="shared" si="70"/>
        <v>62793689.920000002</v>
      </c>
    </row>
    <row r="390" spans="1:8" s="25" customFormat="1" ht="19.149999999999999" customHeight="1" thickTop="1" thickBot="1" x14ac:dyDescent="0.25">
      <c r="A390" s="52">
        <v>750</v>
      </c>
      <c r="B390" s="52"/>
      <c r="C390" s="53"/>
      <c r="D390" s="54" t="s">
        <v>54</v>
      </c>
      <c r="E390" s="39">
        <v>2389438.87</v>
      </c>
      <c r="F390" s="39">
        <f>SUM(F391)</f>
        <v>402.24</v>
      </c>
      <c r="G390" s="39">
        <f>SUM(G391)</f>
        <v>0</v>
      </c>
      <c r="H390" s="39">
        <f t="shared" ref="H390:H391" si="72">SUM(E390+F390-G390)</f>
        <v>2389841.1100000003</v>
      </c>
    </row>
    <row r="391" spans="1:8" s="25" customFormat="1" ht="11.25" customHeight="1" thickTop="1" x14ac:dyDescent="0.2">
      <c r="A391" s="52"/>
      <c r="B391" s="60">
        <v>75011</v>
      </c>
      <c r="C391" s="43"/>
      <c r="D391" s="66" t="s">
        <v>96</v>
      </c>
      <c r="E391" s="88">
        <v>2389438.87</v>
      </c>
      <c r="F391" s="46">
        <f>SUM(F392)</f>
        <v>402.24</v>
      </c>
      <c r="G391" s="46">
        <f>SUM(G392)</f>
        <v>0</v>
      </c>
      <c r="H391" s="45">
        <f t="shared" si="72"/>
        <v>2389841.1100000003</v>
      </c>
    </row>
    <row r="392" spans="1:8" s="25" customFormat="1" ht="51" customHeight="1" x14ac:dyDescent="0.2">
      <c r="A392" s="52"/>
      <c r="B392" s="60"/>
      <c r="C392" s="35"/>
      <c r="D392" s="441" t="s">
        <v>208</v>
      </c>
      <c r="E392" s="430">
        <v>1202.8700000000001</v>
      </c>
      <c r="F392" s="448">
        <f>SUM(F393:F394)</f>
        <v>402.24</v>
      </c>
      <c r="G392" s="448">
        <f>SUM(G393:G394)</f>
        <v>0</v>
      </c>
      <c r="H392" s="437">
        <f t="shared" ref="H392:H394" si="73">SUM(E392+F392-G392)</f>
        <v>1605.1100000000001</v>
      </c>
    </row>
    <row r="393" spans="1:8" s="25" customFormat="1" ht="22.5" customHeight="1" x14ac:dyDescent="0.2">
      <c r="A393" s="52"/>
      <c r="B393" s="60"/>
      <c r="C393" s="61">
        <v>4740</v>
      </c>
      <c r="D393" s="77" t="s">
        <v>201</v>
      </c>
      <c r="E393" s="69">
        <v>1006.4300000000001</v>
      </c>
      <c r="F393" s="86">
        <v>336.94</v>
      </c>
      <c r="G393" s="86"/>
      <c r="H393" s="51">
        <f t="shared" si="73"/>
        <v>1343.3700000000001</v>
      </c>
    </row>
    <row r="394" spans="1:8" s="25" customFormat="1" ht="23.25" customHeight="1" x14ac:dyDescent="0.2">
      <c r="A394" s="52"/>
      <c r="B394" s="60"/>
      <c r="C394" s="61">
        <v>4850</v>
      </c>
      <c r="D394" s="77" t="s">
        <v>148</v>
      </c>
      <c r="E394" s="69">
        <v>196.44</v>
      </c>
      <c r="F394" s="86">
        <v>65.3</v>
      </c>
      <c r="G394" s="86"/>
      <c r="H394" s="51">
        <f t="shared" si="73"/>
        <v>261.74</v>
      </c>
    </row>
    <row r="395" spans="1:8" s="25" customFormat="1" ht="12" customHeight="1" x14ac:dyDescent="0.2">
      <c r="A395" s="128">
        <v>751</v>
      </c>
      <c r="B395" s="128"/>
      <c r="C395" s="129"/>
      <c r="D395" s="130" t="s">
        <v>209</v>
      </c>
      <c r="E395" s="76"/>
      <c r="F395" s="76"/>
      <c r="G395" s="76"/>
      <c r="H395" s="76"/>
    </row>
    <row r="396" spans="1:8" s="25" customFormat="1" ht="12" customHeight="1" thickBot="1" x14ac:dyDescent="0.25">
      <c r="A396" s="128"/>
      <c r="B396" s="128"/>
      <c r="C396" s="129"/>
      <c r="D396" s="130" t="s">
        <v>210</v>
      </c>
      <c r="E396" s="39">
        <v>2451506</v>
      </c>
      <c r="F396" s="42">
        <f>SUM(F399)</f>
        <v>3.72</v>
      </c>
      <c r="G396" s="42">
        <f>SUM(G399)</f>
        <v>3.7199999999999998</v>
      </c>
      <c r="H396" s="39">
        <f t="shared" ref="H396:H399" si="74">SUM(E396+F396-G396)</f>
        <v>2451506</v>
      </c>
    </row>
    <row r="397" spans="1:8" s="25" customFormat="1" ht="12" customHeight="1" thickTop="1" x14ac:dyDescent="0.2">
      <c r="A397" s="58"/>
      <c r="B397" s="109">
        <v>75109</v>
      </c>
      <c r="C397" s="129"/>
      <c r="D397" s="108" t="s">
        <v>211</v>
      </c>
      <c r="E397" s="76"/>
      <c r="F397" s="131"/>
      <c r="G397" s="131"/>
      <c r="H397" s="76"/>
    </row>
    <row r="398" spans="1:8" s="25" customFormat="1" ht="12" customHeight="1" x14ac:dyDescent="0.2">
      <c r="A398" s="58"/>
      <c r="B398" s="109"/>
      <c r="C398" s="129"/>
      <c r="D398" s="108" t="s">
        <v>212</v>
      </c>
      <c r="E398" s="76"/>
      <c r="F398" s="131"/>
      <c r="G398" s="131"/>
      <c r="H398" s="76"/>
    </row>
    <row r="399" spans="1:8" s="25" customFormat="1" ht="12" customHeight="1" x14ac:dyDescent="0.2">
      <c r="A399" s="53"/>
      <c r="B399" s="109"/>
      <c r="C399" s="83"/>
      <c r="D399" s="71" t="s">
        <v>213</v>
      </c>
      <c r="E399" s="88">
        <v>1264316</v>
      </c>
      <c r="F399" s="45">
        <f>SUM(F400)</f>
        <v>3.72</v>
      </c>
      <c r="G399" s="45">
        <f>SUM(G400)</f>
        <v>3.7199999999999998</v>
      </c>
      <c r="H399" s="45">
        <f t="shared" si="74"/>
        <v>1264316</v>
      </c>
    </row>
    <row r="400" spans="1:8" s="25" customFormat="1" ht="12" customHeight="1" x14ac:dyDescent="0.2">
      <c r="A400" s="53"/>
      <c r="B400" s="55"/>
      <c r="C400" s="89"/>
      <c r="D400" s="435" t="s">
        <v>129</v>
      </c>
      <c r="E400" s="430">
        <v>1264316</v>
      </c>
      <c r="F400" s="431">
        <f>SUM(F401:F404)</f>
        <v>3.72</v>
      </c>
      <c r="G400" s="431">
        <f>SUM(G401:G404)</f>
        <v>3.7199999999999998</v>
      </c>
      <c r="H400" s="430">
        <f>SUM(E400+F400-G400)</f>
        <v>1264316</v>
      </c>
    </row>
    <row r="401" spans="1:8" s="25" customFormat="1" ht="12" customHeight="1" x14ac:dyDescent="0.2">
      <c r="A401" s="53"/>
      <c r="B401" s="55"/>
      <c r="C401" s="89">
        <v>4110</v>
      </c>
      <c r="D401" s="85" t="s">
        <v>51</v>
      </c>
      <c r="E401" s="69">
        <v>37705</v>
      </c>
      <c r="F401" s="51"/>
      <c r="G401" s="51">
        <v>3.42</v>
      </c>
      <c r="H401" s="51">
        <f t="shared" ref="H401:H403" si="75">SUM(E401+F401-G401)</f>
        <v>37701.58</v>
      </c>
    </row>
    <row r="402" spans="1:8" s="25" customFormat="1" ht="12" customHeight="1" x14ac:dyDescent="0.2">
      <c r="A402" s="53"/>
      <c r="B402" s="55"/>
      <c r="C402" s="89">
        <v>4120</v>
      </c>
      <c r="D402" s="85" t="s">
        <v>35</v>
      </c>
      <c r="E402" s="69">
        <v>5165</v>
      </c>
      <c r="F402" s="51"/>
      <c r="G402" s="51">
        <v>0.3</v>
      </c>
      <c r="H402" s="51">
        <f t="shared" si="75"/>
        <v>5164.7</v>
      </c>
    </row>
    <row r="403" spans="1:8" s="25" customFormat="1" ht="12" customHeight="1" x14ac:dyDescent="0.2">
      <c r="A403" s="53"/>
      <c r="B403" s="55"/>
      <c r="C403" s="60">
        <v>4300</v>
      </c>
      <c r="D403" s="87" t="s">
        <v>20</v>
      </c>
      <c r="E403" s="69">
        <v>161280</v>
      </c>
      <c r="F403" s="51">
        <v>3.72</v>
      </c>
      <c r="G403" s="51"/>
      <c r="H403" s="51">
        <f t="shared" si="75"/>
        <v>161283.72</v>
      </c>
    </row>
    <row r="404" spans="1:8" s="25" customFormat="1" ht="12" customHeight="1" x14ac:dyDescent="0.2">
      <c r="A404" s="52">
        <v>754</v>
      </c>
      <c r="B404" s="52"/>
      <c r="C404" s="53"/>
      <c r="D404" s="54" t="s">
        <v>110</v>
      </c>
      <c r="E404" s="69"/>
      <c r="F404" s="50"/>
      <c r="G404" s="50"/>
      <c r="H404" s="69"/>
    </row>
    <row r="405" spans="1:8" s="25" customFormat="1" ht="12" customHeight="1" thickBot="1" x14ac:dyDescent="0.25">
      <c r="A405" s="52"/>
      <c r="B405" s="52"/>
      <c r="C405" s="53"/>
      <c r="D405" s="54" t="s">
        <v>111</v>
      </c>
      <c r="E405" s="42">
        <v>813940</v>
      </c>
      <c r="F405" s="42">
        <f>SUM(F406)</f>
        <v>2148.96</v>
      </c>
      <c r="G405" s="42">
        <f>SUM(G406)</f>
        <v>1924.96</v>
      </c>
      <c r="H405" s="42">
        <f>SUM(E405+F405-G405)</f>
        <v>814164</v>
      </c>
    </row>
    <row r="406" spans="1:8" s="25" customFormat="1" ht="12" customHeight="1" thickTop="1" x14ac:dyDescent="0.2">
      <c r="A406" s="55"/>
      <c r="B406" s="55">
        <v>75495</v>
      </c>
      <c r="C406" s="35"/>
      <c r="D406" s="44" t="s">
        <v>23</v>
      </c>
      <c r="E406" s="45">
        <v>813940</v>
      </c>
      <c r="F406" s="46">
        <f>SUM(F407,F410,F412)</f>
        <v>2148.96</v>
      </c>
      <c r="G406" s="46">
        <f>SUM(G407,G410,G412)</f>
        <v>1924.96</v>
      </c>
      <c r="H406" s="45">
        <f>SUM(E406+F406-G406)</f>
        <v>814164</v>
      </c>
    </row>
    <row r="407" spans="1:8" s="25" customFormat="1" ht="23.25" customHeight="1" x14ac:dyDescent="0.2">
      <c r="A407" s="55"/>
      <c r="B407" s="55"/>
      <c r="C407" s="83"/>
      <c r="D407" s="433" t="s">
        <v>214</v>
      </c>
      <c r="E407" s="430">
        <v>116800</v>
      </c>
      <c r="F407" s="431">
        <f>SUM(F408:F409)</f>
        <v>224</v>
      </c>
      <c r="G407" s="431">
        <f>SUM(G408:G409)</f>
        <v>0</v>
      </c>
      <c r="H407" s="430">
        <f t="shared" ref="H407:H409" si="76">SUM(E407+F407-G407)</f>
        <v>117024</v>
      </c>
    </row>
    <row r="408" spans="1:8" s="25" customFormat="1" ht="22.5" customHeight="1" x14ac:dyDescent="0.2">
      <c r="A408" s="55"/>
      <c r="B408" s="55"/>
      <c r="C408" s="61">
        <v>4740</v>
      </c>
      <c r="D408" s="77" t="s">
        <v>201</v>
      </c>
      <c r="E408" s="86">
        <v>668</v>
      </c>
      <c r="F408" s="69">
        <f>107+80</f>
        <v>187</v>
      </c>
      <c r="G408" s="69"/>
      <c r="H408" s="86">
        <f t="shared" si="76"/>
        <v>855</v>
      </c>
    </row>
    <row r="409" spans="1:8" s="25" customFormat="1" ht="22.5" customHeight="1" x14ac:dyDescent="0.2">
      <c r="A409" s="55"/>
      <c r="B409" s="55"/>
      <c r="C409" s="61">
        <v>4850</v>
      </c>
      <c r="D409" s="77" t="s">
        <v>148</v>
      </c>
      <c r="E409" s="86">
        <v>132</v>
      </c>
      <c r="F409" s="69">
        <f>21+16</f>
        <v>37</v>
      </c>
      <c r="G409" s="69"/>
      <c r="H409" s="86">
        <f t="shared" si="76"/>
        <v>169</v>
      </c>
    </row>
    <row r="410" spans="1:8" s="25" customFormat="1" ht="33.6" customHeight="1" x14ac:dyDescent="0.2">
      <c r="A410" s="55"/>
      <c r="B410" s="55"/>
      <c r="C410" s="83"/>
      <c r="D410" s="434" t="s">
        <v>215</v>
      </c>
      <c r="E410" s="437">
        <v>465705.43000000005</v>
      </c>
      <c r="F410" s="437">
        <f>SUM(F411:F411)</f>
        <v>0</v>
      </c>
      <c r="G410" s="437">
        <f>SUM(G411:G411)</f>
        <v>1924.96</v>
      </c>
      <c r="H410" s="430">
        <f>SUM(E410+F410-G410)</f>
        <v>463780.47000000003</v>
      </c>
    </row>
    <row r="411" spans="1:8" s="25" customFormat="1" ht="11.45" customHeight="1" x14ac:dyDescent="0.2">
      <c r="A411" s="105"/>
      <c r="B411" s="105"/>
      <c r="C411" s="105">
        <v>4370</v>
      </c>
      <c r="D411" s="44" t="s">
        <v>152</v>
      </c>
      <c r="E411" s="88">
        <v>465705.43000000005</v>
      </c>
      <c r="F411" s="97"/>
      <c r="G411" s="97">
        <v>1924.96</v>
      </c>
      <c r="H411" s="88">
        <f t="shared" ref="H411" si="77">SUM(E411+F411-G411)</f>
        <v>463780.47000000003</v>
      </c>
    </row>
    <row r="412" spans="1:8" s="25" customFormat="1" ht="32.450000000000003" customHeight="1" x14ac:dyDescent="0.2">
      <c r="A412" s="55"/>
      <c r="B412" s="55"/>
      <c r="C412" s="35"/>
      <c r="D412" s="454" t="s">
        <v>216</v>
      </c>
      <c r="E412" s="437">
        <v>231434.57</v>
      </c>
      <c r="F412" s="431">
        <f>SUM(F413:F413)</f>
        <v>1924.96</v>
      </c>
      <c r="G412" s="431">
        <f>SUM(G413:G413)</f>
        <v>0</v>
      </c>
      <c r="H412" s="430">
        <f>SUM(E412+F412-G412)</f>
        <v>233359.53</v>
      </c>
    </row>
    <row r="413" spans="1:8" s="25" customFormat="1" ht="22.5" customHeight="1" x14ac:dyDescent="0.2">
      <c r="A413" s="55"/>
      <c r="B413" s="55"/>
      <c r="C413" s="61">
        <v>4860</v>
      </c>
      <c r="D413" s="77" t="s">
        <v>217</v>
      </c>
      <c r="E413" s="86">
        <v>199271.98</v>
      </c>
      <c r="F413" s="86">
        <v>1924.96</v>
      </c>
      <c r="G413" s="86"/>
      <c r="H413" s="50">
        <f t="shared" ref="H413:H429" si="78">SUM(E413+F413-G413)</f>
        <v>201196.94</v>
      </c>
    </row>
    <row r="414" spans="1:8" s="25" customFormat="1" ht="12" customHeight="1" thickBot="1" x14ac:dyDescent="0.25">
      <c r="A414" s="52">
        <v>852</v>
      </c>
      <c r="B414" s="52"/>
      <c r="C414" s="53"/>
      <c r="D414" s="54" t="s">
        <v>85</v>
      </c>
      <c r="E414" s="42">
        <v>8355615</v>
      </c>
      <c r="F414" s="39">
        <f>SUM(F415,F422,F426)</f>
        <v>810430</v>
      </c>
      <c r="G414" s="39">
        <f>SUM(G415,G422,G426)</f>
        <v>0</v>
      </c>
      <c r="H414" s="39">
        <f t="shared" si="78"/>
        <v>9166045</v>
      </c>
    </row>
    <row r="415" spans="1:8" s="25" customFormat="1" ht="12" customHeight="1" thickTop="1" x14ac:dyDescent="0.2">
      <c r="A415" s="52"/>
      <c r="B415" s="3">
        <v>85203</v>
      </c>
      <c r="C415" s="132"/>
      <c r="D415" s="1" t="s">
        <v>100</v>
      </c>
      <c r="E415" s="88">
        <v>1355402</v>
      </c>
      <c r="F415" s="46">
        <f>SUM(F416)</f>
        <v>29985</v>
      </c>
      <c r="G415" s="46">
        <f>SUM(G416)</f>
        <v>0</v>
      </c>
      <c r="H415" s="45">
        <f t="shared" si="78"/>
        <v>1385387</v>
      </c>
    </row>
    <row r="416" spans="1:8" s="25" customFormat="1" ht="12" customHeight="1" x14ac:dyDescent="0.2">
      <c r="A416" s="52"/>
      <c r="B416" s="3"/>
      <c r="C416" s="132"/>
      <c r="D416" s="455" t="s">
        <v>218</v>
      </c>
      <c r="E416" s="114">
        <v>1215722</v>
      </c>
      <c r="F416" s="448">
        <f>SUM(F417:F421)</f>
        <v>29985</v>
      </c>
      <c r="G416" s="448">
        <f>SUM(G417:G421)</f>
        <v>0</v>
      </c>
      <c r="H416" s="437">
        <f t="shared" si="78"/>
        <v>1245707</v>
      </c>
    </row>
    <row r="417" spans="1:8" s="25" customFormat="1" ht="12" customHeight="1" x14ac:dyDescent="0.2">
      <c r="A417" s="52"/>
      <c r="B417" s="3"/>
      <c r="C417" s="60">
        <v>4010</v>
      </c>
      <c r="D417" s="87" t="s">
        <v>24</v>
      </c>
      <c r="E417" s="86">
        <v>853767</v>
      </c>
      <c r="F417" s="69">
        <v>5562</v>
      </c>
      <c r="G417" s="69"/>
      <c r="H417" s="51">
        <f t="shared" si="78"/>
        <v>859329</v>
      </c>
    </row>
    <row r="418" spans="1:8" s="25" customFormat="1" ht="12" customHeight="1" x14ac:dyDescent="0.2">
      <c r="A418" s="52"/>
      <c r="B418" s="3"/>
      <c r="C418" s="60">
        <v>4110</v>
      </c>
      <c r="D418" s="87" t="s">
        <v>51</v>
      </c>
      <c r="E418" s="86">
        <v>155607</v>
      </c>
      <c r="F418" s="69">
        <v>959</v>
      </c>
      <c r="G418" s="69"/>
      <c r="H418" s="51">
        <f t="shared" si="78"/>
        <v>156566</v>
      </c>
    </row>
    <row r="419" spans="1:8" s="25" customFormat="1" ht="12" customHeight="1" x14ac:dyDescent="0.2">
      <c r="A419" s="52"/>
      <c r="B419" s="3"/>
      <c r="C419" s="60">
        <v>4120</v>
      </c>
      <c r="D419" s="87" t="s">
        <v>35</v>
      </c>
      <c r="E419" s="86">
        <v>17328</v>
      </c>
      <c r="F419" s="69">
        <v>39</v>
      </c>
      <c r="G419" s="69"/>
      <c r="H419" s="51">
        <f t="shared" si="78"/>
        <v>17367</v>
      </c>
    </row>
    <row r="420" spans="1:8" s="25" customFormat="1" ht="12" customHeight="1" x14ac:dyDescent="0.2">
      <c r="A420" s="52"/>
      <c r="B420" s="3"/>
      <c r="C420" s="83" t="s">
        <v>59</v>
      </c>
      <c r="D420" s="85" t="s">
        <v>60</v>
      </c>
      <c r="E420" s="86">
        <v>18889</v>
      </c>
      <c r="F420" s="69">
        <f>4801+11000</f>
        <v>15801</v>
      </c>
      <c r="G420" s="69"/>
      <c r="H420" s="51">
        <f t="shared" si="78"/>
        <v>34690</v>
      </c>
    </row>
    <row r="421" spans="1:8" s="25" customFormat="1" ht="12" customHeight="1" x14ac:dyDescent="0.2">
      <c r="A421" s="52"/>
      <c r="B421" s="3"/>
      <c r="C421" s="60">
        <v>4270</v>
      </c>
      <c r="D421" s="87" t="s">
        <v>27</v>
      </c>
      <c r="E421" s="86">
        <v>13800</v>
      </c>
      <c r="F421" s="69">
        <v>7624</v>
      </c>
      <c r="G421" s="69"/>
      <c r="H421" s="51">
        <f t="shared" si="78"/>
        <v>21424</v>
      </c>
    </row>
    <row r="422" spans="1:8" s="25" customFormat="1" ht="12" customHeight="1" x14ac:dyDescent="0.2">
      <c r="A422" s="52"/>
      <c r="B422" s="55">
        <v>85219</v>
      </c>
      <c r="C422" s="35"/>
      <c r="D422" s="44" t="s">
        <v>101</v>
      </c>
      <c r="E422" s="88">
        <v>66099</v>
      </c>
      <c r="F422" s="46">
        <f>SUM(F423)</f>
        <v>7636</v>
      </c>
      <c r="G422" s="46">
        <f>SUM(G423)</f>
        <v>0</v>
      </c>
      <c r="H422" s="45">
        <f t="shared" si="78"/>
        <v>73735</v>
      </c>
    </row>
    <row r="423" spans="1:8" s="25" customFormat="1" ht="12" customHeight="1" x14ac:dyDescent="0.2">
      <c r="A423" s="52"/>
      <c r="B423" s="9"/>
      <c r="C423" s="132"/>
      <c r="D423" s="455" t="s">
        <v>43</v>
      </c>
      <c r="E423" s="114">
        <v>66099</v>
      </c>
      <c r="F423" s="448">
        <f>SUM(F424:F425)</f>
        <v>7636</v>
      </c>
      <c r="G423" s="448">
        <f>SUM(G424:G425)</f>
        <v>0</v>
      </c>
      <c r="H423" s="437">
        <f t="shared" si="78"/>
        <v>73735</v>
      </c>
    </row>
    <row r="424" spans="1:8" s="25" customFormat="1" ht="12" customHeight="1" x14ac:dyDescent="0.2">
      <c r="A424" s="52"/>
      <c r="B424" s="55"/>
      <c r="C424" s="60">
        <v>3110</v>
      </c>
      <c r="D424" s="87" t="s">
        <v>182</v>
      </c>
      <c r="E424" s="69">
        <v>65123</v>
      </c>
      <c r="F424" s="69">
        <v>7522</v>
      </c>
      <c r="G424" s="69"/>
      <c r="H424" s="51">
        <f t="shared" si="78"/>
        <v>72645</v>
      </c>
    </row>
    <row r="425" spans="1:8" s="25" customFormat="1" ht="12" customHeight="1" x14ac:dyDescent="0.2">
      <c r="A425" s="52"/>
      <c r="B425" s="55"/>
      <c r="C425" s="83" t="s">
        <v>59</v>
      </c>
      <c r="D425" s="85" t="s">
        <v>60</v>
      </c>
      <c r="E425" s="69">
        <v>976</v>
      </c>
      <c r="F425" s="69">
        <v>114</v>
      </c>
      <c r="G425" s="69"/>
      <c r="H425" s="51">
        <f t="shared" si="78"/>
        <v>1090</v>
      </c>
    </row>
    <row r="426" spans="1:8" s="25" customFormat="1" ht="12" customHeight="1" x14ac:dyDescent="0.2">
      <c r="A426" s="52"/>
      <c r="B426" s="55">
        <v>85228</v>
      </c>
      <c r="C426" s="35"/>
      <c r="D426" s="67" t="s">
        <v>462</v>
      </c>
      <c r="E426" s="88">
        <v>3536840</v>
      </c>
      <c r="F426" s="46">
        <f>SUM(F427)</f>
        <v>772809</v>
      </c>
      <c r="G426" s="46">
        <f>SUM(G427)</f>
        <v>0</v>
      </c>
      <c r="H426" s="45">
        <f t="shared" si="78"/>
        <v>4309649</v>
      </c>
    </row>
    <row r="427" spans="1:8" s="25" customFormat="1" ht="12" customHeight="1" x14ac:dyDescent="0.2">
      <c r="A427" s="52"/>
      <c r="B427" s="55"/>
      <c r="C427" s="35"/>
      <c r="D427" s="435" t="s">
        <v>179</v>
      </c>
      <c r="E427" s="114">
        <v>1174920</v>
      </c>
      <c r="F427" s="448">
        <f>SUM(F428:F428)</f>
        <v>772809</v>
      </c>
      <c r="G427" s="448">
        <f>SUM(G428:G428)</f>
        <v>0</v>
      </c>
      <c r="H427" s="437">
        <f t="shared" si="78"/>
        <v>1947729</v>
      </c>
    </row>
    <row r="428" spans="1:8" s="25" customFormat="1" ht="44.25" customHeight="1" x14ac:dyDescent="0.2">
      <c r="A428" s="52"/>
      <c r="B428" s="55"/>
      <c r="C428" s="104" t="s">
        <v>28</v>
      </c>
      <c r="D428" s="91" t="s">
        <v>29</v>
      </c>
      <c r="E428" s="86">
        <v>1174920</v>
      </c>
      <c r="F428" s="86">
        <v>772809</v>
      </c>
      <c r="G428" s="86"/>
      <c r="H428" s="51">
        <f t="shared" si="78"/>
        <v>1947729</v>
      </c>
    </row>
    <row r="429" spans="1:8" s="25" customFormat="1" ht="12" customHeight="1" thickBot="1" x14ac:dyDescent="0.25">
      <c r="A429" s="52">
        <v>855</v>
      </c>
      <c r="B429" s="52"/>
      <c r="C429" s="53"/>
      <c r="D429" s="54" t="s">
        <v>32</v>
      </c>
      <c r="E429" s="42">
        <v>42245032</v>
      </c>
      <c r="F429" s="39">
        <f>SUM(F432)</f>
        <v>4740770</v>
      </c>
      <c r="G429" s="39">
        <f>SUM(G432)</f>
        <v>0</v>
      </c>
      <c r="H429" s="39">
        <f t="shared" si="78"/>
        <v>46985802</v>
      </c>
    </row>
    <row r="430" spans="1:8" s="25" customFormat="1" ht="12" customHeight="1" thickTop="1" x14ac:dyDescent="0.2">
      <c r="A430" s="52"/>
      <c r="B430" s="109">
        <v>85502</v>
      </c>
      <c r="C430" s="83"/>
      <c r="D430" s="108" t="s">
        <v>219</v>
      </c>
      <c r="E430" s="69"/>
      <c r="F430" s="69"/>
      <c r="G430" s="133"/>
      <c r="H430" s="51"/>
    </row>
    <row r="431" spans="1:8" s="25" customFormat="1" ht="12" customHeight="1" x14ac:dyDescent="0.2">
      <c r="A431" s="52"/>
      <c r="B431" s="109"/>
      <c r="C431" s="83"/>
      <c r="D431" s="108" t="s">
        <v>220</v>
      </c>
      <c r="E431" s="69"/>
      <c r="F431" s="69"/>
      <c r="G431" s="133"/>
      <c r="H431" s="51"/>
    </row>
    <row r="432" spans="1:8" s="25" customFormat="1" ht="12" customHeight="1" x14ac:dyDescent="0.2">
      <c r="A432" s="52"/>
      <c r="B432" s="109"/>
      <c r="C432" s="83"/>
      <c r="D432" s="71" t="s">
        <v>221</v>
      </c>
      <c r="E432" s="46">
        <v>41644146</v>
      </c>
      <c r="F432" s="46">
        <f>SUM(F433,F438)</f>
        <v>4740770</v>
      </c>
      <c r="G432" s="46">
        <f>SUM(G433)</f>
        <v>0</v>
      </c>
      <c r="H432" s="45">
        <f t="shared" ref="H432:H440" si="79">SUM(E432+F432-G432)</f>
        <v>46384916</v>
      </c>
    </row>
    <row r="433" spans="1:8" s="25" customFormat="1" ht="12" customHeight="1" x14ac:dyDescent="0.2">
      <c r="A433" s="52"/>
      <c r="B433" s="55"/>
      <c r="C433" s="35"/>
      <c r="D433" s="455" t="s">
        <v>43</v>
      </c>
      <c r="E433" s="448">
        <v>41508657</v>
      </c>
      <c r="F433" s="448">
        <f>SUM(F434:F437)</f>
        <v>4735620</v>
      </c>
      <c r="G433" s="448">
        <f>SUM(G434:G437)</f>
        <v>0</v>
      </c>
      <c r="H433" s="437">
        <f t="shared" si="79"/>
        <v>46244277</v>
      </c>
    </row>
    <row r="434" spans="1:8" s="25" customFormat="1" ht="12" customHeight="1" x14ac:dyDescent="0.2">
      <c r="A434" s="52"/>
      <c r="B434" s="52"/>
      <c r="C434" s="3">
        <v>3110</v>
      </c>
      <c r="D434" s="4" t="s">
        <v>182</v>
      </c>
      <c r="E434" s="69">
        <v>36129438</v>
      </c>
      <c r="F434" s="86">
        <v>4149409</v>
      </c>
      <c r="G434" s="86"/>
      <c r="H434" s="51">
        <f t="shared" si="79"/>
        <v>40278847</v>
      </c>
    </row>
    <row r="435" spans="1:8" s="25" customFormat="1" ht="12" customHeight="1" x14ac:dyDescent="0.2">
      <c r="A435" s="52"/>
      <c r="B435" s="52"/>
      <c r="C435" s="60">
        <v>4010</v>
      </c>
      <c r="D435" s="87" t="s">
        <v>24</v>
      </c>
      <c r="E435" s="69">
        <v>884651</v>
      </c>
      <c r="F435" s="86">
        <v>119658</v>
      </c>
      <c r="G435" s="86"/>
      <c r="H435" s="51">
        <f t="shared" si="79"/>
        <v>1004309</v>
      </c>
    </row>
    <row r="436" spans="1:8" s="25" customFormat="1" ht="12" customHeight="1" x14ac:dyDescent="0.2">
      <c r="A436" s="52"/>
      <c r="B436" s="52"/>
      <c r="C436" s="89">
        <v>4110</v>
      </c>
      <c r="D436" s="85" t="s">
        <v>51</v>
      </c>
      <c r="E436" s="69">
        <v>4333302</v>
      </c>
      <c r="F436" s="86">
        <v>464963</v>
      </c>
      <c r="G436" s="86"/>
      <c r="H436" s="51">
        <f t="shared" si="79"/>
        <v>4798265</v>
      </c>
    </row>
    <row r="437" spans="1:8" s="25" customFormat="1" ht="12" customHeight="1" x14ac:dyDescent="0.2">
      <c r="A437" s="52"/>
      <c r="B437" s="52"/>
      <c r="C437" s="60">
        <v>4300</v>
      </c>
      <c r="D437" s="87" t="s">
        <v>20</v>
      </c>
      <c r="E437" s="69">
        <v>1440</v>
      </c>
      <c r="F437" s="86">
        <v>1590</v>
      </c>
      <c r="G437" s="86"/>
      <c r="H437" s="51">
        <f t="shared" si="79"/>
        <v>3030</v>
      </c>
    </row>
    <row r="438" spans="1:8" s="25" customFormat="1" ht="22.15" customHeight="1" x14ac:dyDescent="0.2">
      <c r="A438" s="52"/>
      <c r="B438" s="52"/>
      <c r="C438" s="35"/>
      <c r="D438" s="455" t="s">
        <v>222</v>
      </c>
      <c r="E438" s="448">
        <v>135489</v>
      </c>
      <c r="F438" s="448">
        <f>SUM(F439:F440)</f>
        <v>5150</v>
      </c>
      <c r="G438" s="448">
        <f>SUM(G439:G440)</f>
        <v>0</v>
      </c>
      <c r="H438" s="437">
        <f t="shared" si="79"/>
        <v>140639</v>
      </c>
    </row>
    <row r="439" spans="1:8" s="25" customFormat="1" ht="12" customHeight="1" x14ac:dyDescent="0.2">
      <c r="A439" s="52"/>
      <c r="B439" s="52"/>
      <c r="C439" s="3">
        <v>3110</v>
      </c>
      <c r="D439" s="4" t="s">
        <v>182</v>
      </c>
      <c r="E439" s="69">
        <v>131437</v>
      </c>
      <c r="F439" s="86">
        <v>5000</v>
      </c>
      <c r="G439" s="86"/>
      <c r="H439" s="51">
        <f t="shared" si="79"/>
        <v>136437</v>
      </c>
    </row>
    <row r="440" spans="1:8" s="25" customFormat="1" ht="12" customHeight="1" x14ac:dyDescent="0.2">
      <c r="A440" s="52"/>
      <c r="B440" s="52"/>
      <c r="C440" s="60">
        <v>4010</v>
      </c>
      <c r="D440" s="87" t="s">
        <v>24</v>
      </c>
      <c r="E440" s="69">
        <v>2052</v>
      </c>
      <c r="F440" s="86">
        <v>150</v>
      </c>
      <c r="G440" s="86"/>
      <c r="H440" s="51">
        <f t="shared" si="79"/>
        <v>2202</v>
      </c>
    </row>
    <row r="441" spans="1:8" s="25" customFormat="1" ht="18.75" customHeight="1" thickBot="1" x14ac:dyDescent="0.25">
      <c r="A441" s="134"/>
      <c r="B441" s="55"/>
      <c r="C441" s="60"/>
      <c r="D441" s="38" t="s">
        <v>223</v>
      </c>
      <c r="E441" s="39">
        <v>24455583.59</v>
      </c>
      <c r="F441" s="39">
        <f>SUM(F442,F448,F456)</f>
        <v>874711</v>
      </c>
      <c r="G441" s="39">
        <f>SUM(G442,G448,G456)</f>
        <v>573478</v>
      </c>
      <c r="H441" s="39">
        <f>SUM(E441+F441-G441)</f>
        <v>24756816.59</v>
      </c>
    </row>
    <row r="442" spans="1:8" s="25" customFormat="1" ht="16.5" customHeight="1" thickTop="1" thickBot="1" x14ac:dyDescent="0.25">
      <c r="A442" s="52">
        <v>700</v>
      </c>
      <c r="B442" s="52"/>
      <c r="C442" s="53"/>
      <c r="D442" s="54" t="s">
        <v>53</v>
      </c>
      <c r="E442" s="39">
        <v>562009</v>
      </c>
      <c r="F442" s="39">
        <f>SUM(F443)</f>
        <v>201310</v>
      </c>
      <c r="G442" s="39">
        <f>SUM(G443)</f>
        <v>0</v>
      </c>
      <c r="H442" s="39">
        <f t="shared" ref="H442:H447" si="80">SUM(E442+F442-G442)</f>
        <v>763319</v>
      </c>
    </row>
    <row r="443" spans="1:8" s="25" customFormat="1" ht="12" customHeight="1" thickTop="1" x14ac:dyDescent="0.2">
      <c r="A443" s="52"/>
      <c r="B443" s="55">
        <v>70005</v>
      </c>
      <c r="C443" s="35"/>
      <c r="D443" s="71" t="s">
        <v>108</v>
      </c>
      <c r="E443" s="88">
        <v>562009</v>
      </c>
      <c r="F443" s="46">
        <f>SUM(F444)</f>
        <v>201310</v>
      </c>
      <c r="G443" s="46">
        <f>SUM(G444)</f>
        <v>0</v>
      </c>
      <c r="H443" s="45">
        <f t="shared" si="80"/>
        <v>763319</v>
      </c>
    </row>
    <row r="444" spans="1:8" s="25" customFormat="1" ht="12" customHeight="1" x14ac:dyDescent="0.2">
      <c r="A444" s="29"/>
      <c r="B444" s="9"/>
      <c r="C444" s="35"/>
      <c r="D444" s="436" t="s">
        <v>130</v>
      </c>
      <c r="E444" s="114">
        <v>215989</v>
      </c>
      <c r="F444" s="448">
        <f>SUM(F445:F447)</f>
        <v>201310</v>
      </c>
      <c r="G444" s="448">
        <f>SUM(G445:G447)</f>
        <v>0</v>
      </c>
      <c r="H444" s="437">
        <f t="shared" si="80"/>
        <v>417299</v>
      </c>
    </row>
    <row r="445" spans="1:8" s="25" customFormat="1" ht="12" customHeight="1" x14ac:dyDescent="0.2">
      <c r="A445" s="58"/>
      <c r="B445" s="9"/>
      <c r="C445" s="60">
        <v>4010</v>
      </c>
      <c r="D445" s="87" t="s">
        <v>24</v>
      </c>
      <c r="E445" s="69">
        <v>169350</v>
      </c>
      <c r="F445" s="79">
        <v>170255</v>
      </c>
      <c r="G445" s="86"/>
      <c r="H445" s="51">
        <f t="shared" si="80"/>
        <v>339605</v>
      </c>
    </row>
    <row r="446" spans="1:8" s="25" customFormat="1" ht="12" customHeight="1" x14ac:dyDescent="0.2">
      <c r="A446" s="58"/>
      <c r="B446" s="9"/>
      <c r="C446" s="60">
        <v>4110</v>
      </c>
      <c r="D446" s="87" t="s">
        <v>51</v>
      </c>
      <c r="E446" s="69">
        <v>30464</v>
      </c>
      <c r="F446" s="86">
        <v>27144</v>
      </c>
      <c r="G446" s="86"/>
      <c r="H446" s="51">
        <f t="shared" si="80"/>
        <v>57608</v>
      </c>
    </row>
    <row r="447" spans="1:8" s="25" customFormat="1" ht="12" customHeight="1" x14ac:dyDescent="0.2">
      <c r="A447" s="58"/>
      <c r="B447" s="60"/>
      <c r="C447" s="60">
        <v>4120</v>
      </c>
      <c r="D447" s="87" t="s">
        <v>37</v>
      </c>
      <c r="E447" s="69">
        <v>4384</v>
      </c>
      <c r="F447" s="86">
        <v>3911</v>
      </c>
      <c r="G447" s="86"/>
      <c r="H447" s="51">
        <f t="shared" si="80"/>
        <v>8295</v>
      </c>
    </row>
    <row r="448" spans="1:8" s="25" customFormat="1" ht="12" customHeight="1" thickBot="1" x14ac:dyDescent="0.25">
      <c r="A448" s="52">
        <v>754</v>
      </c>
      <c r="B448" s="52"/>
      <c r="C448" s="53"/>
      <c r="D448" s="54" t="s">
        <v>98</v>
      </c>
      <c r="E448" s="39">
        <v>20582633</v>
      </c>
      <c r="F448" s="42">
        <f t="shared" ref="F448:G449" si="81">SUM(F449)</f>
        <v>673171</v>
      </c>
      <c r="G448" s="42">
        <f t="shared" si="81"/>
        <v>573478</v>
      </c>
      <c r="H448" s="39">
        <f>SUM(E448+F448-G448)</f>
        <v>20682326</v>
      </c>
    </row>
    <row r="449" spans="1:8" s="25" customFormat="1" ht="12" customHeight="1" thickTop="1" x14ac:dyDescent="0.2">
      <c r="A449" s="124"/>
      <c r="B449" s="60">
        <v>75411</v>
      </c>
      <c r="C449" s="43"/>
      <c r="D449" s="66" t="s">
        <v>112</v>
      </c>
      <c r="E449" s="45">
        <v>20582633</v>
      </c>
      <c r="F449" s="46">
        <f t="shared" si="81"/>
        <v>673171</v>
      </c>
      <c r="G449" s="46">
        <f t="shared" si="81"/>
        <v>573478</v>
      </c>
      <c r="H449" s="45">
        <f>SUM(E449+F449-G449)</f>
        <v>20682326</v>
      </c>
    </row>
    <row r="450" spans="1:8" s="25" customFormat="1" ht="12" customHeight="1" x14ac:dyDescent="0.2">
      <c r="A450" s="26"/>
      <c r="B450" s="43"/>
      <c r="C450" s="60"/>
      <c r="D450" s="456" t="s">
        <v>224</v>
      </c>
      <c r="E450" s="437">
        <v>20582633</v>
      </c>
      <c r="F450" s="437">
        <f>SUM(F451:F455)</f>
        <v>673171</v>
      </c>
      <c r="G450" s="437">
        <f>SUM(G451:G455)</f>
        <v>573478</v>
      </c>
      <c r="H450" s="430">
        <f>SUM(E450+F450-G450)</f>
        <v>20682326</v>
      </c>
    </row>
    <row r="451" spans="1:8" s="25" customFormat="1" ht="19.899999999999999" customHeight="1" x14ac:dyDescent="0.2">
      <c r="A451" s="26"/>
      <c r="B451" s="43"/>
      <c r="C451" s="61">
        <v>3070</v>
      </c>
      <c r="D451" s="77" t="s">
        <v>225</v>
      </c>
      <c r="E451" s="86">
        <v>642353</v>
      </c>
      <c r="F451" s="86"/>
      <c r="G451" s="86">
        <v>24000</v>
      </c>
      <c r="H451" s="50">
        <f t="shared" ref="H451:H457" si="82">SUM(E451+F451-G451)</f>
        <v>618353</v>
      </c>
    </row>
    <row r="452" spans="1:8" s="25" customFormat="1" ht="12" customHeight="1" x14ac:dyDescent="0.2">
      <c r="A452" s="26"/>
      <c r="B452" s="43"/>
      <c r="C452" s="60">
        <v>4050</v>
      </c>
      <c r="D452" s="135" t="s">
        <v>226</v>
      </c>
      <c r="E452" s="86">
        <v>14150116</v>
      </c>
      <c r="F452" s="86"/>
      <c r="G452" s="86">
        <f>238000+24080</f>
        <v>262080</v>
      </c>
      <c r="H452" s="50">
        <f t="shared" si="82"/>
        <v>13888036</v>
      </c>
    </row>
    <row r="453" spans="1:8" s="25" customFormat="1" ht="21.75" customHeight="1" x14ac:dyDescent="0.2">
      <c r="A453" s="26"/>
      <c r="B453" s="43"/>
      <c r="C453" s="61">
        <v>4060</v>
      </c>
      <c r="D453" s="136" t="s">
        <v>227</v>
      </c>
      <c r="E453" s="86">
        <v>452680</v>
      </c>
      <c r="F453" s="86">
        <v>24080</v>
      </c>
      <c r="G453" s="86">
        <v>224388</v>
      </c>
      <c r="H453" s="50">
        <f t="shared" si="82"/>
        <v>252372</v>
      </c>
    </row>
    <row r="454" spans="1:8" s="25" customFormat="1" ht="22.9" customHeight="1" x14ac:dyDescent="0.2">
      <c r="A454" s="58"/>
      <c r="B454" s="55"/>
      <c r="C454" s="117">
        <v>4070</v>
      </c>
      <c r="D454" s="137" t="s">
        <v>228</v>
      </c>
      <c r="E454" s="51">
        <v>993568</v>
      </c>
      <c r="F454" s="69"/>
      <c r="G454" s="69">
        <v>63010</v>
      </c>
      <c r="H454" s="50">
        <f t="shared" si="82"/>
        <v>930558</v>
      </c>
    </row>
    <row r="455" spans="1:8" s="25" customFormat="1" ht="22.5" customHeight="1" x14ac:dyDescent="0.2">
      <c r="A455" s="58"/>
      <c r="B455" s="55"/>
      <c r="C455" s="117">
        <v>4180</v>
      </c>
      <c r="D455" s="138" t="s">
        <v>229</v>
      </c>
      <c r="E455" s="51">
        <v>3169831</v>
      </c>
      <c r="F455" s="69">
        <f>549398+99693</f>
        <v>649091</v>
      </c>
      <c r="G455" s="69"/>
      <c r="H455" s="50">
        <f t="shared" si="82"/>
        <v>3818922</v>
      </c>
    </row>
    <row r="456" spans="1:8" s="25" customFormat="1" ht="12" customHeight="1" thickBot="1" x14ac:dyDescent="0.25">
      <c r="A456" s="58">
        <v>853</v>
      </c>
      <c r="B456" s="52"/>
      <c r="C456" s="53"/>
      <c r="D456" s="54" t="s">
        <v>31</v>
      </c>
      <c r="E456" s="39">
        <v>576840</v>
      </c>
      <c r="F456" s="39">
        <f>SUM(F457)</f>
        <v>230</v>
      </c>
      <c r="G456" s="39">
        <f>SUM(G457)</f>
        <v>0</v>
      </c>
      <c r="H456" s="39">
        <f t="shared" si="82"/>
        <v>577070</v>
      </c>
    </row>
    <row r="457" spans="1:8" s="25" customFormat="1" ht="12" customHeight="1" thickTop="1" x14ac:dyDescent="0.2">
      <c r="A457" s="58"/>
      <c r="B457" s="55">
        <v>85321</v>
      </c>
      <c r="C457" s="35"/>
      <c r="D457" s="44" t="s">
        <v>114</v>
      </c>
      <c r="E457" s="88">
        <v>576840</v>
      </c>
      <c r="F457" s="46">
        <f>SUM(F458)</f>
        <v>230</v>
      </c>
      <c r="G457" s="46">
        <f>SUM(G458)</f>
        <v>0</v>
      </c>
      <c r="H457" s="45">
        <f t="shared" si="82"/>
        <v>577070</v>
      </c>
    </row>
    <row r="458" spans="1:8" s="25" customFormat="1" ht="45" customHeight="1" x14ac:dyDescent="0.2">
      <c r="A458" s="139"/>
      <c r="B458" s="140"/>
      <c r="C458" s="35"/>
      <c r="D458" s="434" t="s">
        <v>230</v>
      </c>
      <c r="E458" s="430">
        <v>1840</v>
      </c>
      <c r="F458" s="431">
        <f>SUM(F459:F461)</f>
        <v>230</v>
      </c>
      <c r="G458" s="431">
        <f>SUM(G459:G461)</f>
        <v>0</v>
      </c>
      <c r="H458" s="430">
        <f>SUM(E458+F458-G458)</f>
        <v>2070</v>
      </c>
    </row>
    <row r="459" spans="1:8" s="25" customFormat="1" ht="12" customHeight="1" x14ac:dyDescent="0.2">
      <c r="A459" s="141"/>
      <c r="B459" s="142"/>
      <c r="C459" s="105">
        <v>4370</v>
      </c>
      <c r="D459" s="44" t="s">
        <v>152</v>
      </c>
      <c r="E459" s="88">
        <v>960</v>
      </c>
      <c r="F459" s="97">
        <v>120</v>
      </c>
      <c r="G459" s="97"/>
      <c r="H459" s="88">
        <f t="shared" ref="H459:H461" si="83">SUM(E459+F459-G459)</f>
        <v>1080</v>
      </c>
    </row>
    <row r="460" spans="1:8" s="25" customFormat="1" ht="21" customHeight="1" x14ac:dyDescent="0.2">
      <c r="A460" s="139"/>
      <c r="B460" s="140"/>
      <c r="C460" s="61">
        <v>4740</v>
      </c>
      <c r="D460" s="77" t="s">
        <v>201</v>
      </c>
      <c r="E460" s="86">
        <v>720</v>
      </c>
      <c r="F460" s="69">
        <v>90</v>
      </c>
      <c r="G460" s="69"/>
      <c r="H460" s="86">
        <f t="shared" si="83"/>
        <v>810</v>
      </c>
    </row>
    <row r="461" spans="1:8" s="25" customFormat="1" ht="21.75" customHeight="1" x14ac:dyDescent="0.2">
      <c r="A461" s="139"/>
      <c r="B461" s="140"/>
      <c r="C461" s="61">
        <v>4850</v>
      </c>
      <c r="D461" s="77" t="s">
        <v>148</v>
      </c>
      <c r="E461" s="69">
        <v>160</v>
      </c>
      <c r="F461" s="69">
        <v>20</v>
      </c>
      <c r="G461" s="69"/>
      <c r="H461" s="51">
        <f t="shared" si="83"/>
        <v>180</v>
      </c>
    </row>
    <row r="462" spans="1:8" s="25" customFormat="1" ht="3.75" customHeight="1" x14ac:dyDescent="0.2">
      <c r="A462" s="143"/>
      <c r="B462" s="143"/>
      <c r="C462" s="144"/>
      <c r="D462" s="145"/>
      <c r="E462" s="45"/>
      <c r="F462" s="45"/>
      <c r="G462" s="45"/>
      <c r="H462" s="45"/>
    </row>
    <row r="463" spans="1:8" s="25" customFormat="1" ht="12.95" customHeight="1" x14ac:dyDescent="0.2"/>
    <row r="464" spans="1:8" s="25" customFormat="1" ht="12.95" customHeight="1" x14ac:dyDescent="0.2"/>
    <row r="465" s="25" customFormat="1" ht="12.95" customHeight="1" x14ac:dyDescent="0.2"/>
    <row r="466" s="25" customFormat="1" ht="12.95" customHeight="1" x14ac:dyDescent="0.2"/>
    <row r="467" s="25" customFormat="1" ht="12.95" customHeight="1" x14ac:dyDescent="0.2"/>
    <row r="468" s="25" customFormat="1" ht="12.95" customHeight="1" x14ac:dyDescent="0.2"/>
    <row r="469" s="25" customFormat="1" ht="12.95" customHeight="1" x14ac:dyDescent="0.2"/>
    <row r="470" s="25" customFormat="1" ht="12.95" customHeight="1" x14ac:dyDescent="0.2"/>
    <row r="471" s="25" customFormat="1" ht="12.95" customHeight="1" x14ac:dyDescent="0.2"/>
    <row r="472" s="25" customFormat="1" ht="12.95" customHeight="1" x14ac:dyDescent="0.2"/>
    <row r="473" s="25" customFormat="1" ht="12.95" customHeight="1" x14ac:dyDescent="0.2"/>
    <row r="474" s="25" customFormat="1" ht="12.95" customHeight="1" x14ac:dyDescent="0.2"/>
    <row r="475" s="25" customFormat="1" ht="12.95" customHeight="1" x14ac:dyDescent="0.2"/>
    <row r="476" s="25" customFormat="1" ht="12.95" customHeight="1" x14ac:dyDescent="0.2"/>
    <row r="477" s="25" customFormat="1" ht="12.95" customHeight="1" x14ac:dyDescent="0.2"/>
    <row r="478" s="25" customFormat="1" ht="12.95" customHeight="1" x14ac:dyDescent="0.2"/>
    <row r="479" s="25" customFormat="1" ht="12.95" customHeight="1" x14ac:dyDescent="0.2"/>
    <row r="480" s="25" customFormat="1" ht="12.95" customHeight="1" x14ac:dyDescent="0.2"/>
    <row r="481" s="25" customFormat="1" ht="12.95" customHeight="1" x14ac:dyDescent="0.2"/>
    <row r="482" s="25" customFormat="1" ht="12.95" customHeight="1" x14ac:dyDescent="0.2"/>
    <row r="483" s="25" customFormat="1" ht="12.95" customHeight="1" x14ac:dyDescent="0.2"/>
    <row r="484" s="25" customFormat="1" ht="12.95" customHeight="1" x14ac:dyDescent="0.2"/>
    <row r="485" s="25" customFormat="1" ht="12.95" customHeight="1" x14ac:dyDescent="0.2"/>
    <row r="486" s="25" customFormat="1" ht="12.95" customHeight="1" x14ac:dyDescent="0.2"/>
    <row r="487" s="25" customFormat="1" ht="12.95" customHeight="1" x14ac:dyDescent="0.2"/>
    <row r="488" s="25" customFormat="1" ht="12.95" customHeight="1" x14ac:dyDescent="0.2"/>
    <row r="489" s="25" customFormat="1" ht="12.95" customHeight="1" x14ac:dyDescent="0.2"/>
    <row r="490" s="25" customFormat="1" ht="12.95" customHeight="1" x14ac:dyDescent="0.2"/>
    <row r="491" s="25" customFormat="1" ht="12.95" customHeight="1" x14ac:dyDescent="0.2"/>
    <row r="492" s="25" customFormat="1" ht="12.95" customHeight="1" x14ac:dyDescent="0.2"/>
    <row r="493" s="25" customFormat="1" ht="12.95" customHeight="1" x14ac:dyDescent="0.2"/>
    <row r="494" s="25" customFormat="1" ht="12.95" customHeight="1" x14ac:dyDescent="0.2"/>
    <row r="495" s="25" customFormat="1" ht="12.95" customHeight="1" x14ac:dyDescent="0.2"/>
    <row r="496" s="25" customFormat="1" ht="12.95" customHeight="1" x14ac:dyDescent="0.2"/>
    <row r="497" s="25" customFormat="1" ht="12.95" customHeight="1" x14ac:dyDescent="0.2"/>
    <row r="498" s="25" customFormat="1" ht="12.95" customHeight="1" x14ac:dyDescent="0.2"/>
    <row r="499" s="25" customFormat="1" ht="12.95" customHeight="1" x14ac:dyDescent="0.2"/>
    <row r="500" s="25" customFormat="1" ht="12.95" customHeight="1" x14ac:dyDescent="0.2"/>
    <row r="501" s="25" customFormat="1" ht="12.95" customHeight="1" x14ac:dyDescent="0.2"/>
    <row r="502" s="25" customFormat="1" ht="12.95" customHeight="1" x14ac:dyDescent="0.2"/>
    <row r="503" s="25" customFormat="1" ht="12.95" customHeight="1" x14ac:dyDescent="0.2"/>
    <row r="504" s="25" customFormat="1" ht="12.95" customHeight="1" x14ac:dyDescent="0.2"/>
    <row r="505" s="25" customFormat="1" ht="12.95" customHeight="1" x14ac:dyDescent="0.2"/>
    <row r="506" s="25" customFormat="1" ht="12.95" customHeight="1" x14ac:dyDescent="0.2"/>
    <row r="507" s="25" customFormat="1" ht="12.95" customHeight="1" x14ac:dyDescent="0.2"/>
    <row r="508" s="25" customFormat="1" ht="12.95" customHeight="1" x14ac:dyDescent="0.2"/>
    <row r="509" s="25" customFormat="1" ht="12.95" customHeight="1" x14ac:dyDescent="0.2"/>
    <row r="510" s="25" customFormat="1" ht="12.95" customHeight="1" x14ac:dyDescent="0.2"/>
    <row r="511" s="25" customFormat="1" ht="12.95" customHeight="1" x14ac:dyDescent="0.2"/>
    <row r="512" s="25" customFormat="1" ht="12.95" customHeight="1" x14ac:dyDescent="0.2"/>
    <row r="513" s="25" customFormat="1" ht="12.95" customHeight="1" x14ac:dyDescent="0.2"/>
    <row r="514" s="25" customFormat="1" ht="12.95" customHeight="1" x14ac:dyDescent="0.2"/>
    <row r="515" s="25" customFormat="1" ht="12.95" customHeight="1" x14ac:dyDescent="0.2"/>
    <row r="516" s="25" customFormat="1" ht="12.95" customHeight="1" x14ac:dyDescent="0.2"/>
    <row r="517" s="25" customFormat="1" ht="12.95" customHeight="1" x14ac:dyDescent="0.2"/>
    <row r="518" s="25" customFormat="1" ht="12.95" customHeight="1" x14ac:dyDescent="0.2"/>
    <row r="519" s="25" customFormat="1" ht="12.95" customHeight="1" x14ac:dyDescent="0.2"/>
    <row r="520" s="25" customFormat="1" ht="12.95" customHeight="1" x14ac:dyDescent="0.2"/>
    <row r="521" s="25" customFormat="1" ht="12.95" customHeight="1" x14ac:dyDescent="0.2"/>
    <row r="522" s="25" customFormat="1" ht="12.95" customHeight="1" x14ac:dyDescent="0.2"/>
    <row r="523" s="25" customFormat="1" ht="12.95" customHeight="1" x14ac:dyDescent="0.2"/>
    <row r="524" s="25" customFormat="1" ht="12.95" customHeight="1" x14ac:dyDescent="0.2"/>
    <row r="525" s="25" customFormat="1" ht="12.95" customHeight="1" x14ac:dyDescent="0.2"/>
    <row r="526" s="25" customFormat="1" ht="12.95" customHeight="1" x14ac:dyDescent="0.2"/>
    <row r="527" s="25" customFormat="1" ht="12.95" customHeight="1" x14ac:dyDescent="0.2"/>
    <row r="528" s="25" customFormat="1" ht="12.95" customHeight="1" x14ac:dyDescent="0.2"/>
    <row r="529" s="25" customFormat="1" ht="12.95" customHeight="1" x14ac:dyDescent="0.2"/>
    <row r="530" s="427" customFormat="1" ht="12.95" customHeight="1" x14ac:dyDescent="0.25"/>
    <row r="531" s="427" customFormat="1" ht="12.95" customHeight="1" x14ac:dyDescent="0.25"/>
    <row r="532" s="427" customFormat="1" ht="12.95" customHeight="1" x14ac:dyDescent="0.25"/>
    <row r="533" s="427" customFormat="1" ht="12.95" customHeight="1" x14ac:dyDescent="0.25"/>
    <row r="534" s="427" customFormat="1" ht="12.95" customHeight="1" x14ac:dyDescent="0.25"/>
    <row r="535" s="427" customFormat="1" ht="12.95" customHeight="1" x14ac:dyDescent="0.25"/>
    <row r="536" s="427" customFormat="1" ht="12.95" customHeight="1" x14ac:dyDescent="0.25"/>
    <row r="537" s="427" customFormat="1" ht="12.95" customHeight="1" x14ac:dyDescent="0.25"/>
    <row r="538" s="427" customFormat="1" ht="12.95" customHeight="1" x14ac:dyDescent="0.25"/>
    <row r="539" s="427" customFormat="1" ht="12.95" customHeight="1" x14ac:dyDescent="0.25"/>
    <row r="540" s="427" customFormat="1" ht="12.95" customHeight="1" x14ac:dyDescent="0.25"/>
    <row r="541" s="427" customFormat="1" ht="12.95" customHeight="1" x14ac:dyDescent="0.25"/>
    <row r="542" s="427" customFormat="1" ht="12.75" customHeight="1" x14ac:dyDescent="0.25"/>
    <row r="543" s="427" customFormat="1" ht="12.75" customHeight="1" x14ac:dyDescent="0.25"/>
    <row r="544" s="427" customFormat="1" ht="12.75" customHeight="1" x14ac:dyDescent="0.25"/>
    <row r="545" s="427" customFormat="1" ht="12.75" customHeight="1" x14ac:dyDescent="0.25"/>
    <row r="546" s="427" customFormat="1" ht="12.75" customHeight="1" x14ac:dyDescent="0.25"/>
    <row r="547" s="427" customFormat="1" ht="12.75" customHeight="1" x14ac:dyDescent="0.25"/>
    <row r="548" s="427" customFormat="1" ht="12.75" customHeight="1" x14ac:dyDescent="0.25"/>
    <row r="549" s="427" customFormat="1" ht="12.75" customHeight="1" x14ac:dyDescent="0.25"/>
    <row r="550" s="427" customFormat="1" ht="12.75" customHeight="1" x14ac:dyDescent="0.25"/>
    <row r="551" s="427" customFormat="1" ht="12.75" customHeight="1" x14ac:dyDescent="0.25"/>
    <row r="552" s="427" customFormat="1" ht="12.75" customHeight="1" x14ac:dyDescent="0.25"/>
    <row r="553" s="427" customFormat="1" ht="12.75" customHeight="1" x14ac:dyDescent="0.25"/>
    <row r="554" s="427" customFormat="1" ht="12.75" customHeight="1" x14ac:dyDescent="0.25"/>
    <row r="555" s="427" customFormat="1" ht="12.75" customHeight="1" x14ac:dyDescent="0.25"/>
    <row r="556" s="427" customFormat="1" ht="12.75" customHeight="1" x14ac:dyDescent="0.25"/>
    <row r="557" s="427" customFormat="1" ht="12.75" customHeight="1" x14ac:dyDescent="0.25"/>
    <row r="558" s="427" customFormat="1" ht="12.75" customHeight="1" x14ac:dyDescent="0.25"/>
    <row r="559" s="427" customFormat="1" ht="12.75" customHeight="1" x14ac:dyDescent="0.25"/>
    <row r="560" s="427" customFormat="1" ht="12.75" customHeight="1" x14ac:dyDescent="0.25"/>
    <row r="561" s="427" customFormat="1" ht="12.75" customHeight="1" x14ac:dyDescent="0.25"/>
    <row r="562" s="427" customFormat="1" ht="12.75" customHeight="1" x14ac:dyDescent="0.25"/>
    <row r="563" s="427" customFormat="1" ht="12.75" customHeight="1" x14ac:dyDescent="0.25"/>
    <row r="564" s="427" customFormat="1" ht="12.75" customHeight="1" x14ac:dyDescent="0.25"/>
    <row r="565" s="427" customFormat="1" ht="12.75" customHeight="1" x14ac:dyDescent="0.25"/>
    <row r="566" s="427" customFormat="1" ht="12.75" customHeight="1" x14ac:dyDescent="0.25"/>
    <row r="567" s="427" customFormat="1" ht="12.75" customHeight="1" x14ac:dyDescent="0.25"/>
    <row r="568" s="427" customFormat="1" ht="12.75" customHeight="1" x14ac:dyDescent="0.25"/>
    <row r="569" s="427" customFormat="1" ht="12.75" customHeight="1" x14ac:dyDescent="0.25"/>
    <row r="570" s="427" customFormat="1" ht="12.75" customHeight="1" x14ac:dyDescent="0.25"/>
    <row r="571" s="427" customFormat="1" ht="12.75" customHeight="1" x14ac:dyDescent="0.25"/>
    <row r="572" s="427" customFormat="1" ht="12.75" customHeight="1" x14ac:dyDescent="0.25"/>
    <row r="573" s="427" customFormat="1" ht="12.75" customHeight="1" x14ac:dyDescent="0.25"/>
    <row r="574" s="427" customFormat="1" ht="12.75" customHeight="1" x14ac:dyDescent="0.25"/>
    <row r="575" s="427" customFormat="1" ht="12.75" customHeight="1" x14ac:dyDescent="0.25"/>
    <row r="576" s="427" customFormat="1" ht="12.75" customHeight="1" x14ac:dyDescent="0.25"/>
    <row r="577" s="427" customFormat="1" ht="12.75" customHeight="1" x14ac:dyDescent="0.25"/>
    <row r="578" s="427" customFormat="1" ht="12.75" customHeight="1" x14ac:dyDescent="0.25"/>
    <row r="579" s="427" customFormat="1" ht="12.75" customHeight="1" x14ac:dyDescent="0.25"/>
    <row r="580" s="427" customFormat="1" ht="12.75" customHeight="1" x14ac:dyDescent="0.25"/>
    <row r="581" s="427" customFormat="1" ht="12.75" customHeight="1" x14ac:dyDescent="0.25"/>
    <row r="582" s="427" customFormat="1" ht="12.75" customHeight="1" x14ac:dyDescent="0.25"/>
    <row r="583" s="427" customFormat="1" ht="12.75" customHeight="1" x14ac:dyDescent="0.25"/>
    <row r="584" s="427" customFormat="1" ht="12.75" customHeight="1" x14ac:dyDescent="0.25"/>
    <row r="585" s="427" customFormat="1" ht="12.75" customHeight="1" x14ac:dyDescent="0.25"/>
    <row r="586" s="427" customFormat="1" ht="12.75" customHeight="1" x14ac:dyDescent="0.25"/>
    <row r="587" s="427" customFormat="1" ht="12.75" customHeight="1" x14ac:dyDescent="0.25"/>
    <row r="588" s="427" customFormat="1" ht="12.75" customHeight="1" x14ac:dyDescent="0.25"/>
    <row r="589" s="427" customFormat="1" ht="12.75" customHeight="1" x14ac:dyDescent="0.25"/>
    <row r="590" s="427" customFormat="1" ht="12.75" customHeight="1" x14ac:dyDescent="0.25"/>
    <row r="591" s="427" customFormat="1" ht="12.75" customHeight="1" x14ac:dyDescent="0.25"/>
    <row r="592" s="427" customFormat="1" ht="12.75" customHeight="1" x14ac:dyDescent="0.25"/>
    <row r="593" s="427" customFormat="1" ht="12.75" customHeight="1" x14ac:dyDescent="0.25"/>
    <row r="594" s="427" customFormat="1" ht="12.75" customHeight="1" x14ac:dyDescent="0.25"/>
    <row r="595" s="427" customFormat="1" ht="12.75" customHeight="1" x14ac:dyDescent="0.25"/>
    <row r="596" s="427" customFormat="1" ht="12.75" customHeight="1" x14ac:dyDescent="0.25"/>
    <row r="597" s="427" customFormat="1" ht="12.75" customHeight="1" x14ac:dyDescent="0.25"/>
    <row r="598" s="427" customFormat="1" ht="12.75" customHeight="1" x14ac:dyDescent="0.25"/>
    <row r="599" s="427" customFormat="1" ht="12.75" customHeight="1" x14ac:dyDescent="0.25"/>
    <row r="600" s="427" customFormat="1" ht="12.75" customHeight="1" x14ac:dyDescent="0.25"/>
    <row r="601" s="427" customFormat="1" ht="12.75" customHeight="1" x14ac:dyDescent="0.25"/>
    <row r="602" s="427" customFormat="1" ht="12.75" customHeight="1" x14ac:dyDescent="0.25"/>
    <row r="603" s="427" customFormat="1" ht="12.75" customHeight="1" x14ac:dyDescent="0.25"/>
    <row r="604" s="427" customFormat="1" ht="12.75" customHeight="1" x14ac:dyDescent="0.25"/>
    <row r="605" s="427" customFormat="1" ht="12.75" customHeight="1" x14ac:dyDescent="0.25"/>
    <row r="606" s="427" customFormat="1" ht="12.75" customHeight="1" x14ac:dyDescent="0.25"/>
    <row r="607" s="427" customFormat="1" ht="12.75" customHeight="1" x14ac:dyDescent="0.25"/>
    <row r="608" s="427" customFormat="1" ht="12.75" customHeight="1" x14ac:dyDescent="0.25"/>
    <row r="609" s="427" customFormat="1" ht="12.75" customHeight="1" x14ac:dyDescent="0.25"/>
    <row r="610" s="427" customFormat="1" ht="12.75" customHeight="1" x14ac:dyDescent="0.25"/>
    <row r="611" s="427" customFormat="1" ht="12.75" customHeight="1" x14ac:dyDescent="0.25"/>
    <row r="612" s="427" customFormat="1" ht="12.75" customHeight="1" x14ac:dyDescent="0.25"/>
    <row r="613" s="427" customFormat="1" ht="12.75" customHeight="1" x14ac:dyDescent="0.25"/>
    <row r="614" s="427" customFormat="1" ht="12.75" customHeight="1" x14ac:dyDescent="0.25"/>
    <row r="615" s="427" customFormat="1" ht="12.75" customHeight="1" x14ac:dyDescent="0.25"/>
    <row r="616" s="427" customFormat="1" ht="12.75" customHeight="1" x14ac:dyDescent="0.25"/>
    <row r="617" s="427" customFormat="1" ht="12.75" customHeight="1" x14ac:dyDescent="0.25"/>
    <row r="618" s="427" customFormat="1" ht="12.75" customHeight="1" x14ac:dyDescent="0.25"/>
    <row r="619" s="427" customFormat="1" ht="12.75" customHeight="1" x14ac:dyDescent="0.25"/>
    <row r="620" s="427" customFormat="1" ht="12.75" customHeight="1" x14ac:dyDescent="0.25"/>
    <row r="621" s="427" customFormat="1" ht="12.75" customHeight="1" x14ac:dyDescent="0.25"/>
    <row r="622" s="427" customFormat="1" ht="12.75" customHeight="1" x14ac:dyDescent="0.25"/>
    <row r="623" s="427" customFormat="1" ht="12.75" customHeight="1" x14ac:dyDescent="0.25"/>
    <row r="624" s="427" customFormat="1" ht="12.75" customHeight="1" x14ac:dyDescent="0.25"/>
    <row r="625" s="427" customFormat="1" ht="12.75" customHeight="1" x14ac:dyDescent="0.25"/>
    <row r="626" s="427" customFormat="1" ht="12.75" customHeight="1" x14ac:dyDescent="0.25"/>
    <row r="627" s="427" customFormat="1" ht="12.75" customHeight="1" x14ac:dyDescent="0.25"/>
    <row r="628" s="427" customFormat="1" ht="12.75" customHeight="1" x14ac:dyDescent="0.25"/>
    <row r="629" s="427" customFormat="1" ht="12.75" customHeight="1" x14ac:dyDescent="0.25"/>
    <row r="630" s="427" customFormat="1" ht="12.75" customHeight="1" x14ac:dyDescent="0.25"/>
    <row r="631" s="427" customFormat="1" ht="12.75" customHeight="1" x14ac:dyDescent="0.25"/>
    <row r="632" s="427" customFormat="1" ht="12.75" customHeight="1" x14ac:dyDescent="0.25"/>
    <row r="633" s="427" customFormat="1" ht="12.75" customHeight="1" x14ac:dyDescent="0.25"/>
    <row r="634" s="427" customFormat="1" ht="12.75" customHeight="1" x14ac:dyDescent="0.25"/>
    <row r="635" s="427" customFormat="1" ht="12.75" customHeight="1" x14ac:dyDescent="0.25"/>
    <row r="636" s="427" customFormat="1" ht="12.75" customHeight="1" x14ac:dyDescent="0.25"/>
    <row r="637" s="427" customFormat="1" ht="12.75" customHeight="1" x14ac:dyDescent="0.25"/>
    <row r="638" s="427" customFormat="1" ht="12.75" customHeight="1" x14ac:dyDescent="0.25"/>
    <row r="639" s="427" customFormat="1" ht="12.75" customHeight="1" x14ac:dyDescent="0.25"/>
    <row r="640" s="427" customFormat="1" ht="12.75" customHeight="1" x14ac:dyDescent="0.25"/>
    <row r="641" s="427" customFormat="1" ht="12.75" customHeight="1" x14ac:dyDescent="0.25"/>
    <row r="642" s="427" customFormat="1" ht="12.75" customHeight="1" x14ac:dyDescent="0.25"/>
    <row r="643" s="427" customFormat="1" ht="12.75" customHeight="1" x14ac:dyDescent="0.25"/>
    <row r="644" s="427" customFormat="1" ht="12.75" customHeight="1" x14ac:dyDescent="0.25"/>
    <row r="645" s="427" customFormat="1" ht="12.75" customHeight="1" x14ac:dyDescent="0.25"/>
    <row r="646" s="427" customFormat="1" ht="12.75" customHeight="1" x14ac:dyDescent="0.25"/>
    <row r="647" s="427" customFormat="1" ht="12.75" customHeight="1" x14ac:dyDescent="0.25"/>
    <row r="648" s="427" customFormat="1" ht="12.75" customHeight="1" x14ac:dyDescent="0.25"/>
    <row r="649" s="427" customFormat="1" ht="12.75" customHeight="1" x14ac:dyDescent="0.25"/>
    <row r="650" s="427" customFormat="1" ht="12.75" customHeight="1" x14ac:dyDescent="0.25"/>
    <row r="651" s="427" customFormat="1" ht="12.75" customHeight="1" x14ac:dyDescent="0.25"/>
    <row r="652" s="427" customFormat="1" ht="12.75" customHeight="1" x14ac:dyDescent="0.25"/>
    <row r="653" s="427" customFormat="1" ht="12.75" customHeight="1" x14ac:dyDescent="0.25"/>
    <row r="654" s="427" customFormat="1" ht="12.75" customHeight="1" x14ac:dyDescent="0.25"/>
    <row r="655" s="427" customFormat="1" ht="12.75" customHeight="1" x14ac:dyDescent="0.25"/>
    <row r="656" s="427" customFormat="1" ht="12.75" customHeight="1" x14ac:dyDescent="0.25"/>
    <row r="657" s="427" customFormat="1" ht="12.75" customHeight="1" x14ac:dyDescent="0.25"/>
    <row r="658" s="427" customFormat="1" ht="12.75" customHeight="1" x14ac:dyDescent="0.25"/>
    <row r="659" s="427" customFormat="1" ht="12.75" customHeight="1" x14ac:dyDescent="0.25"/>
    <row r="660" s="427" customFormat="1" ht="12.75" customHeight="1" x14ac:dyDescent="0.25"/>
    <row r="661" s="427" customFormat="1" ht="12.75" customHeight="1" x14ac:dyDescent="0.25"/>
    <row r="662" s="427" customFormat="1" ht="12.75" customHeight="1" x14ac:dyDescent="0.25"/>
    <row r="663" s="427" customFormat="1" ht="12.75" customHeight="1" x14ac:dyDescent="0.25"/>
    <row r="664" s="427" customFormat="1" ht="12.75" customHeight="1" x14ac:dyDescent="0.25"/>
    <row r="665" s="427" customFormat="1" ht="12.75" customHeight="1" x14ac:dyDescent="0.25"/>
    <row r="666" s="427" customFormat="1" ht="12.75" customHeight="1" x14ac:dyDescent="0.25"/>
    <row r="667" s="427" customFormat="1" ht="12.75" customHeight="1" x14ac:dyDescent="0.25"/>
    <row r="668" s="427" customFormat="1" ht="12.75" customHeight="1" x14ac:dyDescent="0.25"/>
    <row r="669" s="427" customFormat="1" ht="12.75" customHeight="1" x14ac:dyDescent="0.25"/>
    <row r="670" s="427" customFormat="1" ht="12.75" customHeight="1" x14ac:dyDescent="0.25"/>
    <row r="671" s="427" customFormat="1" ht="12.75" customHeight="1" x14ac:dyDescent="0.25"/>
    <row r="672" s="427" customFormat="1" ht="12.75" customHeight="1" x14ac:dyDescent="0.25"/>
    <row r="673" s="427" customFormat="1" ht="12.75" customHeight="1" x14ac:dyDescent="0.25"/>
    <row r="674" s="427" customFormat="1" ht="12.75" customHeight="1" x14ac:dyDescent="0.25"/>
    <row r="675" s="427" customFormat="1" ht="12.75" customHeight="1" x14ac:dyDescent="0.25"/>
    <row r="676" s="427" customFormat="1" ht="12.75" customHeight="1" x14ac:dyDescent="0.25"/>
    <row r="677" s="427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5" manualBreakCount="5">
    <brk id="67" max="7" man="1"/>
    <brk id="255" max="7" man="1"/>
    <brk id="313" max="7" man="1"/>
    <brk id="367" max="7" man="1"/>
    <brk id="4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E75F-2353-4496-B851-F7D7BB0EDA06}">
  <sheetPr>
    <tabColor rgb="FF00B0F0"/>
  </sheetPr>
  <dimension ref="A1:L40"/>
  <sheetViews>
    <sheetView zoomScale="120" zoomScaleNormal="120" workbookViewId="0">
      <pane ySplit="17" topLeftCell="A18" activePane="bottomLeft" state="frozen"/>
      <selection pane="bottomLeft"/>
    </sheetView>
  </sheetViews>
  <sheetFormatPr defaultColWidth="10.28515625" defaultRowHeight="11.25" x14ac:dyDescent="0.2"/>
  <cols>
    <col min="1" max="1" width="6.42578125" style="318" customWidth="1"/>
    <col min="2" max="2" width="58.28515625" style="318" customWidth="1"/>
    <col min="3" max="3" width="10.28515625" style="318"/>
    <col min="4" max="4" width="11.42578125" style="318" customWidth="1"/>
    <col min="5" max="5" width="10.7109375" style="318" customWidth="1"/>
    <col min="6" max="6" width="11.42578125" style="318" customWidth="1"/>
    <col min="7" max="7" width="11.140625" style="318" customWidth="1"/>
    <col min="8" max="9" width="11.28515625" style="318" customWidth="1"/>
    <col min="10" max="10" width="17" style="318" customWidth="1"/>
    <col min="11" max="11" width="16.28515625" style="318" customWidth="1"/>
    <col min="12" max="256" width="10.28515625" style="318"/>
    <col min="257" max="257" width="6.42578125" style="318" customWidth="1"/>
    <col min="258" max="258" width="58.28515625" style="318" customWidth="1"/>
    <col min="259" max="259" width="10.28515625" style="318"/>
    <col min="260" max="260" width="11" style="318" customWidth="1"/>
    <col min="261" max="262" width="9.7109375" style="318" customWidth="1"/>
    <col min="263" max="263" width="10.7109375" style="318" customWidth="1"/>
    <col min="264" max="265" width="11.28515625" style="318" customWidth="1"/>
    <col min="266" max="266" width="17" style="318" customWidth="1"/>
    <col min="267" max="267" width="16.28515625" style="318" customWidth="1"/>
    <col min="268" max="512" width="10.28515625" style="318"/>
    <col min="513" max="513" width="6.42578125" style="318" customWidth="1"/>
    <col min="514" max="514" width="58.28515625" style="318" customWidth="1"/>
    <col min="515" max="515" width="10.28515625" style="318"/>
    <col min="516" max="516" width="11" style="318" customWidth="1"/>
    <col min="517" max="518" width="9.7109375" style="318" customWidth="1"/>
    <col min="519" max="519" width="10.7109375" style="318" customWidth="1"/>
    <col min="520" max="521" width="11.28515625" style="318" customWidth="1"/>
    <col min="522" max="522" width="17" style="318" customWidth="1"/>
    <col min="523" max="523" width="16.28515625" style="318" customWidth="1"/>
    <col min="524" max="768" width="10.28515625" style="318"/>
    <col min="769" max="769" width="6.42578125" style="318" customWidth="1"/>
    <col min="770" max="770" width="58.28515625" style="318" customWidth="1"/>
    <col min="771" max="771" width="10.28515625" style="318"/>
    <col min="772" max="772" width="11" style="318" customWidth="1"/>
    <col min="773" max="774" width="9.7109375" style="318" customWidth="1"/>
    <col min="775" max="775" width="10.7109375" style="318" customWidth="1"/>
    <col min="776" max="777" width="11.28515625" style="318" customWidth="1"/>
    <col min="778" max="778" width="17" style="318" customWidth="1"/>
    <col min="779" max="779" width="16.28515625" style="318" customWidth="1"/>
    <col min="780" max="1024" width="10.28515625" style="318"/>
    <col min="1025" max="1025" width="6.42578125" style="318" customWidth="1"/>
    <col min="1026" max="1026" width="58.28515625" style="318" customWidth="1"/>
    <col min="1027" max="1027" width="10.28515625" style="318"/>
    <col min="1028" max="1028" width="11" style="318" customWidth="1"/>
    <col min="1029" max="1030" width="9.7109375" style="318" customWidth="1"/>
    <col min="1031" max="1031" width="10.7109375" style="318" customWidth="1"/>
    <col min="1032" max="1033" width="11.28515625" style="318" customWidth="1"/>
    <col min="1034" max="1034" width="17" style="318" customWidth="1"/>
    <col min="1035" max="1035" width="16.28515625" style="318" customWidth="1"/>
    <col min="1036" max="1280" width="10.28515625" style="318"/>
    <col min="1281" max="1281" width="6.42578125" style="318" customWidth="1"/>
    <col min="1282" max="1282" width="58.28515625" style="318" customWidth="1"/>
    <col min="1283" max="1283" width="10.28515625" style="318"/>
    <col min="1284" max="1284" width="11" style="318" customWidth="1"/>
    <col min="1285" max="1286" width="9.7109375" style="318" customWidth="1"/>
    <col min="1287" max="1287" width="10.7109375" style="318" customWidth="1"/>
    <col min="1288" max="1289" width="11.28515625" style="318" customWidth="1"/>
    <col min="1290" max="1290" width="17" style="318" customWidth="1"/>
    <col min="1291" max="1291" width="16.28515625" style="318" customWidth="1"/>
    <col min="1292" max="1536" width="10.28515625" style="318"/>
    <col min="1537" max="1537" width="6.42578125" style="318" customWidth="1"/>
    <col min="1538" max="1538" width="58.28515625" style="318" customWidth="1"/>
    <col min="1539" max="1539" width="10.28515625" style="318"/>
    <col min="1540" max="1540" width="11" style="318" customWidth="1"/>
    <col min="1541" max="1542" width="9.7109375" style="318" customWidth="1"/>
    <col min="1543" max="1543" width="10.7109375" style="318" customWidth="1"/>
    <col min="1544" max="1545" width="11.28515625" style="318" customWidth="1"/>
    <col min="1546" max="1546" width="17" style="318" customWidth="1"/>
    <col min="1547" max="1547" width="16.28515625" style="318" customWidth="1"/>
    <col min="1548" max="1792" width="10.28515625" style="318"/>
    <col min="1793" max="1793" width="6.42578125" style="318" customWidth="1"/>
    <col min="1794" max="1794" width="58.28515625" style="318" customWidth="1"/>
    <col min="1795" max="1795" width="10.28515625" style="318"/>
    <col min="1796" max="1796" width="11" style="318" customWidth="1"/>
    <col min="1797" max="1798" width="9.7109375" style="318" customWidth="1"/>
    <col min="1799" max="1799" width="10.7109375" style="318" customWidth="1"/>
    <col min="1800" max="1801" width="11.28515625" style="318" customWidth="1"/>
    <col min="1802" max="1802" width="17" style="318" customWidth="1"/>
    <col min="1803" max="1803" width="16.28515625" style="318" customWidth="1"/>
    <col min="1804" max="2048" width="10.28515625" style="318"/>
    <col min="2049" max="2049" width="6.42578125" style="318" customWidth="1"/>
    <col min="2050" max="2050" width="58.28515625" style="318" customWidth="1"/>
    <col min="2051" max="2051" width="10.28515625" style="318"/>
    <col min="2052" max="2052" width="11" style="318" customWidth="1"/>
    <col min="2053" max="2054" width="9.7109375" style="318" customWidth="1"/>
    <col min="2055" max="2055" width="10.7109375" style="318" customWidth="1"/>
    <col min="2056" max="2057" width="11.28515625" style="318" customWidth="1"/>
    <col min="2058" max="2058" width="17" style="318" customWidth="1"/>
    <col min="2059" max="2059" width="16.28515625" style="318" customWidth="1"/>
    <col min="2060" max="2304" width="10.28515625" style="318"/>
    <col min="2305" max="2305" width="6.42578125" style="318" customWidth="1"/>
    <col min="2306" max="2306" width="58.28515625" style="318" customWidth="1"/>
    <col min="2307" max="2307" width="10.28515625" style="318"/>
    <col min="2308" max="2308" width="11" style="318" customWidth="1"/>
    <col min="2309" max="2310" width="9.7109375" style="318" customWidth="1"/>
    <col min="2311" max="2311" width="10.7109375" style="318" customWidth="1"/>
    <col min="2312" max="2313" width="11.28515625" style="318" customWidth="1"/>
    <col min="2314" max="2314" width="17" style="318" customWidth="1"/>
    <col min="2315" max="2315" width="16.28515625" style="318" customWidth="1"/>
    <col min="2316" max="2560" width="10.28515625" style="318"/>
    <col min="2561" max="2561" width="6.42578125" style="318" customWidth="1"/>
    <col min="2562" max="2562" width="58.28515625" style="318" customWidth="1"/>
    <col min="2563" max="2563" width="10.28515625" style="318"/>
    <col min="2564" max="2564" width="11" style="318" customWidth="1"/>
    <col min="2565" max="2566" width="9.7109375" style="318" customWidth="1"/>
    <col min="2567" max="2567" width="10.7109375" style="318" customWidth="1"/>
    <col min="2568" max="2569" width="11.28515625" style="318" customWidth="1"/>
    <col min="2570" max="2570" width="17" style="318" customWidth="1"/>
    <col min="2571" max="2571" width="16.28515625" style="318" customWidth="1"/>
    <col min="2572" max="2816" width="10.28515625" style="318"/>
    <col min="2817" max="2817" width="6.42578125" style="318" customWidth="1"/>
    <col min="2818" max="2818" width="58.28515625" style="318" customWidth="1"/>
    <col min="2819" max="2819" width="10.28515625" style="318"/>
    <col min="2820" max="2820" width="11" style="318" customWidth="1"/>
    <col min="2821" max="2822" width="9.7109375" style="318" customWidth="1"/>
    <col min="2823" max="2823" width="10.7109375" style="318" customWidth="1"/>
    <col min="2824" max="2825" width="11.28515625" style="318" customWidth="1"/>
    <col min="2826" max="2826" width="17" style="318" customWidth="1"/>
    <col min="2827" max="2827" width="16.28515625" style="318" customWidth="1"/>
    <col min="2828" max="3072" width="10.28515625" style="318"/>
    <col min="3073" max="3073" width="6.42578125" style="318" customWidth="1"/>
    <col min="3074" max="3074" width="58.28515625" style="318" customWidth="1"/>
    <col min="3075" max="3075" width="10.28515625" style="318"/>
    <col min="3076" max="3076" width="11" style="318" customWidth="1"/>
    <col min="3077" max="3078" width="9.7109375" style="318" customWidth="1"/>
    <col min="3079" max="3079" width="10.7109375" style="318" customWidth="1"/>
    <col min="3080" max="3081" width="11.28515625" style="318" customWidth="1"/>
    <col min="3082" max="3082" width="17" style="318" customWidth="1"/>
    <col min="3083" max="3083" width="16.28515625" style="318" customWidth="1"/>
    <col min="3084" max="3328" width="10.28515625" style="318"/>
    <col min="3329" max="3329" width="6.42578125" style="318" customWidth="1"/>
    <col min="3330" max="3330" width="58.28515625" style="318" customWidth="1"/>
    <col min="3331" max="3331" width="10.28515625" style="318"/>
    <col min="3332" max="3332" width="11" style="318" customWidth="1"/>
    <col min="3333" max="3334" width="9.7109375" style="318" customWidth="1"/>
    <col min="3335" max="3335" width="10.7109375" style="318" customWidth="1"/>
    <col min="3336" max="3337" width="11.28515625" style="318" customWidth="1"/>
    <col min="3338" max="3338" width="17" style="318" customWidth="1"/>
    <col min="3339" max="3339" width="16.28515625" style="318" customWidth="1"/>
    <col min="3340" max="3584" width="10.28515625" style="318"/>
    <col min="3585" max="3585" width="6.42578125" style="318" customWidth="1"/>
    <col min="3586" max="3586" width="58.28515625" style="318" customWidth="1"/>
    <col min="3587" max="3587" width="10.28515625" style="318"/>
    <col min="3588" max="3588" width="11" style="318" customWidth="1"/>
    <col min="3589" max="3590" width="9.7109375" style="318" customWidth="1"/>
    <col min="3591" max="3591" width="10.7109375" style="318" customWidth="1"/>
    <col min="3592" max="3593" width="11.28515625" style="318" customWidth="1"/>
    <col min="3594" max="3594" width="17" style="318" customWidth="1"/>
    <col min="3595" max="3595" width="16.28515625" style="318" customWidth="1"/>
    <col min="3596" max="3840" width="10.28515625" style="318"/>
    <col min="3841" max="3841" width="6.42578125" style="318" customWidth="1"/>
    <col min="3842" max="3842" width="58.28515625" style="318" customWidth="1"/>
    <col min="3843" max="3843" width="10.28515625" style="318"/>
    <col min="3844" max="3844" width="11" style="318" customWidth="1"/>
    <col min="3845" max="3846" width="9.7109375" style="318" customWidth="1"/>
    <col min="3847" max="3847" width="10.7109375" style="318" customWidth="1"/>
    <col min="3848" max="3849" width="11.28515625" style="318" customWidth="1"/>
    <col min="3850" max="3850" width="17" style="318" customWidth="1"/>
    <col min="3851" max="3851" width="16.28515625" style="318" customWidth="1"/>
    <col min="3852" max="4096" width="10.28515625" style="318"/>
    <col min="4097" max="4097" width="6.42578125" style="318" customWidth="1"/>
    <col min="4098" max="4098" width="58.28515625" style="318" customWidth="1"/>
    <col min="4099" max="4099" width="10.28515625" style="318"/>
    <col min="4100" max="4100" width="11" style="318" customWidth="1"/>
    <col min="4101" max="4102" width="9.7109375" style="318" customWidth="1"/>
    <col min="4103" max="4103" width="10.7109375" style="318" customWidth="1"/>
    <col min="4104" max="4105" width="11.28515625" style="318" customWidth="1"/>
    <col min="4106" max="4106" width="17" style="318" customWidth="1"/>
    <col min="4107" max="4107" width="16.28515625" style="318" customWidth="1"/>
    <col min="4108" max="4352" width="10.28515625" style="318"/>
    <col min="4353" max="4353" width="6.42578125" style="318" customWidth="1"/>
    <col min="4354" max="4354" width="58.28515625" style="318" customWidth="1"/>
    <col min="4355" max="4355" width="10.28515625" style="318"/>
    <col min="4356" max="4356" width="11" style="318" customWidth="1"/>
    <col min="4357" max="4358" width="9.7109375" style="318" customWidth="1"/>
    <col min="4359" max="4359" width="10.7109375" style="318" customWidth="1"/>
    <col min="4360" max="4361" width="11.28515625" style="318" customWidth="1"/>
    <col min="4362" max="4362" width="17" style="318" customWidth="1"/>
    <col min="4363" max="4363" width="16.28515625" style="318" customWidth="1"/>
    <col min="4364" max="4608" width="10.28515625" style="318"/>
    <col min="4609" max="4609" width="6.42578125" style="318" customWidth="1"/>
    <col min="4610" max="4610" width="58.28515625" style="318" customWidth="1"/>
    <col min="4611" max="4611" width="10.28515625" style="318"/>
    <col min="4612" max="4612" width="11" style="318" customWidth="1"/>
    <col min="4613" max="4614" width="9.7109375" style="318" customWidth="1"/>
    <col min="4615" max="4615" width="10.7109375" style="318" customWidth="1"/>
    <col min="4616" max="4617" width="11.28515625" style="318" customWidth="1"/>
    <col min="4618" max="4618" width="17" style="318" customWidth="1"/>
    <col min="4619" max="4619" width="16.28515625" style="318" customWidth="1"/>
    <col min="4620" max="4864" width="10.28515625" style="318"/>
    <col min="4865" max="4865" width="6.42578125" style="318" customWidth="1"/>
    <col min="4866" max="4866" width="58.28515625" style="318" customWidth="1"/>
    <col min="4867" max="4867" width="10.28515625" style="318"/>
    <col min="4868" max="4868" width="11" style="318" customWidth="1"/>
    <col min="4869" max="4870" width="9.7109375" style="318" customWidth="1"/>
    <col min="4871" max="4871" width="10.7109375" style="318" customWidth="1"/>
    <col min="4872" max="4873" width="11.28515625" style="318" customWidth="1"/>
    <col min="4874" max="4874" width="17" style="318" customWidth="1"/>
    <col min="4875" max="4875" width="16.28515625" style="318" customWidth="1"/>
    <col min="4876" max="5120" width="10.28515625" style="318"/>
    <col min="5121" max="5121" width="6.42578125" style="318" customWidth="1"/>
    <col min="5122" max="5122" width="58.28515625" style="318" customWidth="1"/>
    <col min="5123" max="5123" width="10.28515625" style="318"/>
    <col min="5124" max="5124" width="11" style="318" customWidth="1"/>
    <col min="5125" max="5126" width="9.7109375" style="318" customWidth="1"/>
    <col min="5127" max="5127" width="10.7109375" style="318" customWidth="1"/>
    <col min="5128" max="5129" width="11.28515625" style="318" customWidth="1"/>
    <col min="5130" max="5130" width="17" style="318" customWidth="1"/>
    <col min="5131" max="5131" width="16.28515625" style="318" customWidth="1"/>
    <col min="5132" max="5376" width="10.28515625" style="318"/>
    <col min="5377" max="5377" width="6.42578125" style="318" customWidth="1"/>
    <col min="5378" max="5378" width="58.28515625" style="318" customWidth="1"/>
    <col min="5379" max="5379" width="10.28515625" style="318"/>
    <col min="5380" max="5380" width="11" style="318" customWidth="1"/>
    <col min="5381" max="5382" width="9.7109375" style="318" customWidth="1"/>
    <col min="5383" max="5383" width="10.7109375" style="318" customWidth="1"/>
    <col min="5384" max="5385" width="11.28515625" style="318" customWidth="1"/>
    <col min="5386" max="5386" width="17" style="318" customWidth="1"/>
    <col min="5387" max="5387" width="16.28515625" style="318" customWidth="1"/>
    <col min="5388" max="5632" width="10.28515625" style="318"/>
    <col min="5633" max="5633" width="6.42578125" style="318" customWidth="1"/>
    <col min="5634" max="5634" width="58.28515625" style="318" customWidth="1"/>
    <col min="5635" max="5635" width="10.28515625" style="318"/>
    <col min="5636" max="5636" width="11" style="318" customWidth="1"/>
    <col min="5637" max="5638" width="9.7109375" style="318" customWidth="1"/>
    <col min="5639" max="5639" width="10.7109375" style="318" customWidth="1"/>
    <col min="5640" max="5641" width="11.28515625" style="318" customWidth="1"/>
    <col min="5642" max="5642" width="17" style="318" customWidth="1"/>
    <col min="5643" max="5643" width="16.28515625" style="318" customWidth="1"/>
    <col min="5644" max="5888" width="10.28515625" style="318"/>
    <col min="5889" max="5889" width="6.42578125" style="318" customWidth="1"/>
    <col min="5890" max="5890" width="58.28515625" style="318" customWidth="1"/>
    <col min="5891" max="5891" width="10.28515625" style="318"/>
    <col min="5892" max="5892" width="11" style="318" customWidth="1"/>
    <col min="5893" max="5894" width="9.7109375" style="318" customWidth="1"/>
    <col min="5895" max="5895" width="10.7109375" style="318" customWidth="1"/>
    <col min="5896" max="5897" width="11.28515625" style="318" customWidth="1"/>
    <col min="5898" max="5898" width="17" style="318" customWidth="1"/>
    <col min="5899" max="5899" width="16.28515625" style="318" customWidth="1"/>
    <col min="5900" max="6144" width="10.28515625" style="318"/>
    <col min="6145" max="6145" width="6.42578125" style="318" customWidth="1"/>
    <col min="6146" max="6146" width="58.28515625" style="318" customWidth="1"/>
    <col min="6147" max="6147" width="10.28515625" style="318"/>
    <col min="6148" max="6148" width="11" style="318" customWidth="1"/>
    <col min="6149" max="6150" width="9.7109375" style="318" customWidth="1"/>
    <col min="6151" max="6151" width="10.7109375" style="318" customWidth="1"/>
    <col min="6152" max="6153" width="11.28515625" style="318" customWidth="1"/>
    <col min="6154" max="6154" width="17" style="318" customWidth="1"/>
    <col min="6155" max="6155" width="16.28515625" style="318" customWidth="1"/>
    <col min="6156" max="6400" width="10.28515625" style="318"/>
    <col min="6401" max="6401" width="6.42578125" style="318" customWidth="1"/>
    <col min="6402" max="6402" width="58.28515625" style="318" customWidth="1"/>
    <col min="6403" max="6403" width="10.28515625" style="318"/>
    <col min="6404" max="6404" width="11" style="318" customWidth="1"/>
    <col min="6405" max="6406" width="9.7109375" style="318" customWidth="1"/>
    <col min="6407" max="6407" width="10.7109375" style="318" customWidth="1"/>
    <col min="6408" max="6409" width="11.28515625" style="318" customWidth="1"/>
    <col min="6410" max="6410" width="17" style="318" customWidth="1"/>
    <col min="6411" max="6411" width="16.28515625" style="318" customWidth="1"/>
    <col min="6412" max="6656" width="10.28515625" style="318"/>
    <col min="6657" max="6657" width="6.42578125" style="318" customWidth="1"/>
    <col min="6658" max="6658" width="58.28515625" style="318" customWidth="1"/>
    <col min="6659" max="6659" width="10.28515625" style="318"/>
    <col min="6660" max="6660" width="11" style="318" customWidth="1"/>
    <col min="6661" max="6662" width="9.7109375" style="318" customWidth="1"/>
    <col min="6663" max="6663" width="10.7109375" style="318" customWidth="1"/>
    <col min="6664" max="6665" width="11.28515625" style="318" customWidth="1"/>
    <col min="6666" max="6666" width="17" style="318" customWidth="1"/>
    <col min="6667" max="6667" width="16.28515625" style="318" customWidth="1"/>
    <col min="6668" max="6912" width="10.28515625" style="318"/>
    <col min="6913" max="6913" width="6.42578125" style="318" customWidth="1"/>
    <col min="6914" max="6914" width="58.28515625" style="318" customWidth="1"/>
    <col min="6915" max="6915" width="10.28515625" style="318"/>
    <col min="6916" max="6916" width="11" style="318" customWidth="1"/>
    <col min="6917" max="6918" width="9.7109375" style="318" customWidth="1"/>
    <col min="6919" max="6919" width="10.7109375" style="318" customWidth="1"/>
    <col min="6920" max="6921" width="11.28515625" style="318" customWidth="1"/>
    <col min="6922" max="6922" width="17" style="318" customWidth="1"/>
    <col min="6923" max="6923" width="16.28515625" style="318" customWidth="1"/>
    <col min="6924" max="7168" width="10.28515625" style="318"/>
    <col min="7169" max="7169" width="6.42578125" style="318" customWidth="1"/>
    <col min="7170" max="7170" width="58.28515625" style="318" customWidth="1"/>
    <col min="7171" max="7171" width="10.28515625" style="318"/>
    <col min="7172" max="7172" width="11" style="318" customWidth="1"/>
    <col min="7173" max="7174" width="9.7109375" style="318" customWidth="1"/>
    <col min="7175" max="7175" width="10.7109375" style="318" customWidth="1"/>
    <col min="7176" max="7177" width="11.28515625" style="318" customWidth="1"/>
    <col min="7178" max="7178" width="17" style="318" customWidth="1"/>
    <col min="7179" max="7179" width="16.28515625" style="318" customWidth="1"/>
    <col min="7180" max="7424" width="10.28515625" style="318"/>
    <col min="7425" max="7425" width="6.42578125" style="318" customWidth="1"/>
    <col min="7426" max="7426" width="58.28515625" style="318" customWidth="1"/>
    <col min="7427" max="7427" width="10.28515625" style="318"/>
    <col min="7428" max="7428" width="11" style="318" customWidth="1"/>
    <col min="7429" max="7430" width="9.7109375" style="318" customWidth="1"/>
    <col min="7431" max="7431" width="10.7109375" style="318" customWidth="1"/>
    <col min="7432" max="7433" width="11.28515625" style="318" customWidth="1"/>
    <col min="7434" max="7434" width="17" style="318" customWidth="1"/>
    <col min="7435" max="7435" width="16.28515625" style="318" customWidth="1"/>
    <col min="7436" max="7680" width="10.28515625" style="318"/>
    <col min="7681" max="7681" width="6.42578125" style="318" customWidth="1"/>
    <col min="7682" max="7682" width="58.28515625" style="318" customWidth="1"/>
    <col min="7683" max="7683" width="10.28515625" style="318"/>
    <col min="7684" max="7684" width="11" style="318" customWidth="1"/>
    <col min="7685" max="7686" width="9.7109375" style="318" customWidth="1"/>
    <col min="7687" max="7687" width="10.7109375" style="318" customWidth="1"/>
    <col min="7688" max="7689" width="11.28515625" style="318" customWidth="1"/>
    <col min="7690" max="7690" width="17" style="318" customWidth="1"/>
    <col min="7691" max="7691" width="16.28515625" style="318" customWidth="1"/>
    <col min="7692" max="7936" width="10.28515625" style="318"/>
    <col min="7937" max="7937" width="6.42578125" style="318" customWidth="1"/>
    <col min="7938" max="7938" width="58.28515625" style="318" customWidth="1"/>
    <col min="7939" max="7939" width="10.28515625" style="318"/>
    <col min="7940" max="7940" width="11" style="318" customWidth="1"/>
    <col min="7941" max="7942" width="9.7109375" style="318" customWidth="1"/>
    <col min="7943" max="7943" width="10.7109375" style="318" customWidth="1"/>
    <col min="7944" max="7945" width="11.28515625" style="318" customWidth="1"/>
    <col min="7946" max="7946" width="17" style="318" customWidth="1"/>
    <col min="7947" max="7947" width="16.28515625" style="318" customWidth="1"/>
    <col min="7948" max="8192" width="10.28515625" style="318"/>
    <col min="8193" max="8193" width="6.42578125" style="318" customWidth="1"/>
    <col min="8194" max="8194" width="58.28515625" style="318" customWidth="1"/>
    <col min="8195" max="8195" width="10.28515625" style="318"/>
    <col min="8196" max="8196" width="11" style="318" customWidth="1"/>
    <col min="8197" max="8198" width="9.7109375" style="318" customWidth="1"/>
    <col min="8199" max="8199" width="10.7109375" style="318" customWidth="1"/>
    <col min="8200" max="8201" width="11.28515625" style="318" customWidth="1"/>
    <col min="8202" max="8202" width="17" style="318" customWidth="1"/>
    <col min="8203" max="8203" width="16.28515625" style="318" customWidth="1"/>
    <col min="8204" max="8448" width="10.28515625" style="318"/>
    <col min="8449" max="8449" width="6.42578125" style="318" customWidth="1"/>
    <col min="8450" max="8450" width="58.28515625" style="318" customWidth="1"/>
    <col min="8451" max="8451" width="10.28515625" style="318"/>
    <col min="8452" max="8452" width="11" style="318" customWidth="1"/>
    <col min="8453" max="8454" width="9.7109375" style="318" customWidth="1"/>
    <col min="8455" max="8455" width="10.7109375" style="318" customWidth="1"/>
    <col min="8456" max="8457" width="11.28515625" style="318" customWidth="1"/>
    <col min="8458" max="8458" width="17" style="318" customWidth="1"/>
    <col min="8459" max="8459" width="16.28515625" style="318" customWidth="1"/>
    <col min="8460" max="8704" width="10.28515625" style="318"/>
    <col min="8705" max="8705" width="6.42578125" style="318" customWidth="1"/>
    <col min="8706" max="8706" width="58.28515625" style="318" customWidth="1"/>
    <col min="8707" max="8707" width="10.28515625" style="318"/>
    <col min="8708" max="8708" width="11" style="318" customWidth="1"/>
    <col min="8709" max="8710" width="9.7109375" style="318" customWidth="1"/>
    <col min="8711" max="8711" width="10.7109375" style="318" customWidth="1"/>
    <col min="8712" max="8713" width="11.28515625" style="318" customWidth="1"/>
    <col min="8714" max="8714" width="17" style="318" customWidth="1"/>
    <col min="8715" max="8715" width="16.28515625" style="318" customWidth="1"/>
    <col min="8716" max="8960" width="10.28515625" style="318"/>
    <col min="8961" max="8961" width="6.42578125" style="318" customWidth="1"/>
    <col min="8962" max="8962" width="58.28515625" style="318" customWidth="1"/>
    <col min="8963" max="8963" width="10.28515625" style="318"/>
    <col min="8964" max="8964" width="11" style="318" customWidth="1"/>
    <col min="8965" max="8966" width="9.7109375" style="318" customWidth="1"/>
    <col min="8967" max="8967" width="10.7109375" style="318" customWidth="1"/>
    <col min="8968" max="8969" width="11.28515625" style="318" customWidth="1"/>
    <col min="8970" max="8970" width="17" style="318" customWidth="1"/>
    <col min="8971" max="8971" width="16.28515625" style="318" customWidth="1"/>
    <col min="8972" max="9216" width="10.28515625" style="318"/>
    <col min="9217" max="9217" width="6.42578125" style="318" customWidth="1"/>
    <col min="9218" max="9218" width="58.28515625" style="318" customWidth="1"/>
    <col min="9219" max="9219" width="10.28515625" style="318"/>
    <col min="9220" max="9220" width="11" style="318" customWidth="1"/>
    <col min="9221" max="9222" width="9.7109375" style="318" customWidth="1"/>
    <col min="9223" max="9223" width="10.7109375" style="318" customWidth="1"/>
    <col min="9224" max="9225" width="11.28515625" style="318" customWidth="1"/>
    <col min="9226" max="9226" width="17" style="318" customWidth="1"/>
    <col min="9227" max="9227" width="16.28515625" style="318" customWidth="1"/>
    <col min="9228" max="9472" width="10.28515625" style="318"/>
    <col min="9473" max="9473" width="6.42578125" style="318" customWidth="1"/>
    <col min="9474" max="9474" width="58.28515625" style="318" customWidth="1"/>
    <col min="9475" max="9475" width="10.28515625" style="318"/>
    <col min="9476" max="9476" width="11" style="318" customWidth="1"/>
    <col min="9477" max="9478" width="9.7109375" style="318" customWidth="1"/>
    <col min="9479" max="9479" width="10.7109375" style="318" customWidth="1"/>
    <col min="9480" max="9481" width="11.28515625" style="318" customWidth="1"/>
    <col min="9482" max="9482" width="17" style="318" customWidth="1"/>
    <col min="9483" max="9483" width="16.28515625" style="318" customWidth="1"/>
    <col min="9484" max="9728" width="10.28515625" style="318"/>
    <col min="9729" max="9729" width="6.42578125" style="318" customWidth="1"/>
    <col min="9730" max="9730" width="58.28515625" style="318" customWidth="1"/>
    <col min="9731" max="9731" width="10.28515625" style="318"/>
    <col min="9732" max="9732" width="11" style="318" customWidth="1"/>
    <col min="9733" max="9734" width="9.7109375" style="318" customWidth="1"/>
    <col min="9735" max="9735" width="10.7109375" style="318" customWidth="1"/>
    <col min="9736" max="9737" width="11.28515625" style="318" customWidth="1"/>
    <col min="9738" max="9738" width="17" style="318" customWidth="1"/>
    <col min="9739" max="9739" width="16.28515625" style="318" customWidth="1"/>
    <col min="9740" max="9984" width="10.28515625" style="318"/>
    <col min="9985" max="9985" width="6.42578125" style="318" customWidth="1"/>
    <col min="9986" max="9986" width="58.28515625" style="318" customWidth="1"/>
    <col min="9987" max="9987" width="10.28515625" style="318"/>
    <col min="9988" max="9988" width="11" style="318" customWidth="1"/>
    <col min="9989" max="9990" width="9.7109375" style="318" customWidth="1"/>
    <col min="9991" max="9991" width="10.7109375" style="318" customWidth="1"/>
    <col min="9992" max="9993" width="11.28515625" style="318" customWidth="1"/>
    <col min="9994" max="9994" width="17" style="318" customWidth="1"/>
    <col min="9995" max="9995" width="16.28515625" style="318" customWidth="1"/>
    <col min="9996" max="10240" width="10.28515625" style="318"/>
    <col min="10241" max="10241" width="6.42578125" style="318" customWidth="1"/>
    <col min="10242" max="10242" width="58.28515625" style="318" customWidth="1"/>
    <col min="10243" max="10243" width="10.28515625" style="318"/>
    <col min="10244" max="10244" width="11" style="318" customWidth="1"/>
    <col min="10245" max="10246" width="9.7109375" style="318" customWidth="1"/>
    <col min="10247" max="10247" width="10.7109375" style="318" customWidth="1"/>
    <col min="10248" max="10249" width="11.28515625" style="318" customWidth="1"/>
    <col min="10250" max="10250" width="17" style="318" customWidth="1"/>
    <col min="10251" max="10251" width="16.28515625" style="318" customWidth="1"/>
    <col min="10252" max="10496" width="10.28515625" style="318"/>
    <col min="10497" max="10497" width="6.42578125" style="318" customWidth="1"/>
    <col min="10498" max="10498" width="58.28515625" style="318" customWidth="1"/>
    <col min="10499" max="10499" width="10.28515625" style="318"/>
    <col min="10500" max="10500" width="11" style="318" customWidth="1"/>
    <col min="10501" max="10502" width="9.7109375" style="318" customWidth="1"/>
    <col min="10503" max="10503" width="10.7109375" style="318" customWidth="1"/>
    <col min="10504" max="10505" width="11.28515625" style="318" customWidth="1"/>
    <col min="10506" max="10506" width="17" style="318" customWidth="1"/>
    <col min="10507" max="10507" width="16.28515625" style="318" customWidth="1"/>
    <col min="10508" max="10752" width="10.28515625" style="318"/>
    <col min="10753" max="10753" width="6.42578125" style="318" customWidth="1"/>
    <col min="10754" max="10754" width="58.28515625" style="318" customWidth="1"/>
    <col min="10755" max="10755" width="10.28515625" style="318"/>
    <col min="10756" max="10756" width="11" style="318" customWidth="1"/>
    <col min="10757" max="10758" width="9.7109375" style="318" customWidth="1"/>
    <col min="10759" max="10759" width="10.7109375" style="318" customWidth="1"/>
    <col min="10760" max="10761" width="11.28515625" style="318" customWidth="1"/>
    <col min="10762" max="10762" width="17" style="318" customWidth="1"/>
    <col min="10763" max="10763" width="16.28515625" style="318" customWidth="1"/>
    <col min="10764" max="11008" width="10.28515625" style="318"/>
    <col min="11009" max="11009" width="6.42578125" style="318" customWidth="1"/>
    <col min="11010" max="11010" width="58.28515625" style="318" customWidth="1"/>
    <col min="11011" max="11011" width="10.28515625" style="318"/>
    <col min="11012" max="11012" width="11" style="318" customWidth="1"/>
    <col min="11013" max="11014" width="9.7109375" style="318" customWidth="1"/>
    <col min="11015" max="11015" width="10.7109375" style="318" customWidth="1"/>
    <col min="11016" max="11017" width="11.28515625" style="318" customWidth="1"/>
    <col min="11018" max="11018" width="17" style="318" customWidth="1"/>
    <col min="11019" max="11019" width="16.28515625" style="318" customWidth="1"/>
    <col min="11020" max="11264" width="10.28515625" style="318"/>
    <col min="11265" max="11265" width="6.42578125" style="318" customWidth="1"/>
    <col min="11266" max="11266" width="58.28515625" style="318" customWidth="1"/>
    <col min="11267" max="11267" width="10.28515625" style="318"/>
    <col min="11268" max="11268" width="11" style="318" customWidth="1"/>
    <col min="11269" max="11270" width="9.7109375" style="318" customWidth="1"/>
    <col min="11271" max="11271" width="10.7109375" style="318" customWidth="1"/>
    <col min="11272" max="11273" width="11.28515625" style="318" customWidth="1"/>
    <col min="11274" max="11274" width="17" style="318" customWidth="1"/>
    <col min="11275" max="11275" width="16.28515625" style="318" customWidth="1"/>
    <col min="11276" max="11520" width="10.28515625" style="318"/>
    <col min="11521" max="11521" width="6.42578125" style="318" customWidth="1"/>
    <col min="11522" max="11522" width="58.28515625" style="318" customWidth="1"/>
    <col min="11523" max="11523" width="10.28515625" style="318"/>
    <col min="11524" max="11524" width="11" style="318" customWidth="1"/>
    <col min="11525" max="11526" width="9.7109375" style="318" customWidth="1"/>
    <col min="11527" max="11527" width="10.7109375" style="318" customWidth="1"/>
    <col min="11528" max="11529" width="11.28515625" style="318" customWidth="1"/>
    <col min="11530" max="11530" width="17" style="318" customWidth="1"/>
    <col min="11531" max="11531" width="16.28515625" style="318" customWidth="1"/>
    <col min="11532" max="11776" width="10.28515625" style="318"/>
    <col min="11777" max="11777" width="6.42578125" style="318" customWidth="1"/>
    <col min="11778" max="11778" width="58.28515625" style="318" customWidth="1"/>
    <col min="11779" max="11779" width="10.28515625" style="318"/>
    <col min="11780" max="11780" width="11" style="318" customWidth="1"/>
    <col min="11781" max="11782" width="9.7109375" style="318" customWidth="1"/>
    <col min="11783" max="11783" width="10.7109375" style="318" customWidth="1"/>
    <col min="11784" max="11785" width="11.28515625" style="318" customWidth="1"/>
    <col min="11786" max="11786" width="17" style="318" customWidth="1"/>
    <col min="11787" max="11787" width="16.28515625" style="318" customWidth="1"/>
    <col min="11788" max="12032" width="10.28515625" style="318"/>
    <col min="12033" max="12033" width="6.42578125" style="318" customWidth="1"/>
    <col min="12034" max="12034" width="58.28515625" style="318" customWidth="1"/>
    <col min="12035" max="12035" width="10.28515625" style="318"/>
    <col min="12036" max="12036" width="11" style="318" customWidth="1"/>
    <col min="12037" max="12038" width="9.7109375" style="318" customWidth="1"/>
    <col min="12039" max="12039" width="10.7109375" style="318" customWidth="1"/>
    <col min="12040" max="12041" width="11.28515625" style="318" customWidth="1"/>
    <col min="12042" max="12042" width="17" style="318" customWidth="1"/>
    <col min="12043" max="12043" width="16.28515625" style="318" customWidth="1"/>
    <col min="12044" max="12288" width="10.28515625" style="318"/>
    <col min="12289" max="12289" width="6.42578125" style="318" customWidth="1"/>
    <col min="12290" max="12290" width="58.28515625" style="318" customWidth="1"/>
    <col min="12291" max="12291" width="10.28515625" style="318"/>
    <col min="12292" max="12292" width="11" style="318" customWidth="1"/>
    <col min="12293" max="12294" width="9.7109375" style="318" customWidth="1"/>
    <col min="12295" max="12295" width="10.7109375" style="318" customWidth="1"/>
    <col min="12296" max="12297" width="11.28515625" style="318" customWidth="1"/>
    <col min="12298" max="12298" width="17" style="318" customWidth="1"/>
    <col min="12299" max="12299" width="16.28515625" style="318" customWidth="1"/>
    <col min="12300" max="12544" width="10.28515625" style="318"/>
    <col min="12545" max="12545" width="6.42578125" style="318" customWidth="1"/>
    <col min="12546" max="12546" width="58.28515625" style="318" customWidth="1"/>
    <col min="12547" max="12547" width="10.28515625" style="318"/>
    <col min="12548" max="12548" width="11" style="318" customWidth="1"/>
    <col min="12549" max="12550" width="9.7109375" style="318" customWidth="1"/>
    <col min="12551" max="12551" width="10.7109375" style="318" customWidth="1"/>
    <col min="12552" max="12553" width="11.28515625" style="318" customWidth="1"/>
    <col min="12554" max="12554" width="17" style="318" customWidth="1"/>
    <col min="12555" max="12555" width="16.28515625" style="318" customWidth="1"/>
    <col min="12556" max="12800" width="10.28515625" style="318"/>
    <col min="12801" max="12801" width="6.42578125" style="318" customWidth="1"/>
    <col min="12802" max="12802" width="58.28515625" style="318" customWidth="1"/>
    <col min="12803" max="12803" width="10.28515625" style="318"/>
    <col min="12804" max="12804" width="11" style="318" customWidth="1"/>
    <col min="12805" max="12806" width="9.7109375" style="318" customWidth="1"/>
    <col min="12807" max="12807" width="10.7109375" style="318" customWidth="1"/>
    <col min="12808" max="12809" width="11.28515625" style="318" customWidth="1"/>
    <col min="12810" max="12810" width="17" style="318" customWidth="1"/>
    <col min="12811" max="12811" width="16.28515625" style="318" customWidth="1"/>
    <col min="12812" max="13056" width="10.28515625" style="318"/>
    <col min="13057" max="13057" width="6.42578125" style="318" customWidth="1"/>
    <col min="13058" max="13058" width="58.28515625" style="318" customWidth="1"/>
    <col min="13059" max="13059" width="10.28515625" style="318"/>
    <col min="13060" max="13060" width="11" style="318" customWidth="1"/>
    <col min="13061" max="13062" width="9.7109375" style="318" customWidth="1"/>
    <col min="13063" max="13063" width="10.7109375" style="318" customWidth="1"/>
    <col min="13064" max="13065" width="11.28515625" style="318" customWidth="1"/>
    <col min="13066" max="13066" width="17" style="318" customWidth="1"/>
    <col min="13067" max="13067" width="16.28515625" style="318" customWidth="1"/>
    <col min="13068" max="13312" width="10.28515625" style="318"/>
    <col min="13313" max="13313" width="6.42578125" style="318" customWidth="1"/>
    <col min="13314" max="13314" width="58.28515625" style="318" customWidth="1"/>
    <col min="13315" max="13315" width="10.28515625" style="318"/>
    <col min="13316" max="13316" width="11" style="318" customWidth="1"/>
    <col min="13317" max="13318" width="9.7109375" style="318" customWidth="1"/>
    <col min="13319" max="13319" width="10.7109375" style="318" customWidth="1"/>
    <col min="13320" max="13321" width="11.28515625" style="318" customWidth="1"/>
    <col min="13322" max="13322" width="17" style="318" customWidth="1"/>
    <col min="13323" max="13323" width="16.28515625" style="318" customWidth="1"/>
    <col min="13324" max="13568" width="10.28515625" style="318"/>
    <col min="13569" max="13569" width="6.42578125" style="318" customWidth="1"/>
    <col min="13570" max="13570" width="58.28515625" style="318" customWidth="1"/>
    <col min="13571" max="13571" width="10.28515625" style="318"/>
    <col min="13572" max="13572" width="11" style="318" customWidth="1"/>
    <col min="13573" max="13574" width="9.7109375" style="318" customWidth="1"/>
    <col min="13575" max="13575" width="10.7109375" style="318" customWidth="1"/>
    <col min="13576" max="13577" width="11.28515625" style="318" customWidth="1"/>
    <col min="13578" max="13578" width="17" style="318" customWidth="1"/>
    <col min="13579" max="13579" width="16.28515625" style="318" customWidth="1"/>
    <col min="13580" max="13824" width="10.28515625" style="318"/>
    <col min="13825" max="13825" width="6.42578125" style="318" customWidth="1"/>
    <col min="13826" max="13826" width="58.28515625" style="318" customWidth="1"/>
    <col min="13827" max="13827" width="10.28515625" style="318"/>
    <col min="13828" max="13828" width="11" style="318" customWidth="1"/>
    <col min="13829" max="13830" width="9.7109375" style="318" customWidth="1"/>
    <col min="13831" max="13831" width="10.7109375" style="318" customWidth="1"/>
    <col min="13832" max="13833" width="11.28515625" style="318" customWidth="1"/>
    <col min="13834" max="13834" width="17" style="318" customWidth="1"/>
    <col min="13835" max="13835" width="16.28515625" style="318" customWidth="1"/>
    <col min="13836" max="14080" width="10.28515625" style="318"/>
    <col min="14081" max="14081" width="6.42578125" style="318" customWidth="1"/>
    <col min="14082" max="14082" width="58.28515625" style="318" customWidth="1"/>
    <col min="14083" max="14083" width="10.28515625" style="318"/>
    <col min="14084" max="14084" width="11" style="318" customWidth="1"/>
    <col min="14085" max="14086" width="9.7109375" style="318" customWidth="1"/>
    <col min="14087" max="14087" width="10.7109375" style="318" customWidth="1"/>
    <col min="14088" max="14089" width="11.28515625" style="318" customWidth="1"/>
    <col min="14090" max="14090" width="17" style="318" customWidth="1"/>
    <col min="14091" max="14091" width="16.28515625" style="318" customWidth="1"/>
    <col min="14092" max="14336" width="10.28515625" style="318"/>
    <col min="14337" max="14337" width="6.42578125" style="318" customWidth="1"/>
    <col min="14338" max="14338" width="58.28515625" style="318" customWidth="1"/>
    <col min="14339" max="14339" width="10.28515625" style="318"/>
    <col min="14340" max="14340" width="11" style="318" customWidth="1"/>
    <col min="14341" max="14342" width="9.7109375" style="318" customWidth="1"/>
    <col min="14343" max="14343" width="10.7109375" style="318" customWidth="1"/>
    <col min="14344" max="14345" width="11.28515625" style="318" customWidth="1"/>
    <col min="14346" max="14346" width="17" style="318" customWidth="1"/>
    <col min="14347" max="14347" width="16.28515625" style="318" customWidth="1"/>
    <col min="14348" max="14592" width="10.28515625" style="318"/>
    <col min="14593" max="14593" width="6.42578125" style="318" customWidth="1"/>
    <col min="14594" max="14594" width="58.28515625" style="318" customWidth="1"/>
    <col min="14595" max="14595" width="10.28515625" style="318"/>
    <col min="14596" max="14596" width="11" style="318" customWidth="1"/>
    <col min="14597" max="14598" width="9.7109375" style="318" customWidth="1"/>
    <col min="14599" max="14599" width="10.7109375" style="318" customWidth="1"/>
    <col min="14600" max="14601" width="11.28515625" style="318" customWidth="1"/>
    <col min="14602" max="14602" width="17" style="318" customWidth="1"/>
    <col min="14603" max="14603" width="16.28515625" style="318" customWidth="1"/>
    <col min="14604" max="14848" width="10.28515625" style="318"/>
    <col min="14849" max="14849" width="6.42578125" style="318" customWidth="1"/>
    <col min="14850" max="14850" width="58.28515625" style="318" customWidth="1"/>
    <col min="14851" max="14851" width="10.28515625" style="318"/>
    <col min="14852" max="14852" width="11" style="318" customWidth="1"/>
    <col min="14853" max="14854" width="9.7109375" style="318" customWidth="1"/>
    <col min="14855" max="14855" width="10.7109375" style="318" customWidth="1"/>
    <col min="14856" max="14857" width="11.28515625" style="318" customWidth="1"/>
    <col min="14858" max="14858" width="17" style="318" customWidth="1"/>
    <col min="14859" max="14859" width="16.28515625" style="318" customWidth="1"/>
    <col min="14860" max="15104" width="10.28515625" style="318"/>
    <col min="15105" max="15105" width="6.42578125" style="318" customWidth="1"/>
    <col min="15106" max="15106" width="58.28515625" style="318" customWidth="1"/>
    <col min="15107" max="15107" width="10.28515625" style="318"/>
    <col min="15108" max="15108" width="11" style="318" customWidth="1"/>
    <col min="15109" max="15110" width="9.7109375" style="318" customWidth="1"/>
    <col min="15111" max="15111" width="10.7109375" style="318" customWidth="1"/>
    <col min="15112" max="15113" width="11.28515625" style="318" customWidth="1"/>
    <col min="15114" max="15114" width="17" style="318" customWidth="1"/>
    <col min="15115" max="15115" width="16.28515625" style="318" customWidth="1"/>
    <col min="15116" max="15360" width="10.28515625" style="318"/>
    <col min="15361" max="15361" width="6.42578125" style="318" customWidth="1"/>
    <col min="15362" max="15362" width="58.28515625" style="318" customWidth="1"/>
    <col min="15363" max="15363" width="10.28515625" style="318"/>
    <col min="15364" max="15364" width="11" style="318" customWidth="1"/>
    <col min="15365" max="15366" width="9.7109375" style="318" customWidth="1"/>
    <col min="15367" max="15367" width="10.7109375" style="318" customWidth="1"/>
    <col min="15368" max="15369" width="11.28515625" style="318" customWidth="1"/>
    <col min="15370" max="15370" width="17" style="318" customWidth="1"/>
    <col min="15371" max="15371" width="16.28515625" style="318" customWidth="1"/>
    <col min="15372" max="15616" width="10.28515625" style="318"/>
    <col min="15617" max="15617" width="6.42578125" style="318" customWidth="1"/>
    <col min="15618" max="15618" width="58.28515625" style="318" customWidth="1"/>
    <col min="15619" max="15619" width="10.28515625" style="318"/>
    <col min="15620" max="15620" width="11" style="318" customWidth="1"/>
    <col min="15621" max="15622" width="9.7109375" style="318" customWidth="1"/>
    <col min="15623" max="15623" width="10.7109375" style="318" customWidth="1"/>
    <col min="15624" max="15625" width="11.28515625" style="318" customWidth="1"/>
    <col min="15626" max="15626" width="17" style="318" customWidth="1"/>
    <col min="15627" max="15627" width="16.28515625" style="318" customWidth="1"/>
    <col min="15628" max="15872" width="10.28515625" style="318"/>
    <col min="15873" max="15873" width="6.42578125" style="318" customWidth="1"/>
    <col min="15874" max="15874" width="58.28515625" style="318" customWidth="1"/>
    <col min="15875" max="15875" width="10.28515625" style="318"/>
    <col min="15876" max="15876" width="11" style="318" customWidth="1"/>
    <col min="15877" max="15878" width="9.7109375" style="318" customWidth="1"/>
    <col min="15879" max="15879" width="10.7109375" style="318" customWidth="1"/>
    <col min="15880" max="15881" width="11.28515625" style="318" customWidth="1"/>
    <col min="15882" max="15882" width="17" style="318" customWidth="1"/>
    <col min="15883" max="15883" width="16.28515625" style="318" customWidth="1"/>
    <col min="15884" max="16128" width="10.28515625" style="318"/>
    <col min="16129" max="16129" width="6.42578125" style="318" customWidth="1"/>
    <col min="16130" max="16130" width="58.28515625" style="318" customWidth="1"/>
    <col min="16131" max="16131" width="10.28515625" style="318"/>
    <col min="16132" max="16132" width="11" style="318" customWidth="1"/>
    <col min="16133" max="16134" width="9.7109375" style="318" customWidth="1"/>
    <col min="16135" max="16135" width="10.7109375" style="318" customWidth="1"/>
    <col min="16136" max="16137" width="11.28515625" style="318" customWidth="1"/>
    <col min="16138" max="16138" width="17" style="318" customWidth="1"/>
    <col min="16139" max="16139" width="16.28515625" style="318" customWidth="1"/>
    <col min="16140" max="16384" width="10.28515625" style="318"/>
  </cols>
  <sheetData>
    <row r="1" spans="1:12" ht="12" customHeight="1" x14ac:dyDescent="0.2">
      <c r="A1" s="457"/>
      <c r="C1" s="319"/>
      <c r="D1" s="319"/>
      <c r="E1" s="319"/>
      <c r="F1" s="319"/>
      <c r="G1" s="320" t="s">
        <v>38</v>
      </c>
      <c r="H1" s="320"/>
    </row>
    <row r="2" spans="1:12" ht="12" customHeight="1" x14ac:dyDescent="0.2">
      <c r="C2" s="319"/>
      <c r="D2" s="319"/>
      <c r="E2" s="319"/>
      <c r="F2" s="319"/>
      <c r="G2" s="321" t="s">
        <v>231</v>
      </c>
      <c r="H2" s="321"/>
    </row>
    <row r="3" spans="1:12" ht="12" customHeight="1" x14ac:dyDescent="0.2">
      <c r="C3" s="319"/>
      <c r="D3" s="319"/>
      <c r="E3" s="319"/>
      <c r="F3" s="319"/>
      <c r="G3" s="319" t="s">
        <v>1</v>
      </c>
      <c r="H3" s="319"/>
    </row>
    <row r="4" spans="1:12" ht="12" customHeight="1" x14ac:dyDescent="0.2">
      <c r="B4" s="319"/>
      <c r="C4" s="321"/>
      <c r="D4" s="319"/>
      <c r="E4" s="321"/>
      <c r="F4" s="319"/>
      <c r="G4" s="321" t="s">
        <v>232</v>
      </c>
      <c r="H4" s="321"/>
    </row>
    <row r="5" spans="1:12" ht="12" customHeight="1" x14ac:dyDescent="0.2">
      <c r="B5" s="319"/>
      <c r="C5" s="321"/>
      <c r="D5" s="319"/>
      <c r="E5" s="321"/>
      <c r="F5" s="319"/>
      <c r="G5" s="319"/>
      <c r="H5" s="319"/>
    </row>
    <row r="6" spans="1:12" ht="12.75" customHeight="1" x14ac:dyDescent="0.2">
      <c r="A6" s="322" t="s">
        <v>350</v>
      </c>
      <c r="B6" s="322"/>
      <c r="C6" s="322"/>
      <c r="D6" s="322"/>
      <c r="E6" s="322"/>
      <c r="F6" s="322"/>
      <c r="G6" s="322"/>
      <c r="H6" s="322"/>
      <c r="I6" s="322"/>
    </row>
    <row r="7" spans="1:12" ht="11.25" customHeight="1" x14ac:dyDescent="0.2">
      <c r="I7" s="318" t="s">
        <v>3</v>
      </c>
    </row>
    <row r="8" spans="1:12" ht="11.25" customHeight="1" x14ac:dyDescent="0.2">
      <c r="A8" s="323"/>
      <c r="B8" s="323"/>
      <c r="C8" s="324" t="s">
        <v>351</v>
      </c>
      <c r="D8" s="325" t="s">
        <v>352</v>
      </c>
      <c r="E8" s="326" t="s">
        <v>353</v>
      </c>
      <c r="F8" s="327"/>
      <c r="G8" s="326" t="s">
        <v>39</v>
      </c>
      <c r="H8" s="328"/>
      <c r="I8" s="327"/>
    </row>
    <row r="9" spans="1:12" ht="11.25" customHeight="1" x14ac:dyDescent="0.2">
      <c r="A9" s="329"/>
      <c r="B9" s="329"/>
      <c r="C9" s="330"/>
      <c r="D9" s="331" t="s">
        <v>354</v>
      </c>
      <c r="E9" s="324"/>
      <c r="F9" s="324"/>
      <c r="G9" s="326" t="s">
        <v>355</v>
      </c>
      <c r="H9" s="328"/>
      <c r="I9" s="327"/>
    </row>
    <row r="10" spans="1:12" ht="11.25" customHeight="1" x14ac:dyDescent="0.2">
      <c r="A10" s="329"/>
      <c r="B10" s="329"/>
      <c r="C10" s="330" t="s">
        <v>356</v>
      </c>
      <c r="D10" s="331" t="s">
        <v>357</v>
      </c>
      <c r="E10" s="330"/>
      <c r="F10" s="330"/>
      <c r="G10" s="324"/>
      <c r="H10" s="324"/>
      <c r="I10" s="324"/>
    </row>
    <row r="11" spans="1:12" ht="14.25" customHeight="1" x14ac:dyDescent="0.2">
      <c r="A11" s="329" t="s">
        <v>237</v>
      </c>
      <c r="B11" s="329" t="s">
        <v>358</v>
      </c>
      <c r="C11" s="330" t="s">
        <v>359</v>
      </c>
      <c r="D11" s="331" t="s">
        <v>360</v>
      </c>
      <c r="E11" s="330"/>
      <c r="F11" s="330"/>
      <c r="G11" s="330"/>
      <c r="H11" s="330"/>
      <c r="I11" s="330"/>
    </row>
    <row r="12" spans="1:12" ht="32.25" customHeight="1" x14ac:dyDescent="0.2">
      <c r="A12" s="329"/>
      <c r="B12" s="329"/>
      <c r="C12" s="330" t="s">
        <v>361</v>
      </c>
      <c r="D12" s="331" t="s">
        <v>362</v>
      </c>
      <c r="E12" s="330" t="s">
        <v>363</v>
      </c>
      <c r="F12" s="330" t="s">
        <v>364</v>
      </c>
      <c r="G12" s="330" t="s">
        <v>365</v>
      </c>
      <c r="H12" s="330" t="s">
        <v>363</v>
      </c>
      <c r="I12" s="330" t="s">
        <v>364</v>
      </c>
    </row>
    <row r="13" spans="1:12" ht="18.75" customHeight="1" x14ac:dyDescent="0.2">
      <c r="A13" s="332"/>
      <c r="B13" s="332"/>
      <c r="D13" s="333" t="s">
        <v>366</v>
      </c>
      <c r="E13" s="334"/>
      <c r="F13" s="334"/>
      <c r="G13" s="334"/>
      <c r="H13" s="334"/>
      <c r="I13" s="334"/>
    </row>
    <row r="14" spans="1:12" ht="11.25" customHeight="1" x14ac:dyDescent="0.2">
      <c r="A14" s="335">
        <v>1</v>
      </c>
      <c r="B14" s="335">
        <v>2</v>
      </c>
      <c r="C14" s="335">
        <v>3</v>
      </c>
      <c r="D14" s="335">
        <v>4</v>
      </c>
      <c r="E14" s="335">
        <v>5</v>
      </c>
      <c r="F14" s="335">
        <v>6</v>
      </c>
      <c r="G14" s="336">
        <v>7</v>
      </c>
      <c r="H14" s="335">
        <v>8</v>
      </c>
      <c r="I14" s="335">
        <v>9</v>
      </c>
    </row>
    <row r="15" spans="1:12" s="343" customFormat="1" ht="21.75" customHeight="1" x14ac:dyDescent="0.2">
      <c r="A15" s="337"/>
      <c r="B15" s="338" t="s">
        <v>367</v>
      </c>
      <c r="C15" s="339"/>
      <c r="D15" s="340">
        <v>128086609.67</v>
      </c>
      <c r="E15" s="340">
        <v>36666818.260000005</v>
      </c>
      <c r="F15" s="340">
        <v>91419791.409999996</v>
      </c>
      <c r="G15" s="340">
        <v>50722904.350000009</v>
      </c>
      <c r="H15" s="340">
        <v>8214605.5500000007</v>
      </c>
      <c r="I15" s="340">
        <v>42508298.799999997</v>
      </c>
      <c r="J15" s="341"/>
      <c r="K15" s="342"/>
    </row>
    <row r="16" spans="1:12" s="343" customFormat="1" ht="12" customHeight="1" x14ac:dyDescent="0.2">
      <c r="A16" s="344"/>
      <c r="B16" s="458" t="s">
        <v>368</v>
      </c>
      <c r="C16" s="459"/>
      <c r="D16" s="460">
        <v>11674155.599999998</v>
      </c>
      <c r="E16" s="460">
        <v>1889189.1600000001</v>
      </c>
      <c r="F16" s="460">
        <v>9784966.4399999995</v>
      </c>
      <c r="G16" s="460">
        <v>3827579.9499999997</v>
      </c>
      <c r="H16" s="460">
        <v>632275.65999999992</v>
      </c>
      <c r="I16" s="460">
        <v>3195304.2899999996</v>
      </c>
      <c r="J16" s="345"/>
      <c r="K16" s="346"/>
      <c r="L16" s="347"/>
    </row>
    <row r="17" spans="1:11" s="343" customFormat="1" ht="12" customHeight="1" x14ac:dyDescent="0.2">
      <c r="A17" s="344"/>
      <c r="B17" s="461" t="s">
        <v>369</v>
      </c>
      <c r="C17" s="462"/>
      <c r="D17" s="463">
        <v>116412454.07000001</v>
      </c>
      <c r="E17" s="463">
        <v>34777629.100000001</v>
      </c>
      <c r="F17" s="463">
        <v>81634824.969999999</v>
      </c>
      <c r="G17" s="463">
        <v>46895324.400000006</v>
      </c>
      <c r="H17" s="463">
        <v>7582329.8900000006</v>
      </c>
      <c r="I17" s="463">
        <v>39312994.509999998</v>
      </c>
      <c r="J17" s="345"/>
      <c r="K17" s="347"/>
    </row>
    <row r="18" spans="1:11" ht="27" customHeight="1" thickBot="1" x14ac:dyDescent="0.25">
      <c r="A18" s="348" t="s">
        <v>370</v>
      </c>
      <c r="B18" s="349" t="s">
        <v>371</v>
      </c>
      <c r="C18" s="350"/>
      <c r="D18" s="351">
        <v>81971531.849999994</v>
      </c>
      <c r="E18" s="351">
        <v>26240611.739999998</v>
      </c>
      <c r="F18" s="351">
        <v>55730920.110000007</v>
      </c>
      <c r="G18" s="351">
        <v>28535700.099999998</v>
      </c>
      <c r="H18" s="351">
        <v>4375366.1600000011</v>
      </c>
      <c r="I18" s="351">
        <v>24160333.939999998</v>
      </c>
      <c r="J18" s="352"/>
    </row>
    <row r="19" spans="1:11" ht="20.25" customHeight="1" x14ac:dyDescent="0.2">
      <c r="A19" s="353" t="s">
        <v>372</v>
      </c>
      <c r="B19" s="354" t="s">
        <v>373</v>
      </c>
      <c r="C19" s="464"/>
      <c r="D19" s="465"/>
      <c r="E19" s="465"/>
      <c r="F19" s="466"/>
      <c r="G19" s="465"/>
      <c r="H19" s="465"/>
      <c r="I19" s="466"/>
    </row>
    <row r="20" spans="1:11" ht="11.1" customHeight="1" x14ac:dyDescent="0.25">
      <c r="A20" s="355"/>
      <c r="B20" s="356" t="s">
        <v>374</v>
      </c>
      <c r="C20" s="467"/>
      <c r="D20" s="468"/>
      <c r="E20" s="468"/>
      <c r="F20" s="469"/>
      <c r="G20" s="468"/>
      <c r="H20" s="468"/>
      <c r="I20" s="469"/>
    </row>
    <row r="21" spans="1:11" ht="11.1" customHeight="1" x14ac:dyDescent="0.2">
      <c r="A21" s="357"/>
      <c r="B21" s="470" t="s">
        <v>368</v>
      </c>
      <c r="C21" s="358" t="s">
        <v>375</v>
      </c>
      <c r="D21" s="359">
        <v>135220</v>
      </c>
      <c r="E21" s="359">
        <v>7512</v>
      </c>
      <c r="F21" s="359">
        <v>127708</v>
      </c>
      <c r="G21" s="360">
        <v>135220</v>
      </c>
      <c r="H21" s="361">
        <v>7512</v>
      </c>
      <c r="I21" s="361">
        <v>127708</v>
      </c>
    </row>
    <row r="22" spans="1:11" ht="11.1" customHeight="1" x14ac:dyDescent="0.2">
      <c r="A22" s="362"/>
      <c r="B22" s="471" t="s">
        <v>369</v>
      </c>
      <c r="C22" s="363" t="s">
        <v>376</v>
      </c>
      <c r="D22" s="364"/>
      <c r="E22" s="365"/>
      <c r="F22" s="366"/>
      <c r="G22" s="365"/>
      <c r="H22" s="365"/>
      <c r="I22" s="366"/>
    </row>
    <row r="23" spans="1:11" ht="15.75" customHeight="1" x14ac:dyDescent="0.2">
      <c r="A23" s="472" t="s">
        <v>377</v>
      </c>
      <c r="D23" s="352"/>
      <c r="E23" s="352"/>
      <c r="F23" s="352"/>
      <c r="G23" s="352"/>
      <c r="H23" s="352"/>
      <c r="I23" s="352"/>
    </row>
    <row r="24" spans="1:11" ht="11.1" customHeight="1" x14ac:dyDescent="0.2">
      <c r="A24" s="367"/>
      <c r="D24" s="352"/>
      <c r="E24" s="352"/>
      <c r="F24" s="352"/>
      <c r="G24" s="352"/>
      <c r="H24" s="352"/>
      <c r="I24" s="352"/>
    </row>
    <row r="25" spans="1:11" ht="11.1" customHeight="1" x14ac:dyDescent="0.2">
      <c r="A25" s="367"/>
      <c r="D25" s="352"/>
      <c r="E25" s="352"/>
      <c r="F25" s="352"/>
      <c r="G25" s="352"/>
      <c r="H25" s="352"/>
      <c r="I25" s="352"/>
    </row>
    <row r="26" spans="1:11" ht="11.1" customHeight="1" x14ac:dyDescent="0.2">
      <c r="A26" s="367"/>
      <c r="D26" s="352"/>
      <c r="E26" s="352"/>
      <c r="F26" s="352"/>
      <c r="G26" s="352"/>
      <c r="H26" s="352"/>
      <c r="I26" s="352"/>
    </row>
    <row r="27" spans="1:11" ht="11.1" customHeight="1" x14ac:dyDescent="0.2">
      <c r="A27" s="367"/>
      <c r="D27" s="352"/>
      <c r="E27" s="352"/>
      <c r="F27" s="352"/>
      <c r="G27" s="352"/>
      <c r="H27" s="352"/>
      <c r="I27" s="352"/>
    </row>
    <row r="28" spans="1:11" ht="11.1" customHeight="1" x14ac:dyDescent="0.2">
      <c r="A28" s="367"/>
      <c r="D28" s="352"/>
      <c r="E28" s="352"/>
      <c r="F28" s="352"/>
      <c r="G28" s="352"/>
      <c r="H28" s="352"/>
      <c r="I28" s="352"/>
    </row>
    <row r="29" spans="1:11" ht="11.1" customHeight="1" x14ac:dyDescent="0.2">
      <c r="A29" s="367"/>
      <c r="D29" s="352"/>
      <c r="E29" s="352"/>
      <c r="F29" s="352"/>
      <c r="G29" s="352"/>
      <c r="H29" s="352"/>
      <c r="I29" s="352"/>
    </row>
    <row r="30" spans="1:11" ht="11.1" customHeight="1" x14ac:dyDescent="0.2">
      <c r="A30" s="367"/>
      <c r="D30" s="352"/>
      <c r="E30" s="352"/>
      <c r="F30" s="352"/>
      <c r="G30" s="352"/>
      <c r="H30" s="352"/>
      <c r="I30" s="352"/>
    </row>
    <row r="31" spans="1:11" ht="11.1" customHeight="1" x14ac:dyDescent="0.2">
      <c r="A31" s="367"/>
      <c r="D31" s="352"/>
      <c r="E31" s="352"/>
      <c r="F31" s="352"/>
      <c r="G31" s="352"/>
      <c r="H31" s="352"/>
      <c r="I31" s="352"/>
    </row>
    <row r="32" spans="1:11" ht="11.1" customHeight="1" x14ac:dyDescent="0.2">
      <c r="A32" s="367"/>
      <c r="D32" s="352"/>
      <c r="E32" s="352"/>
      <c r="F32" s="352"/>
      <c r="G32" s="352"/>
      <c r="H32" s="352"/>
      <c r="I32" s="352"/>
    </row>
    <row r="33" spans="1:9" ht="11.1" customHeight="1" x14ac:dyDescent="0.2">
      <c r="A33" s="367"/>
      <c r="D33" s="352"/>
      <c r="E33" s="352"/>
      <c r="F33" s="352"/>
      <c r="G33" s="352"/>
      <c r="H33" s="352"/>
      <c r="I33" s="352"/>
    </row>
    <row r="34" spans="1:9" ht="11.1" customHeight="1" x14ac:dyDescent="0.2">
      <c r="A34" s="367"/>
      <c r="D34" s="352"/>
      <c r="E34" s="352"/>
      <c r="F34" s="352"/>
      <c r="G34" s="352"/>
      <c r="H34" s="352"/>
      <c r="I34" s="352"/>
    </row>
    <row r="35" spans="1:9" ht="11.1" customHeight="1" x14ac:dyDescent="0.2">
      <c r="A35" s="367"/>
      <c r="D35" s="352"/>
      <c r="E35" s="352"/>
      <c r="F35" s="352"/>
      <c r="G35" s="352"/>
      <c r="H35" s="352"/>
      <c r="I35" s="352"/>
    </row>
    <row r="36" spans="1:9" ht="11.1" customHeight="1" x14ac:dyDescent="0.2">
      <c r="A36" s="367"/>
      <c r="D36" s="352"/>
      <c r="E36" s="352"/>
      <c r="F36" s="352"/>
      <c r="G36" s="352"/>
      <c r="H36" s="352"/>
      <c r="I36" s="352"/>
    </row>
    <row r="37" spans="1:9" ht="11.1" customHeight="1" x14ac:dyDescent="0.2">
      <c r="A37" s="367"/>
      <c r="D37" s="352"/>
      <c r="E37" s="352"/>
      <c r="F37" s="352"/>
      <c r="G37" s="352"/>
      <c r="H37" s="352"/>
      <c r="I37" s="352"/>
    </row>
    <row r="38" spans="1:9" ht="11.1" customHeight="1" x14ac:dyDescent="0.2">
      <c r="A38" s="367"/>
      <c r="D38" s="352"/>
      <c r="E38" s="352"/>
      <c r="F38" s="352"/>
      <c r="G38" s="352"/>
      <c r="H38" s="352"/>
      <c r="I38" s="352"/>
    </row>
    <row r="39" spans="1:9" ht="12.75" customHeight="1" x14ac:dyDescent="0.2">
      <c r="D39" s="345"/>
      <c r="E39" s="345"/>
      <c r="F39" s="345"/>
      <c r="G39" s="345"/>
      <c r="H39" s="345"/>
      <c r="I39" s="345"/>
    </row>
    <row r="40" spans="1:9" ht="12.75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8550-444F-44EC-B732-1BE8442CAECC}">
  <sheetPr>
    <tabColor rgb="FFFF66FF"/>
  </sheetPr>
  <dimension ref="A1:H169"/>
  <sheetViews>
    <sheetView zoomScale="140" zoomScaleNormal="140" workbookViewId="0"/>
  </sheetViews>
  <sheetFormatPr defaultRowHeight="12" x14ac:dyDescent="0.2"/>
  <cols>
    <col min="1" max="1" width="4.42578125" style="146" customWidth="1"/>
    <col min="2" max="2" width="5.7109375" style="146" customWidth="1"/>
    <col min="3" max="3" width="8.42578125" style="146" customWidth="1"/>
    <col min="4" max="4" width="6.5703125" style="147" customWidth="1"/>
    <col min="5" max="5" width="47.42578125" style="146" customWidth="1"/>
    <col min="6" max="6" width="21.42578125" style="146" customWidth="1"/>
    <col min="7" max="7" width="9.140625" style="146" customWidth="1"/>
    <col min="8" max="8" width="12.28515625" style="146" customWidth="1"/>
    <col min="9" max="256" width="9.140625" style="146"/>
    <col min="257" max="257" width="4.42578125" style="146" customWidth="1"/>
    <col min="258" max="258" width="5.7109375" style="146" customWidth="1"/>
    <col min="259" max="259" width="8.42578125" style="146" customWidth="1"/>
    <col min="260" max="260" width="6.5703125" style="146" customWidth="1"/>
    <col min="261" max="261" width="47.42578125" style="146" customWidth="1"/>
    <col min="262" max="262" width="21.42578125" style="146" customWidth="1"/>
    <col min="263" max="263" width="9.140625" style="146"/>
    <col min="264" max="264" width="12.28515625" style="146" customWidth="1"/>
    <col min="265" max="512" width="9.140625" style="146"/>
    <col min="513" max="513" width="4.42578125" style="146" customWidth="1"/>
    <col min="514" max="514" width="5.7109375" style="146" customWidth="1"/>
    <col min="515" max="515" width="8.42578125" style="146" customWidth="1"/>
    <col min="516" max="516" width="6.5703125" style="146" customWidth="1"/>
    <col min="517" max="517" width="47.42578125" style="146" customWidth="1"/>
    <col min="518" max="518" width="21.42578125" style="146" customWidth="1"/>
    <col min="519" max="519" width="9.140625" style="146"/>
    <col min="520" max="520" width="12.28515625" style="146" customWidth="1"/>
    <col min="521" max="768" width="9.140625" style="146"/>
    <col min="769" max="769" width="4.42578125" style="146" customWidth="1"/>
    <col min="770" max="770" width="5.7109375" style="146" customWidth="1"/>
    <col min="771" max="771" width="8.42578125" style="146" customWidth="1"/>
    <col min="772" max="772" width="6.5703125" style="146" customWidth="1"/>
    <col min="773" max="773" width="47.42578125" style="146" customWidth="1"/>
    <col min="774" max="774" width="21.42578125" style="146" customWidth="1"/>
    <col min="775" max="775" width="9.140625" style="146"/>
    <col min="776" max="776" width="12.28515625" style="146" customWidth="1"/>
    <col min="777" max="1024" width="9.140625" style="146"/>
    <col min="1025" max="1025" width="4.42578125" style="146" customWidth="1"/>
    <col min="1026" max="1026" width="5.7109375" style="146" customWidth="1"/>
    <col min="1027" max="1027" width="8.42578125" style="146" customWidth="1"/>
    <col min="1028" max="1028" width="6.5703125" style="146" customWidth="1"/>
    <col min="1029" max="1029" width="47.42578125" style="146" customWidth="1"/>
    <col min="1030" max="1030" width="21.42578125" style="146" customWidth="1"/>
    <col min="1031" max="1031" width="9.140625" style="146"/>
    <col min="1032" max="1032" width="12.28515625" style="146" customWidth="1"/>
    <col min="1033" max="1280" width="9.140625" style="146"/>
    <col min="1281" max="1281" width="4.42578125" style="146" customWidth="1"/>
    <col min="1282" max="1282" width="5.7109375" style="146" customWidth="1"/>
    <col min="1283" max="1283" width="8.42578125" style="146" customWidth="1"/>
    <col min="1284" max="1284" width="6.5703125" style="146" customWidth="1"/>
    <col min="1285" max="1285" width="47.42578125" style="146" customWidth="1"/>
    <col min="1286" max="1286" width="21.42578125" style="146" customWidth="1"/>
    <col min="1287" max="1287" width="9.140625" style="146"/>
    <col min="1288" max="1288" width="12.28515625" style="146" customWidth="1"/>
    <col min="1289" max="1536" width="9.140625" style="146"/>
    <col min="1537" max="1537" width="4.42578125" style="146" customWidth="1"/>
    <col min="1538" max="1538" width="5.7109375" style="146" customWidth="1"/>
    <col min="1539" max="1539" width="8.42578125" style="146" customWidth="1"/>
    <col min="1540" max="1540" width="6.5703125" style="146" customWidth="1"/>
    <col min="1541" max="1541" width="47.42578125" style="146" customWidth="1"/>
    <col min="1542" max="1542" width="21.42578125" style="146" customWidth="1"/>
    <col min="1543" max="1543" width="9.140625" style="146"/>
    <col min="1544" max="1544" width="12.28515625" style="146" customWidth="1"/>
    <col min="1545" max="1792" width="9.140625" style="146"/>
    <col min="1793" max="1793" width="4.42578125" style="146" customWidth="1"/>
    <col min="1794" max="1794" width="5.7109375" style="146" customWidth="1"/>
    <col min="1795" max="1795" width="8.42578125" style="146" customWidth="1"/>
    <col min="1796" max="1796" width="6.5703125" style="146" customWidth="1"/>
    <col min="1797" max="1797" width="47.42578125" style="146" customWidth="1"/>
    <col min="1798" max="1798" width="21.42578125" style="146" customWidth="1"/>
    <col min="1799" max="1799" width="9.140625" style="146"/>
    <col min="1800" max="1800" width="12.28515625" style="146" customWidth="1"/>
    <col min="1801" max="2048" width="9.140625" style="146"/>
    <col min="2049" max="2049" width="4.42578125" style="146" customWidth="1"/>
    <col min="2050" max="2050" width="5.7109375" style="146" customWidth="1"/>
    <col min="2051" max="2051" width="8.42578125" style="146" customWidth="1"/>
    <col min="2052" max="2052" width="6.5703125" style="146" customWidth="1"/>
    <col min="2053" max="2053" width="47.42578125" style="146" customWidth="1"/>
    <col min="2054" max="2054" width="21.42578125" style="146" customWidth="1"/>
    <col min="2055" max="2055" width="9.140625" style="146"/>
    <col min="2056" max="2056" width="12.28515625" style="146" customWidth="1"/>
    <col min="2057" max="2304" width="9.140625" style="146"/>
    <col min="2305" max="2305" width="4.42578125" style="146" customWidth="1"/>
    <col min="2306" max="2306" width="5.7109375" style="146" customWidth="1"/>
    <col min="2307" max="2307" width="8.42578125" style="146" customWidth="1"/>
    <col min="2308" max="2308" width="6.5703125" style="146" customWidth="1"/>
    <col min="2309" max="2309" width="47.42578125" style="146" customWidth="1"/>
    <col min="2310" max="2310" width="21.42578125" style="146" customWidth="1"/>
    <col min="2311" max="2311" width="9.140625" style="146"/>
    <col min="2312" max="2312" width="12.28515625" style="146" customWidth="1"/>
    <col min="2313" max="2560" width="9.140625" style="146"/>
    <col min="2561" max="2561" width="4.42578125" style="146" customWidth="1"/>
    <col min="2562" max="2562" width="5.7109375" style="146" customWidth="1"/>
    <col min="2563" max="2563" width="8.42578125" style="146" customWidth="1"/>
    <col min="2564" max="2564" width="6.5703125" style="146" customWidth="1"/>
    <col min="2565" max="2565" width="47.42578125" style="146" customWidth="1"/>
    <col min="2566" max="2566" width="21.42578125" style="146" customWidth="1"/>
    <col min="2567" max="2567" width="9.140625" style="146"/>
    <col min="2568" max="2568" width="12.28515625" style="146" customWidth="1"/>
    <col min="2569" max="2816" width="9.140625" style="146"/>
    <col min="2817" max="2817" width="4.42578125" style="146" customWidth="1"/>
    <col min="2818" max="2818" width="5.7109375" style="146" customWidth="1"/>
    <col min="2819" max="2819" width="8.42578125" style="146" customWidth="1"/>
    <col min="2820" max="2820" width="6.5703125" style="146" customWidth="1"/>
    <col min="2821" max="2821" width="47.42578125" style="146" customWidth="1"/>
    <col min="2822" max="2822" width="21.42578125" style="146" customWidth="1"/>
    <col min="2823" max="2823" width="9.140625" style="146"/>
    <col min="2824" max="2824" width="12.28515625" style="146" customWidth="1"/>
    <col min="2825" max="3072" width="9.140625" style="146"/>
    <col min="3073" max="3073" width="4.42578125" style="146" customWidth="1"/>
    <col min="3074" max="3074" width="5.7109375" style="146" customWidth="1"/>
    <col min="3075" max="3075" width="8.42578125" style="146" customWidth="1"/>
    <col min="3076" max="3076" width="6.5703125" style="146" customWidth="1"/>
    <col min="3077" max="3077" width="47.42578125" style="146" customWidth="1"/>
    <col min="3078" max="3078" width="21.42578125" style="146" customWidth="1"/>
    <col min="3079" max="3079" width="9.140625" style="146"/>
    <col min="3080" max="3080" width="12.28515625" style="146" customWidth="1"/>
    <col min="3081" max="3328" width="9.140625" style="146"/>
    <col min="3329" max="3329" width="4.42578125" style="146" customWidth="1"/>
    <col min="3330" max="3330" width="5.7109375" style="146" customWidth="1"/>
    <col min="3331" max="3331" width="8.42578125" style="146" customWidth="1"/>
    <col min="3332" max="3332" width="6.5703125" style="146" customWidth="1"/>
    <col min="3333" max="3333" width="47.42578125" style="146" customWidth="1"/>
    <col min="3334" max="3334" width="21.42578125" style="146" customWidth="1"/>
    <col min="3335" max="3335" width="9.140625" style="146"/>
    <col min="3336" max="3336" width="12.28515625" style="146" customWidth="1"/>
    <col min="3337" max="3584" width="9.140625" style="146"/>
    <col min="3585" max="3585" width="4.42578125" style="146" customWidth="1"/>
    <col min="3586" max="3586" width="5.7109375" style="146" customWidth="1"/>
    <col min="3587" max="3587" width="8.42578125" style="146" customWidth="1"/>
    <col min="3588" max="3588" width="6.5703125" style="146" customWidth="1"/>
    <col min="3589" max="3589" width="47.42578125" style="146" customWidth="1"/>
    <col min="3590" max="3590" width="21.42578125" style="146" customWidth="1"/>
    <col min="3591" max="3591" width="9.140625" style="146"/>
    <col min="3592" max="3592" width="12.28515625" style="146" customWidth="1"/>
    <col min="3593" max="3840" width="9.140625" style="146"/>
    <col min="3841" max="3841" width="4.42578125" style="146" customWidth="1"/>
    <col min="3842" max="3842" width="5.7109375" style="146" customWidth="1"/>
    <col min="3843" max="3843" width="8.42578125" style="146" customWidth="1"/>
    <col min="3844" max="3844" width="6.5703125" style="146" customWidth="1"/>
    <col min="3845" max="3845" width="47.42578125" style="146" customWidth="1"/>
    <col min="3846" max="3846" width="21.42578125" style="146" customWidth="1"/>
    <col min="3847" max="3847" width="9.140625" style="146"/>
    <col min="3848" max="3848" width="12.28515625" style="146" customWidth="1"/>
    <col min="3849" max="4096" width="9.140625" style="146"/>
    <col min="4097" max="4097" width="4.42578125" style="146" customWidth="1"/>
    <col min="4098" max="4098" width="5.7109375" style="146" customWidth="1"/>
    <col min="4099" max="4099" width="8.42578125" style="146" customWidth="1"/>
    <col min="4100" max="4100" width="6.5703125" style="146" customWidth="1"/>
    <col min="4101" max="4101" width="47.42578125" style="146" customWidth="1"/>
    <col min="4102" max="4102" width="21.42578125" style="146" customWidth="1"/>
    <col min="4103" max="4103" width="9.140625" style="146"/>
    <col min="4104" max="4104" width="12.28515625" style="146" customWidth="1"/>
    <col min="4105" max="4352" width="9.140625" style="146"/>
    <col min="4353" max="4353" width="4.42578125" style="146" customWidth="1"/>
    <col min="4354" max="4354" width="5.7109375" style="146" customWidth="1"/>
    <col min="4355" max="4355" width="8.42578125" style="146" customWidth="1"/>
    <col min="4356" max="4356" width="6.5703125" style="146" customWidth="1"/>
    <col min="4357" max="4357" width="47.42578125" style="146" customWidth="1"/>
    <col min="4358" max="4358" width="21.42578125" style="146" customWidth="1"/>
    <col min="4359" max="4359" width="9.140625" style="146"/>
    <col min="4360" max="4360" width="12.28515625" style="146" customWidth="1"/>
    <col min="4361" max="4608" width="9.140625" style="146"/>
    <col min="4609" max="4609" width="4.42578125" style="146" customWidth="1"/>
    <col min="4610" max="4610" width="5.7109375" style="146" customWidth="1"/>
    <col min="4611" max="4611" width="8.42578125" style="146" customWidth="1"/>
    <col min="4612" max="4612" width="6.5703125" style="146" customWidth="1"/>
    <col min="4613" max="4613" width="47.42578125" style="146" customWidth="1"/>
    <col min="4614" max="4614" width="21.42578125" style="146" customWidth="1"/>
    <col min="4615" max="4615" width="9.140625" style="146"/>
    <col min="4616" max="4616" width="12.28515625" style="146" customWidth="1"/>
    <col min="4617" max="4864" width="9.140625" style="146"/>
    <col min="4865" max="4865" width="4.42578125" style="146" customWidth="1"/>
    <col min="4866" max="4866" width="5.7109375" style="146" customWidth="1"/>
    <col min="4867" max="4867" width="8.42578125" style="146" customWidth="1"/>
    <col min="4868" max="4868" width="6.5703125" style="146" customWidth="1"/>
    <col min="4869" max="4869" width="47.42578125" style="146" customWidth="1"/>
    <col min="4870" max="4870" width="21.42578125" style="146" customWidth="1"/>
    <col min="4871" max="4871" width="9.140625" style="146"/>
    <col min="4872" max="4872" width="12.28515625" style="146" customWidth="1"/>
    <col min="4873" max="5120" width="9.140625" style="146"/>
    <col min="5121" max="5121" width="4.42578125" style="146" customWidth="1"/>
    <col min="5122" max="5122" width="5.7109375" style="146" customWidth="1"/>
    <col min="5123" max="5123" width="8.42578125" style="146" customWidth="1"/>
    <col min="5124" max="5124" width="6.5703125" style="146" customWidth="1"/>
    <col min="5125" max="5125" width="47.42578125" style="146" customWidth="1"/>
    <col min="5126" max="5126" width="21.42578125" style="146" customWidth="1"/>
    <col min="5127" max="5127" width="9.140625" style="146"/>
    <col min="5128" max="5128" width="12.28515625" style="146" customWidth="1"/>
    <col min="5129" max="5376" width="9.140625" style="146"/>
    <col min="5377" max="5377" width="4.42578125" style="146" customWidth="1"/>
    <col min="5378" max="5378" width="5.7109375" style="146" customWidth="1"/>
    <col min="5379" max="5379" width="8.42578125" style="146" customWidth="1"/>
    <col min="5380" max="5380" width="6.5703125" style="146" customWidth="1"/>
    <col min="5381" max="5381" width="47.42578125" style="146" customWidth="1"/>
    <col min="5382" max="5382" width="21.42578125" style="146" customWidth="1"/>
    <col min="5383" max="5383" width="9.140625" style="146"/>
    <col min="5384" max="5384" width="12.28515625" style="146" customWidth="1"/>
    <col min="5385" max="5632" width="9.140625" style="146"/>
    <col min="5633" max="5633" width="4.42578125" style="146" customWidth="1"/>
    <col min="5634" max="5634" width="5.7109375" style="146" customWidth="1"/>
    <col min="5635" max="5635" width="8.42578125" style="146" customWidth="1"/>
    <col min="5636" max="5636" width="6.5703125" style="146" customWidth="1"/>
    <col min="5637" max="5637" width="47.42578125" style="146" customWidth="1"/>
    <col min="5638" max="5638" width="21.42578125" style="146" customWidth="1"/>
    <col min="5639" max="5639" width="9.140625" style="146"/>
    <col min="5640" max="5640" width="12.28515625" style="146" customWidth="1"/>
    <col min="5641" max="5888" width="9.140625" style="146"/>
    <col min="5889" max="5889" width="4.42578125" style="146" customWidth="1"/>
    <col min="5890" max="5890" width="5.7109375" style="146" customWidth="1"/>
    <col min="5891" max="5891" width="8.42578125" style="146" customWidth="1"/>
    <col min="5892" max="5892" width="6.5703125" style="146" customWidth="1"/>
    <col min="5893" max="5893" width="47.42578125" style="146" customWidth="1"/>
    <col min="5894" max="5894" width="21.42578125" style="146" customWidth="1"/>
    <col min="5895" max="5895" width="9.140625" style="146"/>
    <col min="5896" max="5896" width="12.28515625" style="146" customWidth="1"/>
    <col min="5897" max="6144" width="9.140625" style="146"/>
    <col min="6145" max="6145" width="4.42578125" style="146" customWidth="1"/>
    <col min="6146" max="6146" width="5.7109375" style="146" customWidth="1"/>
    <col min="6147" max="6147" width="8.42578125" style="146" customWidth="1"/>
    <col min="6148" max="6148" width="6.5703125" style="146" customWidth="1"/>
    <col min="6149" max="6149" width="47.42578125" style="146" customWidth="1"/>
    <col min="6150" max="6150" width="21.42578125" style="146" customWidth="1"/>
    <col min="6151" max="6151" width="9.140625" style="146"/>
    <col min="6152" max="6152" width="12.28515625" style="146" customWidth="1"/>
    <col min="6153" max="6400" width="9.140625" style="146"/>
    <col min="6401" max="6401" width="4.42578125" style="146" customWidth="1"/>
    <col min="6402" max="6402" width="5.7109375" style="146" customWidth="1"/>
    <col min="6403" max="6403" width="8.42578125" style="146" customWidth="1"/>
    <col min="6404" max="6404" width="6.5703125" style="146" customWidth="1"/>
    <col min="6405" max="6405" width="47.42578125" style="146" customWidth="1"/>
    <col min="6406" max="6406" width="21.42578125" style="146" customWidth="1"/>
    <col min="6407" max="6407" width="9.140625" style="146"/>
    <col min="6408" max="6408" width="12.28515625" style="146" customWidth="1"/>
    <col min="6409" max="6656" width="9.140625" style="146"/>
    <col min="6657" max="6657" width="4.42578125" style="146" customWidth="1"/>
    <col min="6658" max="6658" width="5.7109375" style="146" customWidth="1"/>
    <col min="6659" max="6659" width="8.42578125" style="146" customWidth="1"/>
    <col min="6660" max="6660" width="6.5703125" style="146" customWidth="1"/>
    <col min="6661" max="6661" width="47.42578125" style="146" customWidth="1"/>
    <col min="6662" max="6662" width="21.42578125" style="146" customWidth="1"/>
    <col min="6663" max="6663" width="9.140625" style="146"/>
    <col min="6664" max="6664" width="12.28515625" style="146" customWidth="1"/>
    <col min="6665" max="6912" width="9.140625" style="146"/>
    <col min="6913" max="6913" width="4.42578125" style="146" customWidth="1"/>
    <col min="6914" max="6914" width="5.7109375" style="146" customWidth="1"/>
    <col min="6915" max="6915" width="8.42578125" style="146" customWidth="1"/>
    <col min="6916" max="6916" width="6.5703125" style="146" customWidth="1"/>
    <col min="6917" max="6917" width="47.42578125" style="146" customWidth="1"/>
    <col min="6918" max="6918" width="21.42578125" style="146" customWidth="1"/>
    <col min="6919" max="6919" width="9.140625" style="146"/>
    <col min="6920" max="6920" width="12.28515625" style="146" customWidth="1"/>
    <col min="6921" max="7168" width="9.140625" style="146"/>
    <col min="7169" max="7169" width="4.42578125" style="146" customWidth="1"/>
    <col min="7170" max="7170" width="5.7109375" style="146" customWidth="1"/>
    <col min="7171" max="7171" width="8.42578125" style="146" customWidth="1"/>
    <col min="7172" max="7172" width="6.5703125" style="146" customWidth="1"/>
    <col min="7173" max="7173" width="47.42578125" style="146" customWidth="1"/>
    <col min="7174" max="7174" width="21.42578125" style="146" customWidth="1"/>
    <col min="7175" max="7175" width="9.140625" style="146"/>
    <col min="7176" max="7176" width="12.28515625" style="146" customWidth="1"/>
    <col min="7177" max="7424" width="9.140625" style="146"/>
    <col min="7425" max="7425" width="4.42578125" style="146" customWidth="1"/>
    <col min="7426" max="7426" width="5.7109375" style="146" customWidth="1"/>
    <col min="7427" max="7427" width="8.42578125" style="146" customWidth="1"/>
    <col min="7428" max="7428" width="6.5703125" style="146" customWidth="1"/>
    <col min="7429" max="7429" width="47.42578125" style="146" customWidth="1"/>
    <col min="7430" max="7430" width="21.42578125" style="146" customWidth="1"/>
    <col min="7431" max="7431" width="9.140625" style="146"/>
    <col min="7432" max="7432" width="12.28515625" style="146" customWidth="1"/>
    <col min="7433" max="7680" width="9.140625" style="146"/>
    <col min="7681" max="7681" width="4.42578125" style="146" customWidth="1"/>
    <col min="7682" max="7682" width="5.7109375" style="146" customWidth="1"/>
    <col min="7683" max="7683" width="8.42578125" style="146" customWidth="1"/>
    <col min="7684" max="7684" width="6.5703125" style="146" customWidth="1"/>
    <col min="7685" max="7685" width="47.42578125" style="146" customWidth="1"/>
    <col min="7686" max="7686" width="21.42578125" style="146" customWidth="1"/>
    <col min="7687" max="7687" width="9.140625" style="146"/>
    <col min="7688" max="7688" width="12.28515625" style="146" customWidth="1"/>
    <col min="7689" max="7936" width="9.140625" style="146"/>
    <col min="7937" max="7937" width="4.42578125" style="146" customWidth="1"/>
    <col min="7938" max="7938" width="5.7109375" style="146" customWidth="1"/>
    <col min="7939" max="7939" width="8.42578125" style="146" customWidth="1"/>
    <col min="7940" max="7940" width="6.5703125" style="146" customWidth="1"/>
    <col min="7941" max="7941" width="47.42578125" style="146" customWidth="1"/>
    <col min="7942" max="7942" width="21.42578125" style="146" customWidth="1"/>
    <col min="7943" max="7943" width="9.140625" style="146"/>
    <col min="7944" max="7944" width="12.28515625" style="146" customWidth="1"/>
    <col min="7945" max="8192" width="9.140625" style="146"/>
    <col min="8193" max="8193" width="4.42578125" style="146" customWidth="1"/>
    <col min="8194" max="8194" width="5.7109375" style="146" customWidth="1"/>
    <col min="8195" max="8195" width="8.42578125" style="146" customWidth="1"/>
    <col min="8196" max="8196" width="6.5703125" style="146" customWidth="1"/>
    <col min="8197" max="8197" width="47.42578125" style="146" customWidth="1"/>
    <col min="8198" max="8198" width="21.42578125" style="146" customWidth="1"/>
    <col min="8199" max="8199" width="9.140625" style="146"/>
    <col min="8200" max="8200" width="12.28515625" style="146" customWidth="1"/>
    <col min="8201" max="8448" width="9.140625" style="146"/>
    <col min="8449" max="8449" width="4.42578125" style="146" customWidth="1"/>
    <col min="8450" max="8450" width="5.7109375" style="146" customWidth="1"/>
    <col min="8451" max="8451" width="8.42578125" style="146" customWidth="1"/>
    <col min="8452" max="8452" width="6.5703125" style="146" customWidth="1"/>
    <col min="8453" max="8453" width="47.42578125" style="146" customWidth="1"/>
    <col min="8454" max="8454" width="21.42578125" style="146" customWidth="1"/>
    <col min="8455" max="8455" width="9.140625" style="146"/>
    <col min="8456" max="8456" width="12.28515625" style="146" customWidth="1"/>
    <col min="8457" max="8704" width="9.140625" style="146"/>
    <col min="8705" max="8705" width="4.42578125" style="146" customWidth="1"/>
    <col min="8706" max="8706" width="5.7109375" style="146" customWidth="1"/>
    <col min="8707" max="8707" width="8.42578125" style="146" customWidth="1"/>
    <col min="8708" max="8708" width="6.5703125" style="146" customWidth="1"/>
    <col min="8709" max="8709" width="47.42578125" style="146" customWidth="1"/>
    <col min="8710" max="8710" width="21.42578125" style="146" customWidth="1"/>
    <col min="8711" max="8711" width="9.140625" style="146"/>
    <col min="8712" max="8712" width="12.28515625" style="146" customWidth="1"/>
    <col min="8713" max="8960" width="9.140625" style="146"/>
    <col min="8961" max="8961" width="4.42578125" style="146" customWidth="1"/>
    <col min="8962" max="8962" width="5.7109375" style="146" customWidth="1"/>
    <col min="8963" max="8963" width="8.42578125" style="146" customWidth="1"/>
    <col min="8964" max="8964" width="6.5703125" style="146" customWidth="1"/>
    <col min="8965" max="8965" width="47.42578125" style="146" customWidth="1"/>
    <col min="8966" max="8966" width="21.42578125" style="146" customWidth="1"/>
    <col min="8967" max="8967" width="9.140625" style="146"/>
    <col min="8968" max="8968" width="12.28515625" style="146" customWidth="1"/>
    <col min="8969" max="9216" width="9.140625" style="146"/>
    <col min="9217" max="9217" width="4.42578125" style="146" customWidth="1"/>
    <col min="9218" max="9218" width="5.7109375" style="146" customWidth="1"/>
    <col min="9219" max="9219" width="8.42578125" style="146" customWidth="1"/>
    <col min="9220" max="9220" width="6.5703125" style="146" customWidth="1"/>
    <col min="9221" max="9221" width="47.42578125" style="146" customWidth="1"/>
    <col min="9222" max="9222" width="21.42578125" style="146" customWidth="1"/>
    <col min="9223" max="9223" width="9.140625" style="146"/>
    <col min="9224" max="9224" width="12.28515625" style="146" customWidth="1"/>
    <col min="9225" max="9472" width="9.140625" style="146"/>
    <col min="9473" max="9473" width="4.42578125" style="146" customWidth="1"/>
    <col min="9474" max="9474" width="5.7109375" style="146" customWidth="1"/>
    <col min="9475" max="9475" width="8.42578125" style="146" customWidth="1"/>
    <col min="9476" max="9476" width="6.5703125" style="146" customWidth="1"/>
    <col min="9477" max="9477" width="47.42578125" style="146" customWidth="1"/>
    <col min="9478" max="9478" width="21.42578125" style="146" customWidth="1"/>
    <col min="9479" max="9479" width="9.140625" style="146"/>
    <col min="9480" max="9480" width="12.28515625" style="146" customWidth="1"/>
    <col min="9481" max="9728" width="9.140625" style="146"/>
    <col min="9729" max="9729" width="4.42578125" style="146" customWidth="1"/>
    <col min="9730" max="9730" width="5.7109375" style="146" customWidth="1"/>
    <col min="9731" max="9731" width="8.42578125" style="146" customWidth="1"/>
    <col min="9732" max="9732" width="6.5703125" style="146" customWidth="1"/>
    <col min="9733" max="9733" width="47.42578125" style="146" customWidth="1"/>
    <col min="9734" max="9734" width="21.42578125" style="146" customWidth="1"/>
    <col min="9735" max="9735" width="9.140625" style="146"/>
    <col min="9736" max="9736" width="12.28515625" style="146" customWidth="1"/>
    <col min="9737" max="9984" width="9.140625" style="146"/>
    <col min="9985" max="9985" width="4.42578125" style="146" customWidth="1"/>
    <col min="9986" max="9986" width="5.7109375" style="146" customWidth="1"/>
    <col min="9987" max="9987" width="8.42578125" style="146" customWidth="1"/>
    <col min="9988" max="9988" width="6.5703125" style="146" customWidth="1"/>
    <col min="9989" max="9989" width="47.42578125" style="146" customWidth="1"/>
    <col min="9990" max="9990" width="21.42578125" style="146" customWidth="1"/>
    <col min="9991" max="9991" width="9.140625" style="146"/>
    <col min="9992" max="9992" width="12.28515625" style="146" customWidth="1"/>
    <col min="9993" max="10240" width="9.140625" style="146"/>
    <col min="10241" max="10241" width="4.42578125" style="146" customWidth="1"/>
    <col min="10242" max="10242" width="5.7109375" style="146" customWidth="1"/>
    <col min="10243" max="10243" width="8.42578125" style="146" customWidth="1"/>
    <col min="10244" max="10244" width="6.5703125" style="146" customWidth="1"/>
    <col min="10245" max="10245" width="47.42578125" style="146" customWidth="1"/>
    <col min="10246" max="10246" width="21.42578125" style="146" customWidth="1"/>
    <col min="10247" max="10247" width="9.140625" style="146"/>
    <col min="10248" max="10248" width="12.28515625" style="146" customWidth="1"/>
    <col min="10249" max="10496" width="9.140625" style="146"/>
    <col min="10497" max="10497" width="4.42578125" style="146" customWidth="1"/>
    <col min="10498" max="10498" width="5.7109375" style="146" customWidth="1"/>
    <col min="10499" max="10499" width="8.42578125" style="146" customWidth="1"/>
    <col min="10500" max="10500" width="6.5703125" style="146" customWidth="1"/>
    <col min="10501" max="10501" width="47.42578125" style="146" customWidth="1"/>
    <col min="10502" max="10502" width="21.42578125" style="146" customWidth="1"/>
    <col min="10503" max="10503" width="9.140625" style="146"/>
    <col min="10504" max="10504" width="12.28515625" style="146" customWidth="1"/>
    <col min="10505" max="10752" width="9.140625" style="146"/>
    <col min="10753" max="10753" width="4.42578125" style="146" customWidth="1"/>
    <col min="10754" max="10754" width="5.7109375" style="146" customWidth="1"/>
    <col min="10755" max="10755" width="8.42578125" style="146" customWidth="1"/>
    <col min="10756" max="10756" width="6.5703125" style="146" customWidth="1"/>
    <col min="10757" max="10757" width="47.42578125" style="146" customWidth="1"/>
    <col min="10758" max="10758" width="21.42578125" style="146" customWidth="1"/>
    <col min="10759" max="10759" width="9.140625" style="146"/>
    <col min="10760" max="10760" width="12.28515625" style="146" customWidth="1"/>
    <col min="10761" max="11008" width="9.140625" style="146"/>
    <col min="11009" max="11009" width="4.42578125" style="146" customWidth="1"/>
    <col min="11010" max="11010" width="5.7109375" style="146" customWidth="1"/>
    <col min="11011" max="11011" width="8.42578125" style="146" customWidth="1"/>
    <col min="11012" max="11012" width="6.5703125" style="146" customWidth="1"/>
    <col min="11013" max="11013" width="47.42578125" style="146" customWidth="1"/>
    <col min="11014" max="11014" width="21.42578125" style="146" customWidth="1"/>
    <col min="11015" max="11015" width="9.140625" style="146"/>
    <col min="11016" max="11016" width="12.28515625" style="146" customWidth="1"/>
    <col min="11017" max="11264" width="9.140625" style="146"/>
    <col min="11265" max="11265" width="4.42578125" style="146" customWidth="1"/>
    <col min="11266" max="11266" width="5.7109375" style="146" customWidth="1"/>
    <col min="11267" max="11267" width="8.42578125" style="146" customWidth="1"/>
    <col min="11268" max="11268" width="6.5703125" style="146" customWidth="1"/>
    <col min="11269" max="11269" width="47.42578125" style="146" customWidth="1"/>
    <col min="11270" max="11270" width="21.42578125" style="146" customWidth="1"/>
    <col min="11271" max="11271" width="9.140625" style="146"/>
    <col min="11272" max="11272" width="12.28515625" style="146" customWidth="1"/>
    <col min="11273" max="11520" width="9.140625" style="146"/>
    <col min="11521" max="11521" width="4.42578125" style="146" customWidth="1"/>
    <col min="11522" max="11522" width="5.7109375" style="146" customWidth="1"/>
    <col min="11523" max="11523" width="8.42578125" style="146" customWidth="1"/>
    <col min="11524" max="11524" width="6.5703125" style="146" customWidth="1"/>
    <col min="11525" max="11525" width="47.42578125" style="146" customWidth="1"/>
    <col min="11526" max="11526" width="21.42578125" style="146" customWidth="1"/>
    <col min="11527" max="11527" width="9.140625" style="146"/>
    <col min="11528" max="11528" width="12.28515625" style="146" customWidth="1"/>
    <col min="11529" max="11776" width="9.140625" style="146"/>
    <col min="11777" max="11777" width="4.42578125" style="146" customWidth="1"/>
    <col min="11778" max="11778" width="5.7109375" style="146" customWidth="1"/>
    <col min="11779" max="11779" width="8.42578125" style="146" customWidth="1"/>
    <col min="11780" max="11780" width="6.5703125" style="146" customWidth="1"/>
    <col min="11781" max="11781" width="47.42578125" style="146" customWidth="1"/>
    <col min="11782" max="11782" width="21.42578125" style="146" customWidth="1"/>
    <col min="11783" max="11783" width="9.140625" style="146"/>
    <col min="11784" max="11784" width="12.28515625" style="146" customWidth="1"/>
    <col min="11785" max="12032" width="9.140625" style="146"/>
    <col min="12033" max="12033" width="4.42578125" style="146" customWidth="1"/>
    <col min="12034" max="12034" width="5.7109375" style="146" customWidth="1"/>
    <col min="12035" max="12035" width="8.42578125" style="146" customWidth="1"/>
    <col min="12036" max="12036" width="6.5703125" style="146" customWidth="1"/>
    <col min="12037" max="12037" width="47.42578125" style="146" customWidth="1"/>
    <col min="12038" max="12038" width="21.42578125" style="146" customWidth="1"/>
    <col min="12039" max="12039" width="9.140625" style="146"/>
    <col min="12040" max="12040" width="12.28515625" style="146" customWidth="1"/>
    <col min="12041" max="12288" width="9.140625" style="146"/>
    <col min="12289" max="12289" width="4.42578125" style="146" customWidth="1"/>
    <col min="12290" max="12290" width="5.7109375" style="146" customWidth="1"/>
    <col min="12291" max="12291" width="8.42578125" style="146" customWidth="1"/>
    <col min="12292" max="12292" width="6.5703125" style="146" customWidth="1"/>
    <col min="12293" max="12293" width="47.42578125" style="146" customWidth="1"/>
    <col min="12294" max="12294" width="21.42578125" style="146" customWidth="1"/>
    <col min="12295" max="12295" width="9.140625" style="146"/>
    <col min="12296" max="12296" width="12.28515625" style="146" customWidth="1"/>
    <col min="12297" max="12544" width="9.140625" style="146"/>
    <col min="12545" max="12545" width="4.42578125" style="146" customWidth="1"/>
    <col min="12546" max="12546" width="5.7109375" style="146" customWidth="1"/>
    <col min="12547" max="12547" width="8.42578125" style="146" customWidth="1"/>
    <col min="12548" max="12548" width="6.5703125" style="146" customWidth="1"/>
    <col min="12549" max="12549" width="47.42578125" style="146" customWidth="1"/>
    <col min="12550" max="12550" width="21.42578125" style="146" customWidth="1"/>
    <col min="12551" max="12551" width="9.140625" style="146"/>
    <col min="12552" max="12552" width="12.28515625" style="146" customWidth="1"/>
    <col min="12553" max="12800" width="9.140625" style="146"/>
    <col min="12801" max="12801" width="4.42578125" style="146" customWidth="1"/>
    <col min="12802" max="12802" width="5.7109375" style="146" customWidth="1"/>
    <col min="12803" max="12803" width="8.42578125" style="146" customWidth="1"/>
    <col min="12804" max="12804" width="6.5703125" style="146" customWidth="1"/>
    <col min="12805" max="12805" width="47.42578125" style="146" customWidth="1"/>
    <col min="12806" max="12806" width="21.42578125" style="146" customWidth="1"/>
    <col min="12807" max="12807" width="9.140625" style="146"/>
    <col min="12808" max="12808" width="12.28515625" style="146" customWidth="1"/>
    <col min="12809" max="13056" width="9.140625" style="146"/>
    <col min="13057" max="13057" width="4.42578125" style="146" customWidth="1"/>
    <col min="13058" max="13058" width="5.7109375" style="146" customWidth="1"/>
    <col min="13059" max="13059" width="8.42578125" style="146" customWidth="1"/>
    <col min="13060" max="13060" width="6.5703125" style="146" customWidth="1"/>
    <col min="13061" max="13061" width="47.42578125" style="146" customWidth="1"/>
    <col min="13062" max="13062" width="21.42578125" style="146" customWidth="1"/>
    <col min="13063" max="13063" width="9.140625" style="146"/>
    <col min="13064" max="13064" width="12.28515625" style="146" customWidth="1"/>
    <col min="13065" max="13312" width="9.140625" style="146"/>
    <col min="13313" max="13313" width="4.42578125" style="146" customWidth="1"/>
    <col min="13314" max="13314" width="5.7109375" style="146" customWidth="1"/>
    <col min="13315" max="13315" width="8.42578125" style="146" customWidth="1"/>
    <col min="13316" max="13316" width="6.5703125" style="146" customWidth="1"/>
    <col min="13317" max="13317" width="47.42578125" style="146" customWidth="1"/>
    <col min="13318" max="13318" width="21.42578125" style="146" customWidth="1"/>
    <col min="13319" max="13319" width="9.140625" style="146"/>
    <col min="13320" max="13320" width="12.28515625" style="146" customWidth="1"/>
    <col min="13321" max="13568" width="9.140625" style="146"/>
    <col min="13569" max="13569" width="4.42578125" style="146" customWidth="1"/>
    <col min="13570" max="13570" width="5.7109375" style="146" customWidth="1"/>
    <col min="13571" max="13571" width="8.42578125" style="146" customWidth="1"/>
    <col min="13572" max="13572" width="6.5703125" style="146" customWidth="1"/>
    <col min="13573" max="13573" width="47.42578125" style="146" customWidth="1"/>
    <col min="13574" max="13574" width="21.42578125" style="146" customWidth="1"/>
    <col min="13575" max="13575" width="9.140625" style="146"/>
    <col min="13576" max="13576" width="12.28515625" style="146" customWidth="1"/>
    <col min="13577" max="13824" width="9.140625" style="146"/>
    <col min="13825" max="13825" width="4.42578125" style="146" customWidth="1"/>
    <col min="13826" max="13826" width="5.7109375" style="146" customWidth="1"/>
    <col min="13827" max="13827" width="8.42578125" style="146" customWidth="1"/>
    <col min="13828" max="13828" width="6.5703125" style="146" customWidth="1"/>
    <col min="13829" max="13829" width="47.42578125" style="146" customWidth="1"/>
    <col min="13830" max="13830" width="21.42578125" style="146" customWidth="1"/>
    <col min="13831" max="13831" width="9.140625" style="146"/>
    <col min="13832" max="13832" width="12.28515625" style="146" customWidth="1"/>
    <col min="13833" max="14080" width="9.140625" style="146"/>
    <col min="14081" max="14081" width="4.42578125" style="146" customWidth="1"/>
    <col min="14082" max="14082" width="5.7109375" style="146" customWidth="1"/>
    <col min="14083" max="14083" width="8.42578125" style="146" customWidth="1"/>
    <col min="14084" max="14084" width="6.5703125" style="146" customWidth="1"/>
    <col min="14085" max="14085" width="47.42578125" style="146" customWidth="1"/>
    <col min="14086" max="14086" width="21.42578125" style="146" customWidth="1"/>
    <col min="14087" max="14087" width="9.140625" style="146"/>
    <col min="14088" max="14088" width="12.28515625" style="146" customWidth="1"/>
    <col min="14089" max="14336" width="9.140625" style="146"/>
    <col min="14337" max="14337" width="4.42578125" style="146" customWidth="1"/>
    <col min="14338" max="14338" width="5.7109375" style="146" customWidth="1"/>
    <col min="14339" max="14339" width="8.42578125" style="146" customWidth="1"/>
    <col min="14340" max="14340" width="6.5703125" style="146" customWidth="1"/>
    <col min="14341" max="14341" width="47.42578125" style="146" customWidth="1"/>
    <col min="14342" max="14342" width="21.42578125" style="146" customWidth="1"/>
    <col min="14343" max="14343" width="9.140625" style="146"/>
    <col min="14344" max="14344" width="12.28515625" style="146" customWidth="1"/>
    <col min="14345" max="14592" width="9.140625" style="146"/>
    <col min="14593" max="14593" width="4.42578125" style="146" customWidth="1"/>
    <col min="14594" max="14594" width="5.7109375" style="146" customWidth="1"/>
    <col min="14595" max="14595" width="8.42578125" style="146" customWidth="1"/>
    <col min="14596" max="14596" width="6.5703125" style="146" customWidth="1"/>
    <col min="14597" max="14597" width="47.42578125" style="146" customWidth="1"/>
    <col min="14598" max="14598" width="21.42578125" style="146" customWidth="1"/>
    <col min="14599" max="14599" width="9.140625" style="146"/>
    <col min="14600" max="14600" width="12.28515625" style="146" customWidth="1"/>
    <col min="14601" max="14848" width="9.140625" style="146"/>
    <col min="14849" max="14849" width="4.42578125" style="146" customWidth="1"/>
    <col min="14850" max="14850" width="5.7109375" style="146" customWidth="1"/>
    <col min="14851" max="14851" width="8.42578125" style="146" customWidth="1"/>
    <col min="14852" max="14852" width="6.5703125" style="146" customWidth="1"/>
    <col min="14853" max="14853" width="47.42578125" style="146" customWidth="1"/>
    <col min="14854" max="14854" width="21.42578125" style="146" customWidth="1"/>
    <col min="14855" max="14855" width="9.140625" style="146"/>
    <col min="14856" max="14856" width="12.28515625" style="146" customWidth="1"/>
    <col min="14857" max="15104" width="9.140625" style="146"/>
    <col min="15105" max="15105" width="4.42578125" style="146" customWidth="1"/>
    <col min="15106" max="15106" width="5.7109375" style="146" customWidth="1"/>
    <col min="15107" max="15107" width="8.42578125" style="146" customWidth="1"/>
    <col min="15108" max="15108" width="6.5703125" style="146" customWidth="1"/>
    <col min="15109" max="15109" width="47.42578125" style="146" customWidth="1"/>
    <col min="15110" max="15110" width="21.42578125" style="146" customWidth="1"/>
    <col min="15111" max="15111" width="9.140625" style="146"/>
    <col min="15112" max="15112" width="12.28515625" style="146" customWidth="1"/>
    <col min="15113" max="15360" width="9.140625" style="146"/>
    <col min="15361" max="15361" width="4.42578125" style="146" customWidth="1"/>
    <col min="15362" max="15362" width="5.7109375" style="146" customWidth="1"/>
    <col min="15363" max="15363" width="8.42578125" style="146" customWidth="1"/>
    <col min="15364" max="15364" width="6.5703125" style="146" customWidth="1"/>
    <col min="15365" max="15365" width="47.42578125" style="146" customWidth="1"/>
    <col min="15366" max="15366" width="21.42578125" style="146" customWidth="1"/>
    <col min="15367" max="15367" width="9.140625" style="146"/>
    <col min="15368" max="15368" width="12.28515625" style="146" customWidth="1"/>
    <col min="15369" max="15616" width="9.140625" style="146"/>
    <col min="15617" max="15617" width="4.42578125" style="146" customWidth="1"/>
    <col min="15618" max="15618" width="5.7109375" style="146" customWidth="1"/>
    <col min="15619" max="15619" width="8.42578125" style="146" customWidth="1"/>
    <col min="15620" max="15620" width="6.5703125" style="146" customWidth="1"/>
    <col min="15621" max="15621" width="47.42578125" style="146" customWidth="1"/>
    <col min="15622" max="15622" width="21.42578125" style="146" customWidth="1"/>
    <col min="15623" max="15623" width="9.140625" style="146"/>
    <col min="15624" max="15624" width="12.28515625" style="146" customWidth="1"/>
    <col min="15625" max="15872" width="9.140625" style="146"/>
    <col min="15873" max="15873" width="4.42578125" style="146" customWidth="1"/>
    <col min="15874" max="15874" width="5.7109375" style="146" customWidth="1"/>
    <col min="15875" max="15875" width="8.42578125" style="146" customWidth="1"/>
    <col min="15876" max="15876" width="6.5703125" style="146" customWidth="1"/>
    <col min="15877" max="15877" width="47.42578125" style="146" customWidth="1"/>
    <col min="15878" max="15878" width="21.42578125" style="146" customWidth="1"/>
    <col min="15879" max="15879" width="9.140625" style="146"/>
    <col min="15880" max="15880" width="12.28515625" style="146" customWidth="1"/>
    <col min="15881" max="16128" width="9.140625" style="146"/>
    <col min="16129" max="16129" width="4.42578125" style="146" customWidth="1"/>
    <col min="16130" max="16130" width="5.7109375" style="146" customWidth="1"/>
    <col min="16131" max="16131" width="8.42578125" style="146" customWidth="1"/>
    <col min="16132" max="16132" width="6.5703125" style="146" customWidth="1"/>
    <col min="16133" max="16133" width="47.42578125" style="146" customWidth="1"/>
    <col min="16134" max="16134" width="21.42578125" style="146" customWidth="1"/>
    <col min="16135" max="16135" width="9.140625" style="146"/>
    <col min="16136" max="16136" width="12.28515625" style="146" customWidth="1"/>
    <col min="16137" max="16384" width="9.140625" style="146"/>
  </cols>
  <sheetData>
    <row r="1" spans="1:8" ht="18.75" customHeight="1" x14ac:dyDescent="0.2">
      <c r="E1" s="148" t="s">
        <v>233</v>
      </c>
      <c r="F1" s="149"/>
    </row>
    <row r="2" spans="1:8" x14ac:dyDescent="0.2">
      <c r="E2" s="149" t="s">
        <v>348</v>
      </c>
      <c r="F2" s="149"/>
    </row>
    <row r="3" spans="1:8" x14ac:dyDescent="0.2">
      <c r="E3" s="150" t="s">
        <v>234</v>
      </c>
      <c r="F3" s="149"/>
    </row>
    <row r="4" spans="1:8" x14ac:dyDescent="0.2">
      <c r="E4" s="149" t="s">
        <v>349</v>
      </c>
      <c r="F4" s="149"/>
    </row>
    <row r="5" spans="1:8" x14ac:dyDescent="0.2">
      <c r="E5" s="151"/>
    </row>
    <row r="6" spans="1:8" ht="22.5" customHeight="1" x14ac:dyDescent="0.2">
      <c r="A6" s="152" t="s">
        <v>235</v>
      </c>
      <c r="B6" s="152"/>
      <c r="C6" s="152"/>
      <c r="D6" s="153"/>
      <c r="E6" s="152"/>
      <c r="F6" s="152"/>
    </row>
    <row r="7" spans="1:8" ht="15.75" customHeight="1" x14ac:dyDescent="0.2">
      <c r="A7" s="152" t="s">
        <v>236</v>
      </c>
      <c r="B7" s="152"/>
      <c r="C7" s="152"/>
      <c r="D7" s="153"/>
      <c r="E7" s="152"/>
      <c r="F7" s="152"/>
    </row>
    <row r="8" spans="1:8" ht="11.25" customHeight="1" x14ac:dyDescent="0.2">
      <c r="F8" s="154"/>
    </row>
    <row r="9" spans="1:8" ht="19.5" customHeight="1" x14ac:dyDescent="0.2">
      <c r="F9" s="155" t="s">
        <v>3</v>
      </c>
    </row>
    <row r="10" spans="1:8" ht="20.25" customHeight="1" x14ac:dyDescent="0.2">
      <c r="A10" s="156" t="s">
        <v>237</v>
      </c>
      <c r="B10" s="156" t="s">
        <v>41</v>
      </c>
      <c r="C10" s="156" t="s">
        <v>238</v>
      </c>
      <c r="D10" s="157" t="s">
        <v>239</v>
      </c>
      <c r="E10" s="158" t="s">
        <v>240</v>
      </c>
      <c r="F10" s="156" t="s">
        <v>241</v>
      </c>
    </row>
    <row r="11" spans="1:8" s="162" customFormat="1" ht="10.5" customHeight="1" x14ac:dyDescent="0.2">
      <c r="A11" s="159">
        <v>1</v>
      </c>
      <c r="B11" s="159">
        <v>2</v>
      </c>
      <c r="C11" s="159">
        <v>3</v>
      </c>
      <c r="D11" s="160">
        <v>4</v>
      </c>
      <c r="E11" s="161">
        <v>5</v>
      </c>
      <c r="F11" s="159">
        <v>6</v>
      </c>
    </row>
    <row r="12" spans="1:8" ht="17.25" customHeight="1" x14ac:dyDescent="0.2">
      <c r="A12" s="473" t="s">
        <v>242</v>
      </c>
      <c r="B12" s="474"/>
      <c r="C12" s="474"/>
      <c r="D12" s="163"/>
      <c r="E12" s="474"/>
      <c r="F12" s="475"/>
    </row>
    <row r="13" spans="1:8" ht="24.75" customHeight="1" x14ac:dyDescent="0.2">
      <c r="A13" s="164">
        <v>1</v>
      </c>
      <c r="B13" s="164">
        <v>600</v>
      </c>
      <c r="C13" s="164">
        <v>60095</v>
      </c>
      <c r="D13" s="165">
        <v>6230</v>
      </c>
      <c r="E13" s="166" t="s">
        <v>243</v>
      </c>
      <c r="F13" s="167">
        <v>200000</v>
      </c>
    </row>
    <row r="14" spans="1:8" ht="27" customHeight="1" x14ac:dyDescent="0.2">
      <c r="A14" s="168">
        <v>2</v>
      </c>
      <c r="B14" s="168">
        <v>700</v>
      </c>
      <c r="C14" s="168">
        <v>70095</v>
      </c>
      <c r="D14" s="169">
        <v>6230</v>
      </c>
      <c r="E14" s="166" t="s">
        <v>244</v>
      </c>
      <c r="F14" s="170">
        <v>1500000</v>
      </c>
      <c r="G14" s="171"/>
    </row>
    <row r="15" spans="1:8" ht="26.25" customHeight="1" x14ac:dyDescent="0.2">
      <c r="A15" s="168">
        <v>3</v>
      </c>
      <c r="B15" s="168">
        <v>750</v>
      </c>
      <c r="C15" s="168">
        <v>75095</v>
      </c>
      <c r="D15" s="172">
        <v>2360</v>
      </c>
      <c r="E15" s="173" t="s">
        <v>245</v>
      </c>
      <c r="F15" s="170">
        <f>120000-120000+160000</f>
        <v>160000</v>
      </c>
      <c r="H15" s="174"/>
    </row>
    <row r="16" spans="1:8" ht="15.75" customHeight="1" x14ac:dyDescent="0.2">
      <c r="A16" s="168">
        <v>4</v>
      </c>
      <c r="B16" s="168">
        <v>755</v>
      </c>
      <c r="C16" s="168">
        <v>75515</v>
      </c>
      <c r="D16" s="172">
        <v>2360</v>
      </c>
      <c r="E16" s="173" t="s">
        <v>246</v>
      </c>
      <c r="F16" s="167">
        <v>136490.64000000001</v>
      </c>
      <c r="H16" s="174"/>
    </row>
    <row r="17" spans="1:8" ht="15.75" customHeight="1" x14ac:dyDescent="0.2">
      <c r="A17" s="175">
        <v>5</v>
      </c>
      <c r="B17" s="175">
        <v>801</v>
      </c>
      <c r="C17" s="175">
        <v>80101</v>
      </c>
      <c r="D17" s="176">
        <v>2340</v>
      </c>
      <c r="E17" s="177" t="s">
        <v>18</v>
      </c>
      <c r="F17" s="178">
        <f>1285+2839+2649+2831+2740+2832+2740+2831+2831</f>
        <v>23578</v>
      </c>
      <c r="H17" s="174"/>
    </row>
    <row r="18" spans="1:8" ht="15.75" customHeight="1" x14ac:dyDescent="0.2">
      <c r="A18" s="179"/>
      <c r="B18" s="180"/>
      <c r="C18" s="181"/>
      <c r="D18" s="182"/>
      <c r="E18" s="183" t="s">
        <v>247</v>
      </c>
      <c r="F18" s="184"/>
      <c r="H18" s="174"/>
    </row>
    <row r="19" spans="1:8" ht="15.75" customHeight="1" x14ac:dyDescent="0.2">
      <c r="A19" s="175">
        <v>6</v>
      </c>
      <c r="B19" s="175">
        <v>801</v>
      </c>
      <c r="C19" s="177">
        <v>80104</v>
      </c>
      <c r="D19" s="176">
        <v>2340</v>
      </c>
      <c r="E19" s="177" t="s">
        <v>19</v>
      </c>
      <c r="F19" s="178">
        <f>6130+6488+6427+6871+6648+6871+5903+5331+5331</f>
        <v>56000</v>
      </c>
      <c r="H19" s="174"/>
    </row>
    <row r="20" spans="1:8" ht="15.75" customHeight="1" x14ac:dyDescent="0.2">
      <c r="A20" s="185"/>
      <c r="B20" s="186"/>
      <c r="C20" s="186"/>
      <c r="D20" s="187"/>
      <c r="E20" s="188" t="s">
        <v>248</v>
      </c>
      <c r="F20" s="189"/>
      <c r="H20" s="174"/>
    </row>
    <row r="21" spans="1:8" ht="15.75" customHeight="1" x14ac:dyDescent="0.2">
      <c r="A21" s="179"/>
      <c r="B21" s="180"/>
      <c r="C21" s="180"/>
      <c r="D21" s="190"/>
      <c r="E21" s="191" t="s">
        <v>249</v>
      </c>
      <c r="F21" s="192"/>
      <c r="H21" s="174"/>
    </row>
    <row r="22" spans="1:8" ht="15.75" customHeight="1" x14ac:dyDescent="0.2">
      <c r="A22" s="179"/>
      <c r="B22" s="180"/>
      <c r="C22" s="180"/>
      <c r="D22" s="190"/>
      <c r="E22" s="193" t="s">
        <v>250</v>
      </c>
      <c r="F22" s="192"/>
      <c r="H22" s="174"/>
    </row>
    <row r="23" spans="1:8" ht="15.75" customHeight="1" x14ac:dyDescent="0.2">
      <c r="A23" s="179"/>
      <c r="B23" s="180"/>
      <c r="C23" s="180"/>
      <c r="D23" s="190"/>
      <c r="E23" s="194" t="s">
        <v>251</v>
      </c>
      <c r="F23" s="192"/>
      <c r="H23" s="174"/>
    </row>
    <row r="24" spans="1:8" ht="15.75" customHeight="1" x14ac:dyDescent="0.2">
      <c r="A24" s="179"/>
      <c r="B24" s="180"/>
      <c r="C24" s="180"/>
      <c r="D24" s="190"/>
      <c r="E24" s="195" t="s">
        <v>252</v>
      </c>
      <c r="F24" s="192"/>
      <c r="H24" s="174"/>
    </row>
    <row r="25" spans="1:8" ht="15.75" customHeight="1" x14ac:dyDescent="0.2">
      <c r="A25" s="196"/>
      <c r="B25" s="197"/>
      <c r="C25" s="197"/>
      <c r="D25" s="198"/>
      <c r="E25" s="196" t="s">
        <v>253</v>
      </c>
      <c r="F25" s="199"/>
      <c r="H25" s="174"/>
    </row>
    <row r="26" spans="1:8" ht="15.75" customHeight="1" x14ac:dyDescent="0.2">
      <c r="A26" s="175">
        <v>7</v>
      </c>
      <c r="B26" s="175">
        <v>801</v>
      </c>
      <c r="C26" s="177">
        <v>80115</v>
      </c>
      <c r="D26" s="176">
        <v>2340</v>
      </c>
      <c r="E26" s="177" t="s">
        <v>21</v>
      </c>
      <c r="F26" s="178">
        <f>924+1215+1135+1214+1177+1218+1180+1221+1223</f>
        <v>10507</v>
      </c>
      <c r="H26" s="174"/>
    </row>
    <row r="27" spans="1:8" ht="24" customHeight="1" x14ac:dyDescent="0.2">
      <c r="A27" s="200"/>
      <c r="B27" s="201"/>
      <c r="C27" s="202"/>
      <c r="D27" s="165"/>
      <c r="E27" s="183" t="s">
        <v>254</v>
      </c>
      <c r="F27" s="184"/>
      <c r="H27" s="174"/>
    </row>
    <row r="28" spans="1:8" ht="15.75" customHeight="1" x14ac:dyDescent="0.2">
      <c r="A28" s="175">
        <v>8</v>
      </c>
      <c r="B28" s="175">
        <v>801</v>
      </c>
      <c r="C28" s="177">
        <v>80117</v>
      </c>
      <c r="D28" s="176">
        <v>2340</v>
      </c>
      <c r="E28" s="177" t="s">
        <v>158</v>
      </c>
      <c r="F28" s="178">
        <f>2470+3297+3078+3295+3195+3306+3204+3315+3321</f>
        <v>28481</v>
      </c>
      <c r="H28" s="174"/>
    </row>
    <row r="29" spans="1:8" ht="15" customHeight="1" x14ac:dyDescent="0.2">
      <c r="A29" s="185"/>
      <c r="B29" s="186"/>
      <c r="C29" s="186"/>
      <c r="D29" s="169"/>
      <c r="E29" s="203" t="s">
        <v>255</v>
      </c>
      <c r="F29" s="189"/>
      <c r="H29" s="174"/>
    </row>
    <row r="30" spans="1:8" ht="15.75" customHeight="1" x14ac:dyDescent="0.2">
      <c r="A30" s="175">
        <v>9</v>
      </c>
      <c r="B30" s="175">
        <v>801</v>
      </c>
      <c r="C30" s="177">
        <v>80120</v>
      </c>
      <c r="D30" s="176">
        <v>2340</v>
      </c>
      <c r="E30" s="177" t="s">
        <v>22</v>
      </c>
      <c r="F30" s="178">
        <f>4326+5679+5301+5672+5499+5688+5510+5699+5708</f>
        <v>49082</v>
      </c>
      <c r="H30" s="174"/>
    </row>
    <row r="31" spans="1:8" ht="28.5" customHeight="1" x14ac:dyDescent="0.2">
      <c r="A31" s="179"/>
      <c r="B31" s="180"/>
      <c r="C31" s="186"/>
      <c r="D31" s="187"/>
      <c r="E31" s="204" t="s">
        <v>256</v>
      </c>
      <c r="F31" s="192"/>
      <c r="H31" s="174"/>
    </row>
    <row r="32" spans="1:8" ht="33" customHeight="1" x14ac:dyDescent="0.2">
      <c r="A32" s="196"/>
      <c r="B32" s="197"/>
      <c r="C32" s="197"/>
      <c r="D32" s="198"/>
      <c r="E32" s="205" t="s">
        <v>257</v>
      </c>
      <c r="F32" s="199"/>
      <c r="H32" s="174"/>
    </row>
    <row r="33" spans="1:8" ht="35.25" customHeight="1" x14ac:dyDescent="0.2">
      <c r="A33" s="206">
        <v>10</v>
      </c>
      <c r="B33" s="206">
        <v>801</v>
      </c>
      <c r="C33" s="207">
        <v>80153</v>
      </c>
      <c r="D33" s="208">
        <v>2830</v>
      </c>
      <c r="E33" s="209" t="s">
        <v>258</v>
      </c>
      <c r="F33" s="210">
        <v>86269.25</v>
      </c>
      <c r="H33" s="174"/>
    </row>
    <row r="34" spans="1:8" ht="15" customHeight="1" x14ac:dyDescent="0.2">
      <c r="A34" s="211"/>
      <c r="B34" s="212"/>
      <c r="C34" s="212"/>
      <c r="D34" s="187"/>
      <c r="E34" s="213" t="s">
        <v>259</v>
      </c>
      <c r="F34" s="214"/>
      <c r="H34" s="174"/>
    </row>
    <row r="35" spans="1:8" ht="24" customHeight="1" x14ac:dyDescent="0.2">
      <c r="A35" s="215"/>
      <c r="B35" s="216"/>
      <c r="C35" s="216"/>
      <c r="D35" s="190"/>
      <c r="E35" s="217" t="s">
        <v>260</v>
      </c>
      <c r="F35" s="218"/>
      <c r="H35" s="174"/>
    </row>
    <row r="36" spans="1:8" ht="15" customHeight="1" x14ac:dyDescent="0.2">
      <c r="A36" s="219"/>
      <c r="B36" s="220"/>
      <c r="C36" s="220"/>
      <c r="D36" s="198"/>
      <c r="E36" s="221" t="s">
        <v>261</v>
      </c>
      <c r="F36" s="222"/>
      <c r="H36" s="174"/>
    </row>
    <row r="37" spans="1:8" ht="15" customHeight="1" x14ac:dyDescent="0.2">
      <c r="A37" s="223">
        <v>11</v>
      </c>
      <c r="B37" s="223">
        <v>851</v>
      </c>
      <c r="C37" s="223">
        <v>85153</v>
      </c>
      <c r="D37" s="224">
        <v>2360</v>
      </c>
      <c r="E37" s="225" t="s">
        <v>262</v>
      </c>
      <c r="F37" s="226">
        <v>70000</v>
      </c>
      <c r="H37" s="174"/>
    </row>
    <row r="38" spans="1:8" ht="36" customHeight="1" x14ac:dyDescent="0.2">
      <c r="A38" s="168">
        <v>12</v>
      </c>
      <c r="B38" s="168">
        <v>851</v>
      </c>
      <c r="C38" s="168">
        <v>85154</v>
      </c>
      <c r="D38" s="172">
        <v>2360</v>
      </c>
      <c r="E38" s="173" t="s">
        <v>263</v>
      </c>
      <c r="F38" s="170">
        <f>540000+287000</f>
        <v>827000</v>
      </c>
    </row>
    <row r="39" spans="1:8" ht="24.75" customHeight="1" x14ac:dyDescent="0.2">
      <c r="A39" s="227">
        <v>13</v>
      </c>
      <c r="B39" s="227">
        <v>851</v>
      </c>
      <c r="C39" s="228">
        <v>85195</v>
      </c>
      <c r="D39" s="229">
        <v>2360</v>
      </c>
      <c r="E39" s="173" t="s">
        <v>264</v>
      </c>
      <c r="F39" s="170">
        <f>67500+15000</f>
        <v>82500</v>
      </c>
    </row>
    <row r="40" spans="1:8" ht="24.75" customHeight="1" x14ac:dyDescent="0.2">
      <c r="A40" s="168">
        <v>14</v>
      </c>
      <c r="B40" s="168">
        <v>852</v>
      </c>
      <c r="C40" s="168">
        <v>85219</v>
      </c>
      <c r="D40" s="172">
        <v>2830</v>
      </c>
      <c r="E40" s="173" t="s">
        <v>265</v>
      </c>
      <c r="F40" s="170">
        <v>171908</v>
      </c>
    </row>
    <row r="41" spans="1:8" ht="24.75" customHeight="1" x14ac:dyDescent="0.2">
      <c r="A41" s="227">
        <v>15</v>
      </c>
      <c r="B41" s="230">
        <v>852</v>
      </c>
      <c r="C41" s="231">
        <v>85228</v>
      </c>
      <c r="D41" s="229">
        <v>2360</v>
      </c>
      <c r="E41" s="232" t="s">
        <v>266</v>
      </c>
      <c r="F41" s="170">
        <f>F42+F43</f>
        <v>12651839.1</v>
      </c>
    </row>
    <row r="42" spans="1:8" s="239" customFormat="1" ht="13.5" customHeight="1" x14ac:dyDescent="0.2">
      <c r="A42" s="233" t="s">
        <v>267</v>
      </c>
      <c r="B42" s="234"/>
      <c r="C42" s="235"/>
      <c r="D42" s="236"/>
      <c r="E42" s="237" t="s">
        <v>268</v>
      </c>
      <c r="F42" s="238">
        <f>8147880+194310.1</f>
        <v>8342190.0999999996</v>
      </c>
    </row>
    <row r="43" spans="1:8" s="239" customFormat="1" ht="13.5" customHeight="1" x14ac:dyDescent="0.2">
      <c r="A43" s="233" t="s">
        <v>269</v>
      </c>
      <c r="B43" s="234"/>
      <c r="C43" s="235"/>
      <c r="D43" s="236"/>
      <c r="E43" s="237" t="s">
        <v>270</v>
      </c>
      <c r="F43" s="238">
        <f>2432000+209360+532760+362720+772809</f>
        <v>4309649</v>
      </c>
    </row>
    <row r="44" spans="1:8" ht="25.5" customHeight="1" x14ac:dyDescent="0.2">
      <c r="A44" s="168">
        <v>16</v>
      </c>
      <c r="B44" s="168">
        <v>852</v>
      </c>
      <c r="C44" s="168">
        <v>85295</v>
      </c>
      <c r="D44" s="172">
        <v>2360</v>
      </c>
      <c r="E44" s="173" t="s">
        <v>265</v>
      </c>
      <c r="F44" s="170">
        <f>2609549-357.09</f>
        <v>2609191.91</v>
      </c>
    </row>
    <row r="45" spans="1:8" ht="26.25" customHeight="1" x14ac:dyDescent="0.2">
      <c r="A45" s="168">
        <v>17</v>
      </c>
      <c r="B45" s="168">
        <v>853</v>
      </c>
      <c r="C45" s="168">
        <v>85395</v>
      </c>
      <c r="D45" s="172">
        <v>2360</v>
      </c>
      <c r="E45" s="173" t="s">
        <v>271</v>
      </c>
      <c r="F45" s="170">
        <v>20000</v>
      </c>
    </row>
    <row r="46" spans="1:8" ht="36.75" customHeight="1" x14ac:dyDescent="0.2">
      <c r="A46" s="168">
        <v>18</v>
      </c>
      <c r="B46" s="168">
        <v>853</v>
      </c>
      <c r="C46" s="168">
        <v>85395</v>
      </c>
      <c r="D46" s="240" t="s">
        <v>272</v>
      </c>
      <c r="E46" s="241" t="s">
        <v>273</v>
      </c>
      <c r="F46" s="170">
        <f>90607.26+3763.63+21327.18</f>
        <v>115698.07</v>
      </c>
    </row>
    <row r="47" spans="1:8" ht="15.75" customHeight="1" x14ac:dyDescent="0.2">
      <c r="A47" s="242">
        <v>19</v>
      </c>
      <c r="B47" s="242">
        <v>855</v>
      </c>
      <c r="C47" s="242">
        <v>85510</v>
      </c>
      <c r="D47" s="243">
        <v>2360</v>
      </c>
      <c r="E47" s="232" t="s">
        <v>33</v>
      </c>
      <c r="F47" s="167">
        <f>3168000-122.15</f>
        <v>3167877.85</v>
      </c>
    </row>
    <row r="48" spans="1:8" ht="24.75" customHeight="1" x14ac:dyDescent="0.2">
      <c r="A48" s="168">
        <v>20</v>
      </c>
      <c r="B48" s="168">
        <v>900</v>
      </c>
      <c r="C48" s="168">
        <v>90001</v>
      </c>
      <c r="D48" s="172">
        <v>6230</v>
      </c>
      <c r="E48" s="232" t="s">
        <v>274</v>
      </c>
      <c r="F48" s="170">
        <v>250000</v>
      </c>
    </row>
    <row r="49" spans="1:8" ht="22.5" customHeight="1" x14ac:dyDescent="0.2">
      <c r="A49" s="168">
        <v>21</v>
      </c>
      <c r="B49" s="168">
        <v>900</v>
      </c>
      <c r="C49" s="168">
        <v>90005</v>
      </c>
      <c r="D49" s="172">
        <v>6230</v>
      </c>
      <c r="E49" s="173" t="s">
        <v>275</v>
      </c>
      <c r="F49" s="167">
        <f>F50+F51</f>
        <v>394215.39</v>
      </c>
    </row>
    <row r="50" spans="1:8" s="239" customFormat="1" ht="15" customHeight="1" x14ac:dyDescent="0.2">
      <c r="A50" s="244" t="s">
        <v>276</v>
      </c>
      <c r="B50" s="245"/>
      <c r="C50" s="245"/>
      <c r="D50" s="246"/>
      <c r="E50" s="247" t="s">
        <v>277</v>
      </c>
      <c r="F50" s="248">
        <f>200000+24215.39+4000</f>
        <v>228215.39</v>
      </c>
    </row>
    <row r="51" spans="1:8" s="239" customFormat="1" ht="13.5" customHeight="1" x14ac:dyDescent="0.2">
      <c r="A51" s="244" t="s">
        <v>278</v>
      </c>
      <c r="B51" s="245"/>
      <c r="C51" s="245"/>
      <c r="D51" s="246"/>
      <c r="E51" s="247" t="s">
        <v>279</v>
      </c>
      <c r="F51" s="248">
        <f>100000+70000-4000</f>
        <v>166000</v>
      </c>
    </row>
    <row r="52" spans="1:8" s="239" customFormat="1" ht="23.25" customHeight="1" x14ac:dyDescent="0.2">
      <c r="A52" s="249">
        <v>22</v>
      </c>
      <c r="B52" s="168">
        <v>900</v>
      </c>
      <c r="C52" s="168">
        <v>90005</v>
      </c>
      <c r="D52" s="172">
        <v>6230</v>
      </c>
      <c r="E52" s="250" t="s">
        <v>280</v>
      </c>
      <c r="F52" s="251">
        <f>1571700-671635</f>
        <v>900065</v>
      </c>
    </row>
    <row r="53" spans="1:8" s="239" customFormat="1" ht="25.5" customHeight="1" x14ac:dyDescent="0.2">
      <c r="A53" s="168">
        <v>23</v>
      </c>
      <c r="B53" s="168">
        <v>900</v>
      </c>
      <c r="C53" s="168">
        <v>90026</v>
      </c>
      <c r="D53" s="172">
        <v>6230</v>
      </c>
      <c r="E53" s="232" t="s">
        <v>281</v>
      </c>
      <c r="F53" s="170">
        <v>50000</v>
      </c>
    </row>
    <row r="54" spans="1:8" ht="15.75" customHeight="1" x14ac:dyDescent="0.2">
      <c r="A54" s="242">
        <v>24</v>
      </c>
      <c r="B54" s="242">
        <v>921</v>
      </c>
      <c r="C54" s="242">
        <v>92120</v>
      </c>
      <c r="D54" s="243">
        <v>2720</v>
      </c>
      <c r="E54" s="252" t="s">
        <v>69</v>
      </c>
      <c r="F54" s="167">
        <v>1000000</v>
      </c>
    </row>
    <row r="55" spans="1:8" ht="39.75" customHeight="1" x14ac:dyDescent="0.2">
      <c r="A55" s="168">
        <v>25</v>
      </c>
      <c r="B55" s="168">
        <v>921</v>
      </c>
      <c r="C55" s="168">
        <v>92195</v>
      </c>
      <c r="D55" s="240">
        <v>2360</v>
      </c>
      <c r="E55" s="173" t="s">
        <v>282</v>
      </c>
      <c r="F55" s="251">
        <f>320000-20000-250-66000</f>
        <v>233750</v>
      </c>
    </row>
    <row r="56" spans="1:8" ht="15.6" customHeight="1" x14ac:dyDescent="0.2">
      <c r="A56" s="168">
        <v>26</v>
      </c>
      <c r="B56" s="168">
        <v>926</v>
      </c>
      <c r="C56" s="168">
        <v>92605</v>
      </c>
      <c r="D56" s="240">
        <v>2360</v>
      </c>
      <c r="E56" s="253" t="s">
        <v>283</v>
      </c>
      <c r="F56" s="170">
        <v>2436300</v>
      </c>
    </row>
    <row r="57" spans="1:8" ht="47.45" customHeight="1" x14ac:dyDescent="0.2">
      <c r="A57" s="254">
        <v>27</v>
      </c>
      <c r="B57" s="168">
        <v>926</v>
      </c>
      <c r="C57" s="168">
        <v>92605</v>
      </c>
      <c r="D57" s="240" t="s">
        <v>284</v>
      </c>
      <c r="E57" s="255" t="s">
        <v>285</v>
      </c>
      <c r="F57" s="170">
        <v>106845.42</v>
      </c>
    </row>
    <row r="58" spans="1:8" s="257" customFormat="1" ht="18" customHeight="1" x14ac:dyDescent="0.25">
      <c r="A58" s="476"/>
      <c r="B58" s="477"/>
      <c r="C58" s="477"/>
      <c r="D58" s="256"/>
      <c r="E58" s="477" t="s">
        <v>286</v>
      </c>
      <c r="F58" s="478">
        <f>F57+F56+F55+F54+F52+F53+F49+F48+F47+F46+F45+F44+F41+F40+F39+F38+F37+F33+F30+F28+F26+F19+F17+F16+F15+F14+F13</f>
        <v>27337598.630000003</v>
      </c>
      <c r="H58" s="258"/>
    </row>
    <row r="59" spans="1:8" ht="17.25" customHeight="1" x14ac:dyDescent="0.2">
      <c r="A59" s="473" t="s">
        <v>287</v>
      </c>
      <c r="B59" s="474"/>
      <c r="C59" s="474"/>
      <c r="D59" s="163"/>
      <c r="E59" s="474"/>
      <c r="F59" s="475"/>
    </row>
    <row r="60" spans="1:8" ht="17.25" customHeight="1" x14ac:dyDescent="0.2">
      <c r="A60" s="156" t="s">
        <v>237</v>
      </c>
      <c r="B60" s="156" t="s">
        <v>41</v>
      </c>
      <c r="C60" s="156" t="s">
        <v>238</v>
      </c>
      <c r="D60" s="172"/>
      <c r="E60" s="158" t="s">
        <v>288</v>
      </c>
      <c r="F60" s="156" t="s">
        <v>241</v>
      </c>
    </row>
    <row r="61" spans="1:8" ht="24" customHeight="1" x14ac:dyDescent="0.2">
      <c r="A61" s="168">
        <v>1</v>
      </c>
      <c r="B61" s="168">
        <v>801</v>
      </c>
      <c r="C61" s="168">
        <v>80101</v>
      </c>
      <c r="D61" s="259" t="s">
        <v>289</v>
      </c>
      <c r="E61" s="254" t="s">
        <v>18</v>
      </c>
      <c r="F61" s="170">
        <f>9621098.76+50000+100000+1400000</f>
        <v>11171098.76</v>
      </c>
    </row>
    <row r="62" spans="1:8" ht="16.5" customHeight="1" x14ac:dyDescent="0.2">
      <c r="A62" s="260"/>
      <c r="B62" s="261"/>
      <c r="C62" s="262"/>
      <c r="D62" s="229"/>
      <c r="E62" s="263" t="s">
        <v>290</v>
      </c>
      <c r="F62" s="264"/>
    </row>
    <row r="63" spans="1:8" ht="15" customHeight="1" x14ac:dyDescent="0.2">
      <c r="A63" s="265"/>
      <c r="B63" s="266"/>
      <c r="C63" s="267"/>
      <c r="D63" s="268"/>
      <c r="E63" s="269" t="s">
        <v>291</v>
      </c>
      <c r="F63" s="270"/>
      <c r="G63" s="271"/>
    </row>
    <row r="64" spans="1:8" ht="26.25" customHeight="1" x14ac:dyDescent="0.2">
      <c r="A64" s="265"/>
      <c r="B64" s="266"/>
      <c r="C64" s="267"/>
      <c r="D64" s="272"/>
      <c r="E64" s="273" t="s">
        <v>292</v>
      </c>
      <c r="F64" s="274"/>
    </row>
    <row r="65" spans="1:6" ht="27" customHeight="1" x14ac:dyDescent="0.2">
      <c r="A65" s="265"/>
      <c r="B65" s="266"/>
      <c r="C65" s="267"/>
      <c r="D65" s="272"/>
      <c r="E65" s="275" t="s">
        <v>293</v>
      </c>
      <c r="F65" s="270"/>
    </row>
    <row r="66" spans="1:6" ht="14.25" customHeight="1" x14ac:dyDescent="0.2">
      <c r="A66" s="265"/>
      <c r="B66" s="266"/>
      <c r="C66" s="267"/>
      <c r="D66" s="272"/>
      <c r="E66" s="276" t="s">
        <v>294</v>
      </c>
      <c r="F66" s="270"/>
    </row>
    <row r="67" spans="1:6" ht="24" customHeight="1" x14ac:dyDescent="0.2">
      <c r="A67" s="277"/>
      <c r="B67" s="278"/>
      <c r="C67" s="279"/>
      <c r="D67" s="280"/>
      <c r="E67" s="281" t="s">
        <v>260</v>
      </c>
      <c r="F67" s="226"/>
    </row>
    <row r="68" spans="1:6" ht="13.9" customHeight="1" x14ac:dyDescent="0.2">
      <c r="A68" s="242">
        <v>2</v>
      </c>
      <c r="B68" s="242">
        <v>801</v>
      </c>
      <c r="C68" s="242">
        <v>80103</v>
      </c>
      <c r="D68" s="243">
        <v>2540</v>
      </c>
      <c r="E68" s="252" t="s">
        <v>295</v>
      </c>
      <c r="F68" s="167">
        <v>200474</v>
      </c>
    </row>
    <row r="69" spans="1:6" ht="27" customHeight="1" x14ac:dyDescent="0.2">
      <c r="A69" s="265"/>
      <c r="B69" s="266"/>
      <c r="C69" s="267"/>
      <c r="D69" s="272"/>
      <c r="E69" s="282" t="s">
        <v>292</v>
      </c>
      <c r="F69" s="264"/>
    </row>
    <row r="70" spans="1:6" ht="15" customHeight="1" x14ac:dyDescent="0.2">
      <c r="A70" s="277"/>
      <c r="B70" s="278"/>
      <c r="C70" s="279"/>
      <c r="D70" s="198"/>
      <c r="E70" s="278" t="s">
        <v>294</v>
      </c>
      <c r="F70" s="226"/>
    </row>
    <row r="71" spans="1:6" ht="26.25" customHeight="1" x14ac:dyDescent="0.2">
      <c r="A71" s="168">
        <v>3</v>
      </c>
      <c r="B71" s="168">
        <v>801</v>
      </c>
      <c r="C71" s="168">
        <v>80104</v>
      </c>
      <c r="D71" s="240" t="s">
        <v>289</v>
      </c>
      <c r="E71" s="254" t="s">
        <v>19</v>
      </c>
      <c r="F71" s="170">
        <f>9998488.4-50000+250000+1100000</f>
        <v>11298488.4</v>
      </c>
    </row>
    <row r="72" spans="1:6" ht="15.2" customHeight="1" x14ac:dyDescent="0.2">
      <c r="A72" s="260"/>
      <c r="B72" s="261"/>
      <c r="C72" s="262"/>
      <c r="D72" s="229"/>
      <c r="E72" s="263" t="s">
        <v>250</v>
      </c>
      <c r="F72" s="264"/>
    </row>
    <row r="73" spans="1:6" ht="15.2" customHeight="1" x14ac:dyDescent="0.2">
      <c r="A73" s="265"/>
      <c r="B73" s="266"/>
      <c r="C73" s="267"/>
      <c r="D73" s="272"/>
      <c r="E73" s="283" t="s">
        <v>248</v>
      </c>
      <c r="F73" s="270"/>
    </row>
    <row r="74" spans="1:6" ht="15.2" customHeight="1" x14ac:dyDescent="0.2">
      <c r="A74" s="265"/>
      <c r="B74" s="266"/>
      <c r="C74" s="267"/>
      <c r="D74" s="272"/>
      <c r="E74" s="283" t="s">
        <v>249</v>
      </c>
      <c r="F74" s="270"/>
    </row>
    <row r="75" spans="1:6" ht="15.2" customHeight="1" x14ac:dyDescent="0.2">
      <c r="A75" s="265"/>
      <c r="B75" s="266"/>
      <c r="C75" s="267"/>
      <c r="D75" s="272"/>
      <c r="E75" s="283" t="s">
        <v>251</v>
      </c>
      <c r="F75" s="270"/>
    </row>
    <row r="76" spans="1:6" ht="15.2" customHeight="1" x14ac:dyDescent="0.2">
      <c r="A76" s="277"/>
      <c r="B76" s="278"/>
      <c r="C76" s="279"/>
      <c r="D76" s="280"/>
      <c r="E76" s="284" t="s">
        <v>296</v>
      </c>
      <c r="F76" s="285"/>
    </row>
    <row r="77" spans="1:6" ht="15.2" customHeight="1" x14ac:dyDescent="0.2">
      <c r="A77" s="265"/>
      <c r="B77" s="266"/>
      <c r="C77" s="267"/>
      <c r="D77" s="272"/>
      <c r="E77" s="273" t="s">
        <v>297</v>
      </c>
      <c r="F77" s="274"/>
    </row>
    <row r="78" spans="1:6" ht="15.2" customHeight="1" x14ac:dyDescent="0.2">
      <c r="A78" s="265"/>
      <c r="B78" s="266"/>
      <c r="C78" s="267"/>
      <c r="D78" s="272"/>
      <c r="E78" s="283" t="s">
        <v>252</v>
      </c>
      <c r="F78" s="270"/>
    </row>
    <row r="79" spans="1:6" ht="24" customHeight="1" x14ac:dyDescent="0.2">
      <c r="A79" s="265"/>
      <c r="B79" s="266"/>
      <c r="C79" s="267"/>
      <c r="D79" s="272"/>
      <c r="E79" s="283" t="s">
        <v>298</v>
      </c>
      <c r="F79" s="270"/>
    </row>
    <row r="80" spans="1:6" ht="15.2" customHeight="1" x14ac:dyDescent="0.2">
      <c r="A80" s="265"/>
      <c r="B80" s="266"/>
      <c r="C80" s="267"/>
      <c r="D80" s="272"/>
      <c r="E80" s="273" t="s">
        <v>299</v>
      </c>
      <c r="F80" s="274"/>
    </row>
    <row r="81" spans="1:6" ht="15.2" customHeight="1" x14ac:dyDescent="0.2">
      <c r="A81" s="265"/>
      <c r="B81" s="266"/>
      <c r="C81" s="267"/>
      <c r="D81" s="272"/>
      <c r="E81" s="276" t="s">
        <v>300</v>
      </c>
      <c r="F81" s="270"/>
    </row>
    <row r="82" spans="1:6" ht="15.2" customHeight="1" x14ac:dyDescent="0.2">
      <c r="A82" s="265"/>
      <c r="B82" s="266"/>
      <c r="C82" s="267"/>
      <c r="D82" s="272"/>
      <c r="E82" s="276" t="s">
        <v>253</v>
      </c>
      <c r="F82" s="270"/>
    </row>
    <row r="83" spans="1:6" ht="15.2" customHeight="1" x14ac:dyDescent="0.2">
      <c r="A83" s="265"/>
      <c r="B83" s="266"/>
      <c r="C83" s="267"/>
      <c r="D83" s="272"/>
      <c r="E83" s="286" t="s">
        <v>301</v>
      </c>
      <c r="F83" s="274"/>
    </row>
    <row r="84" spans="1:6" ht="15.2" customHeight="1" x14ac:dyDescent="0.2">
      <c r="A84" s="265"/>
      <c r="B84" s="266"/>
      <c r="C84" s="267"/>
      <c r="D84" s="272"/>
      <c r="E84" s="276" t="s">
        <v>302</v>
      </c>
      <c r="F84" s="270"/>
    </row>
    <row r="85" spans="1:6" ht="15.2" customHeight="1" x14ac:dyDescent="0.2">
      <c r="A85" s="265"/>
      <c r="B85" s="266"/>
      <c r="C85" s="267"/>
      <c r="D85" s="272"/>
      <c r="E85" s="276" t="s">
        <v>303</v>
      </c>
      <c r="F85" s="270"/>
    </row>
    <row r="86" spans="1:6" ht="15.2" customHeight="1" x14ac:dyDescent="0.2">
      <c r="A86" s="277"/>
      <c r="B86" s="278"/>
      <c r="C86" s="279"/>
      <c r="D86" s="280"/>
      <c r="E86" s="287" t="s">
        <v>304</v>
      </c>
      <c r="F86" s="226"/>
    </row>
    <row r="87" spans="1:6" ht="17.25" customHeight="1" x14ac:dyDescent="0.2">
      <c r="A87" s="168">
        <v>4</v>
      </c>
      <c r="B87" s="168">
        <v>801</v>
      </c>
      <c r="C87" s="168">
        <v>80106</v>
      </c>
      <c r="D87" s="172">
        <v>2540</v>
      </c>
      <c r="E87" s="173" t="s">
        <v>305</v>
      </c>
      <c r="F87" s="170">
        <f>106966+130971-74217</f>
        <v>163720</v>
      </c>
    </row>
    <row r="88" spans="1:6" ht="16.5" customHeight="1" x14ac:dyDescent="0.2">
      <c r="A88" s="265"/>
      <c r="B88" s="266"/>
      <c r="C88" s="267"/>
      <c r="D88" s="187"/>
      <c r="E88" s="288" t="s">
        <v>306</v>
      </c>
      <c r="F88" s="289"/>
    </row>
    <row r="89" spans="1:6" ht="13.5" customHeight="1" x14ac:dyDescent="0.2">
      <c r="A89" s="242">
        <v>5</v>
      </c>
      <c r="B89" s="242">
        <v>801</v>
      </c>
      <c r="C89" s="242">
        <v>80115</v>
      </c>
      <c r="D89" s="290">
        <v>2540</v>
      </c>
      <c r="E89" s="291" t="s">
        <v>21</v>
      </c>
      <c r="F89" s="167">
        <f>3080790+50000+120000+450000</f>
        <v>3700790</v>
      </c>
    </row>
    <row r="90" spans="1:6" ht="28.5" customHeight="1" x14ac:dyDescent="0.2">
      <c r="A90" s="252"/>
      <c r="B90" s="291"/>
      <c r="C90" s="292"/>
      <c r="D90" s="169"/>
      <c r="E90" s="293" t="s">
        <v>307</v>
      </c>
      <c r="F90" s="167"/>
    </row>
    <row r="91" spans="1:6" ht="13.5" customHeight="1" x14ac:dyDescent="0.2">
      <c r="A91" s="242">
        <v>6</v>
      </c>
      <c r="B91" s="242">
        <v>801</v>
      </c>
      <c r="C91" s="242">
        <v>80116</v>
      </c>
      <c r="D91" s="290">
        <v>2540</v>
      </c>
      <c r="E91" s="291" t="s">
        <v>308</v>
      </c>
      <c r="F91" s="167">
        <f>5554772.25+500000+800000+1200000+1000000</f>
        <v>9054772.25</v>
      </c>
    </row>
    <row r="92" spans="1:6" ht="15" customHeight="1" x14ac:dyDescent="0.2">
      <c r="A92" s="260"/>
      <c r="B92" s="261"/>
      <c r="C92" s="262"/>
      <c r="D92" s="229"/>
      <c r="E92" s="294" t="s">
        <v>309</v>
      </c>
      <c r="F92" s="264"/>
    </row>
    <row r="93" spans="1:6" ht="25.5" customHeight="1" x14ac:dyDescent="0.2">
      <c r="A93" s="265"/>
      <c r="B93" s="266"/>
      <c r="C93" s="267"/>
      <c r="D93" s="272"/>
      <c r="E93" s="269" t="s">
        <v>310</v>
      </c>
      <c r="F93" s="270"/>
    </row>
    <row r="94" spans="1:6" ht="13.5" customHeight="1" x14ac:dyDescent="0.2">
      <c r="A94" s="265"/>
      <c r="B94" s="266"/>
      <c r="C94" s="267"/>
      <c r="D94" s="272"/>
      <c r="E94" s="276" t="s">
        <v>311</v>
      </c>
      <c r="F94" s="270"/>
    </row>
    <row r="95" spans="1:6" ht="25.5" customHeight="1" x14ac:dyDescent="0.2">
      <c r="A95" s="265"/>
      <c r="B95" s="266"/>
      <c r="C95" s="267"/>
      <c r="D95" s="272"/>
      <c r="E95" s="269" t="s">
        <v>312</v>
      </c>
      <c r="F95" s="270"/>
    </row>
    <row r="96" spans="1:6" ht="27.75" customHeight="1" x14ac:dyDescent="0.2">
      <c r="A96" s="265"/>
      <c r="B96" s="266"/>
      <c r="C96" s="267"/>
      <c r="D96" s="272"/>
      <c r="E96" s="203" t="s">
        <v>313</v>
      </c>
      <c r="F96" s="274"/>
    </row>
    <row r="97" spans="1:6" ht="13.9" customHeight="1" x14ac:dyDescent="0.2">
      <c r="A97" s="265"/>
      <c r="B97" s="266"/>
      <c r="C97" s="267"/>
      <c r="D97" s="272"/>
      <c r="E97" s="276" t="s">
        <v>314</v>
      </c>
      <c r="F97" s="270"/>
    </row>
    <row r="98" spans="1:6" ht="15.75" customHeight="1" x14ac:dyDescent="0.2">
      <c r="A98" s="265"/>
      <c r="B98" s="266"/>
      <c r="C98" s="267"/>
      <c r="D98" s="272"/>
      <c r="E98" s="276" t="s">
        <v>315</v>
      </c>
      <c r="F98" s="270"/>
    </row>
    <row r="99" spans="1:6" ht="15" customHeight="1" x14ac:dyDescent="0.2">
      <c r="A99" s="265"/>
      <c r="B99" s="266"/>
      <c r="C99" s="267"/>
      <c r="D99" s="295"/>
      <c r="E99" s="296" t="s">
        <v>316</v>
      </c>
      <c r="F99" s="274"/>
    </row>
    <row r="100" spans="1:6" ht="15" customHeight="1" x14ac:dyDescent="0.2">
      <c r="A100" s="265"/>
      <c r="B100" s="266"/>
      <c r="C100" s="267"/>
      <c r="D100" s="295"/>
      <c r="E100" s="297" t="s">
        <v>317</v>
      </c>
      <c r="F100" s="270"/>
    </row>
    <row r="101" spans="1:6" ht="15.75" customHeight="1" x14ac:dyDescent="0.2">
      <c r="A101" s="265"/>
      <c r="B101" s="266"/>
      <c r="C101" s="267"/>
      <c r="D101" s="298"/>
      <c r="E101" s="286" t="s">
        <v>318</v>
      </c>
      <c r="F101" s="274"/>
    </row>
    <row r="102" spans="1:6" ht="27" customHeight="1" x14ac:dyDescent="0.2">
      <c r="A102" s="277"/>
      <c r="B102" s="278"/>
      <c r="C102" s="279"/>
      <c r="D102" s="280"/>
      <c r="E102" s="281" t="s">
        <v>319</v>
      </c>
      <c r="F102" s="226"/>
    </row>
    <row r="103" spans="1:6" ht="24.75" customHeight="1" x14ac:dyDescent="0.2">
      <c r="A103" s="168">
        <v>7</v>
      </c>
      <c r="B103" s="168">
        <v>801</v>
      </c>
      <c r="C103" s="168">
        <v>80117</v>
      </c>
      <c r="D103" s="240" t="s">
        <v>289</v>
      </c>
      <c r="E103" s="254" t="s">
        <v>158</v>
      </c>
      <c r="F103" s="170">
        <f>2829208+300000</f>
        <v>3129208</v>
      </c>
    </row>
    <row r="104" spans="1:6" ht="15.6" customHeight="1" x14ac:dyDescent="0.2">
      <c r="A104" s="265"/>
      <c r="B104" s="266"/>
      <c r="C104" s="267"/>
      <c r="D104" s="272"/>
      <c r="E104" s="203" t="s">
        <v>255</v>
      </c>
      <c r="F104" s="274"/>
    </row>
    <row r="105" spans="1:6" ht="25.5" customHeight="1" x14ac:dyDescent="0.2">
      <c r="A105" s="265"/>
      <c r="B105" s="266"/>
      <c r="C105" s="267"/>
      <c r="D105" s="272"/>
      <c r="E105" s="281" t="s">
        <v>320</v>
      </c>
      <c r="F105" s="289"/>
    </row>
    <row r="106" spans="1:6" ht="24" customHeight="1" x14ac:dyDescent="0.2">
      <c r="A106" s="168">
        <v>8</v>
      </c>
      <c r="B106" s="168">
        <v>801</v>
      </c>
      <c r="C106" s="168">
        <v>80120</v>
      </c>
      <c r="D106" s="240" t="s">
        <v>289</v>
      </c>
      <c r="E106" s="254" t="s">
        <v>22</v>
      </c>
      <c r="F106" s="170">
        <f>7217788.78-500000+200000+300000+950000</f>
        <v>8167788.7800000003</v>
      </c>
    </row>
    <row r="107" spans="1:6" ht="12.75" customHeight="1" x14ac:dyDescent="0.2">
      <c r="A107" s="265"/>
      <c r="B107" s="266"/>
      <c r="C107" s="267"/>
      <c r="D107" s="272"/>
      <c r="E107" s="269" t="s">
        <v>321</v>
      </c>
      <c r="F107" s="270"/>
    </row>
    <row r="108" spans="1:6" ht="24.75" customHeight="1" x14ac:dyDescent="0.2">
      <c r="A108" s="265"/>
      <c r="B108" s="266"/>
      <c r="C108" s="267"/>
      <c r="D108" s="295"/>
      <c r="E108" s="269" t="s">
        <v>322</v>
      </c>
      <c r="F108" s="270"/>
    </row>
    <row r="109" spans="1:6" ht="24" customHeight="1" x14ac:dyDescent="0.2">
      <c r="A109" s="265"/>
      <c r="B109" s="266"/>
      <c r="C109" s="267"/>
      <c r="D109" s="295"/>
      <c r="E109" s="299" t="s">
        <v>323</v>
      </c>
      <c r="F109" s="270"/>
    </row>
    <row r="110" spans="1:6" ht="21.75" customHeight="1" x14ac:dyDescent="0.2">
      <c r="A110" s="265"/>
      <c r="B110" s="266"/>
      <c r="C110" s="267"/>
      <c r="D110" s="272"/>
      <c r="E110" s="269" t="s">
        <v>324</v>
      </c>
      <c r="F110" s="270"/>
    </row>
    <row r="111" spans="1:6" ht="14.25" customHeight="1" x14ac:dyDescent="0.2">
      <c r="A111" s="265"/>
      <c r="B111" s="266"/>
      <c r="C111" s="267"/>
      <c r="D111" s="272"/>
      <c r="E111" s="283" t="s">
        <v>325</v>
      </c>
      <c r="F111" s="270"/>
    </row>
    <row r="112" spans="1:6" ht="25.5" customHeight="1" x14ac:dyDescent="0.2">
      <c r="A112" s="265"/>
      <c r="B112" s="266"/>
      <c r="C112" s="267"/>
      <c r="D112" s="272"/>
      <c r="E112" s="275" t="s">
        <v>326</v>
      </c>
      <c r="F112" s="270"/>
    </row>
    <row r="113" spans="1:6" ht="26.25" customHeight="1" x14ac:dyDescent="0.2">
      <c r="A113" s="265"/>
      <c r="B113" s="266"/>
      <c r="C113" s="267"/>
      <c r="D113" s="272"/>
      <c r="E113" s="275" t="s">
        <v>327</v>
      </c>
      <c r="F113" s="270"/>
    </row>
    <row r="114" spans="1:6" ht="12.75" customHeight="1" x14ac:dyDescent="0.2">
      <c r="A114" s="265"/>
      <c r="B114" s="266"/>
      <c r="C114" s="267"/>
      <c r="D114" s="272"/>
      <c r="E114" s="276" t="s">
        <v>328</v>
      </c>
      <c r="F114" s="270"/>
    </row>
    <row r="115" spans="1:6" ht="14.25" customHeight="1" x14ac:dyDescent="0.2">
      <c r="A115" s="265"/>
      <c r="B115" s="266"/>
      <c r="C115" s="267"/>
      <c r="D115" s="272"/>
      <c r="E115" s="276" t="s">
        <v>329</v>
      </c>
      <c r="F115" s="270"/>
    </row>
    <row r="116" spans="1:6" ht="15" customHeight="1" x14ac:dyDescent="0.2">
      <c r="A116" s="277"/>
      <c r="B116" s="278"/>
      <c r="C116" s="279"/>
      <c r="D116" s="280"/>
      <c r="E116" s="287" t="s">
        <v>330</v>
      </c>
      <c r="F116" s="226"/>
    </row>
    <row r="117" spans="1:6" ht="48" customHeight="1" x14ac:dyDescent="0.2">
      <c r="A117" s="168">
        <v>9</v>
      </c>
      <c r="B117" s="168">
        <v>801</v>
      </c>
      <c r="C117" s="168">
        <v>80149</v>
      </c>
      <c r="D117" s="240" t="s">
        <v>289</v>
      </c>
      <c r="E117" s="173" t="s">
        <v>331</v>
      </c>
      <c r="F117" s="170">
        <f>2979637.56+250000+450000+500000</f>
        <v>4179637.56</v>
      </c>
    </row>
    <row r="118" spans="1:6" ht="15.2" customHeight="1" x14ac:dyDescent="0.2">
      <c r="A118" s="265"/>
      <c r="B118" s="266"/>
      <c r="C118" s="267"/>
      <c r="D118" s="272"/>
      <c r="E118" s="275" t="s">
        <v>300</v>
      </c>
      <c r="F118" s="270"/>
    </row>
    <row r="119" spans="1:6" ht="15.2" customHeight="1" x14ac:dyDescent="0.2">
      <c r="A119" s="265"/>
      <c r="B119" s="266"/>
      <c r="C119" s="267"/>
      <c r="D119" s="272"/>
      <c r="E119" s="275" t="s">
        <v>332</v>
      </c>
      <c r="F119" s="270"/>
    </row>
    <row r="120" spans="1:6" ht="15.2" customHeight="1" x14ac:dyDescent="0.2">
      <c r="A120" s="265"/>
      <c r="B120" s="266"/>
      <c r="C120" s="267"/>
      <c r="D120" s="272"/>
      <c r="E120" s="300" t="s">
        <v>250</v>
      </c>
      <c r="F120" s="274"/>
    </row>
    <row r="121" spans="1:6" ht="15.2" customHeight="1" x14ac:dyDescent="0.2">
      <c r="A121" s="265"/>
      <c r="B121" s="266"/>
      <c r="C121" s="267"/>
      <c r="D121" s="272"/>
      <c r="E121" s="283" t="s">
        <v>249</v>
      </c>
      <c r="F121" s="270"/>
    </row>
    <row r="122" spans="1:6" ht="15.2" customHeight="1" x14ac:dyDescent="0.2">
      <c r="A122" s="265"/>
      <c r="B122" s="266"/>
      <c r="C122" s="267"/>
      <c r="D122" s="272"/>
      <c r="E122" s="275" t="s">
        <v>333</v>
      </c>
      <c r="F122" s="270"/>
    </row>
    <row r="123" spans="1:6" ht="15.2" customHeight="1" x14ac:dyDescent="0.2">
      <c r="A123" s="265"/>
      <c r="B123" s="266"/>
      <c r="C123" s="267"/>
      <c r="D123" s="272"/>
      <c r="E123" s="275" t="s">
        <v>334</v>
      </c>
      <c r="F123" s="270"/>
    </row>
    <row r="124" spans="1:6" ht="15.2" customHeight="1" x14ac:dyDescent="0.2">
      <c r="A124" s="265"/>
      <c r="B124" s="266"/>
      <c r="C124" s="267"/>
      <c r="D124" s="272"/>
      <c r="E124" s="275" t="s">
        <v>297</v>
      </c>
      <c r="F124" s="270"/>
    </row>
    <row r="125" spans="1:6" ht="15.2" customHeight="1" x14ac:dyDescent="0.2">
      <c r="A125" s="265"/>
      <c r="B125" s="266"/>
      <c r="C125" s="267"/>
      <c r="D125" s="301"/>
      <c r="E125" s="283" t="s">
        <v>252</v>
      </c>
      <c r="F125" s="270"/>
    </row>
    <row r="126" spans="1:6" ht="15.2" customHeight="1" x14ac:dyDescent="0.2">
      <c r="A126" s="265"/>
      <c r="B126" s="266"/>
      <c r="C126" s="267"/>
      <c r="D126" s="268"/>
      <c r="E126" s="283" t="s">
        <v>248</v>
      </c>
      <c r="F126" s="270"/>
    </row>
    <row r="127" spans="1:6" ht="15.2" customHeight="1" x14ac:dyDescent="0.2">
      <c r="A127" s="265"/>
      <c r="B127" s="266"/>
      <c r="C127" s="267"/>
      <c r="D127" s="272"/>
      <c r="E127" s="283" t="s">
        <v>335</v>
      </c>
      <c r="F127" s="270"/>
    </row>
    <row r="128" spans="1:6" ht="15.2" customHeight="1" x14ac:dyDescent="0.2">
      <c r="A128" s="265"/>
      <c r="B128" s="266"/>
      <c r="C128" s="267"/>
      <c r="D128" s="272"/>
      <c r="E128" s="273" t="s">
        <v>304</v>
      </c>
      <c r="F128" s="274"/>
    </row>
    <row r="129" spans="1:7" ht="15.2" customHeight="1" x14ac:dyDescent="0.2">
      <c r="A129" s="277"/>
      <c r="B129" s="278"/>
      <c r="C129" s="279"/>
      <c r="D129" s="280"/>
      <c r="E129" s="302" t="s">
        <v>301</v>
      </c>
      <c r="F129" s="226"/>
    </row>
    <row r="130" spans="1:7" ht="36" customHeight="1" x14ac:dyDescent="0.2">
      <c r="A130" s="168">
        <v>10</v>
      </c>
      <c r="B130" s="168">
        <v>801</v>
      </c>
      <c r="C130" s="168">
        <v>80150</v>
      </c>
      <c r="D130" s="240" t="s">
        <v>289</v>
      </c>
      <c r="E130" s="173" t="s">
        <v>336</v>
      </c>
      <c r="F130" s="170">
        <v>901145.68</v>
      </c>
    </row>
    <row r="131" spans="1:7" ht="25.5" customHeight="1" x14ac:dyDescent="0.2">
      <c r="A131" s="265"/>
      <c r="B131" s="266"/>
      <c r="C131" s="267"/>
      <c r="D131" s="272"/>
      <c r="E131" s="269" t="s">
        <v>337</v>
      </c>
      <c r="F131" s="270"/>
    </row>
    <row r="132" spans="1:7" ht="14.25" customHeight="1" x14ac:dyDescent="0.2">
      <c r="A132" s="265"/>
      <c r="B132" s="266"/>
      <c r="C132" s="267"/>
      <c r="D132" s="303"/>
      <c r="E132" s="275" t="s">
        <v>294</v>
      </c>
      <c r="F132" s="270"/>
    </row>
    <row r="133" spans="1:7" ht="25.9" customHeight="1" x14ac:dyDescent="0.2">
      <c r="A133" s="265"/>
      <c r="B133" s="266"/>
      <c r="C133" s="267"/>
      <c r="D133" s="303"/>
      <c r="E133" s="273" t="s">
        <v>293</v>
      </c>
      <c r="F133" s="274"/>
    </row>
    <row r="134" spans="1:7" ht="15" customHeight="1" x14ac:dyDescent="0.2">
      <c r="A134" s="265"/>
      <c r="B134" s="266"/>
      <c r="C134" s="267"/>
      <c r="D134" s="272"/>
      <c r="E134" s="275" t="s">
        <v>290</v>
      </c>
      <c r="F134" s="270"/>
    </row>
    <row r="135" spans="1:7" ht="13.9" customHeight="1" x14ac:dyDescent="0.2">
      <c r="A135" s="277"/>
      <c r="B135" s="278"/>
      <c r="C135" s="279"/>
      <c r="D135" s="280"/>
      <c r="E135" s="281" t="s">
        <v>291</v>
      </c>
      <c r="F135" s="226"/>
      <c r="G135" s="271"/>
    </row>
    <row r="136" spans="1:7" ht="13.5" customHeight="1" x14ac:dyDescent="0.2">
      <c r="A136" s="242">
        <v>11</v>
      </c>
      <c r="B136" s="242">
        <v>801</v>
      </c>
      <c r="C136" s="242">
        <v>80151</v>
      </c>
      <c r="D136" s="163">
        <v>2540</v>
      </c>
      <c r="E136" s="291" t="s">
        <v>172</v>
      </c>
      <c r="F136" s="167">
        <v>50409.599999999999</v>
      </c>
    </row>
    <row r="137" spans="1:7" ht="15.2" customHeight="1" x14ac:dyDescent="0.2">
      <c r="A137" s="260"/>
      <c r="B137" s="261"/>
      <c r="C137" s="262"/>
      <c r="D137" s="304"/>
      <c r="E137" s="294" t="s">
        <v>338</v>
      </c>
      <c r="F137" s="264"/>
    </row>
    <row r="138" spans="1:7" ht="15.2" customHeight="1" x14ac:dyDescent="0.2">
      <c r="A138" s="277"/>
      <c r="B138" s="278"/>
      <c r="C138" s="279"/>
      <c r="D138" s="305"/>
      <c r="E138" s="287" t="s">
        <v>315</v>
      </c>
      <c r="F138" s="226"/>
    </row>
    <row r="139" spans="1:7" ht="102" customHeight="1" x14ac:dyDescent="0.2">
      <c r="A139" s="168">
        <v>12</v>
      </c>
      <c r="B139" s="168">
        <v>801</v>
      </c>
      <c r="C139" s="168">
        <v>80152</v>
      </c>
      <c r="D139" s="240" t="s">
        <v>289</v>
      </c>
      <c r="E139" s="173" t="s">
        <v>339</v>
      </c>
      <c r="F139" s="170">
        <f>1017020.64+150000-150000+20000+50000+90000</f>
        <v>1177020.6400000001</v>
      </c>
    </row>
    <row r="140" spans="1:7" ht="14.45" customHeight="1" x14ac:dyDescent="0.2">
      <c r="A140" s="265"/>
      <c r="B140" s="266"/>
      <c r="C140" s="267"/>
      <c r="D140" s="272"/>
      <c r="E140" s="203" t="s">
        <v>255</v>
      </c>
      <c r="F140" s="274"/>
    </row>
    <row r="141" spans="1:7" ht="15" customHeight="1" x14ac:dyDescent="0.2">
      <c r="A141" s="265"/>
      <c r="B141" s="266"/>
      <c r="C141" s="267"/>
      <c r="D141" s="272"/>
      <c r="E141" s="283" t="s">
        <v>330</v>
      </c>
      <c r="F141" s="270"/>
    </row>
    <row r="142" spans="1:7" ht="22.9" customHeight="1" x14ac:dyDescent="0.2">
      <c r="A142" s="265"/>
      <c r="B142" s="266"/>
      <c r="C142" s="267"/>
      <c r="D142" s="268"/>
      <c r="E142" s="306" t="s">
        <v>307</v>
      </c>
      <c r="F142" s="270"/>
    </row>
    <row r="143" spans="1:7" ht="24.75" customHeight="1" x14ac:dyDescent="0.2">
      <c r="A143" s="265"/>
      <c r="B143" s="266"/>
      <c r="C143" s="267"/>
      <c r="D143" s="272"/>
      <c r="E143" s="275" t="s">
        <v>327</v>
      </c>
      <c r="F143" s="270"/>
    </row>
    <row r="144" spans="1:7" ht="16.149999999999999" customHeight="1" x14ac:dyDescent="0.2">
      <c r="A144" s="265"/>
      <c r="B144" s="266"/>
      <c r="C144" s="267"/>
      <c r="D144" s="272"/>
      <c r="E144" s="283" t="s">
        <v>329</v>
      </c>
      <c r="F144" s="270"/>
    </row>
    <row r="145" spans="1:6" ht="24" customHeight="1" x14ac:dyDescent="0.2">
      <c r="A145" s="277"/>
      <c r="B145" s="278"/>
      <c r="C145" s="279"/>
      <c r="D145" s="280"/>
      <c r="E145" s="281" t="s">
        <v>320</v>
      </c>
      <c r="F145" s="226"/>
    </row>
    <row r="146" spans="1:6" ht="15.75" customHeight="1" x14ac:dyDescent="0.2">
      <c r="A146" s="307">
        <v>13</v>
      </c>
      <c r="B146" s="307">
        <v>853</v>
      </c>
      <c r="C146" s="307">
        <v>85311</v>
      </c>
      <c r="D146" s="290">
        <v>2580</v>
      </c>
      <c r="E146" s="278" t="s">
        <v>340</v>
      </c>
      <c r="F146" s="226">
        <f>260801+20000</f>
        <v>280801</v>
      </c>
    </row>
    <row r="147" spans="1:6" ht="18" customHeight="1" x14ac:dyDescent="0.2">
      <c r="A147" s="252"/>
      <c r="B147" s="291"/>
      <c r="C147" s="279"/>
      <c r="D147" s="198"/>
      <c r="E147" s="278" t="s">
        <v>341</v>
      </c>
      <c r="F147" s="226"/>
    </row>
    <row r="148" spans="1:6" ht="15.75" customHeight="1" x14ac:dyDescent="0.2">
      <c r="A148" s="242">
        <v>14</v>
      </c>
      <c r="B148" s="242">
        <v>854</v>
      </c>
      <c r="C148" s="308">
        <v>85402</v>
      </c>
      <c r="D148" s="290">
        <v>2540</v>
      </c>
      <c r="E148" s="201" t="s">
        <v>342</v>
      </c>
      <c r="F148" s="167">
        <f>1127337+100000</f>
        <v>1227337</v>
      </c>
    </row>
    <row r="149" spans="1:6" ht="22.5" customHeight="1" x14ac:dyDescent="0.2">
      <c r="A149" s="252"/>
      <c r="B149" s="291"/>
      <c r="C149" s="292"/>
      <c r="D149" s="169"/>
      <c r="E149" s="309" t="s">
        <v>343</v>
      </c>
      <c r="F149" s="167"/>
    </row>
    <row r="150" spans="1:6" ht="15.75" customHeight="1" x14ac:dyDescent="0.2">
      <c r="A150" s="242">
        <v>15</v>
      </c>
      <c r="B150" s="242">
        <v>854</v>
      </c>
      <c r="C150" s="242">
        <v>85404</v>
      </c>
      <c r="D150" s="165">
        <v>2540</v>
      </c>
      <c r="E150" s="291" t="s">
        <v>344</v>
      </c>
      <c r="F150" s="167">
        <f>657304.32+10000+190000</f>
        <v>857304.32</v>
      </c>
    </row>
    <row r="151" spans="1:6" ht="15" customHeight="1" x14ac:dyDescent="0.2">
      <c r="A151" s="265"/>
      <c r="B151" s="266"/>
      <c r="C151" s="267"/>
      <c r="D151" s="272"/>
      <c r="E151" s="276" t="s">
        <v>301</v>
      </c>
      <c r="F151" s="274"/>
    </row>
    <row r="152" spans="1:6" ht="13.5" customHeight="1" x14ac:dyDescent="0.2">
      <c r="A152" s="277"/>
      <c r="B152" s="278"/>
      <c r="C152" s="279"/>
      <c r="D152" s="280"/>
      <c r="E152" s="310" t="s">
        <v>249</v>
      </c>
      <c r="F152" s="285"/>
    </row>
    <row r="153" spans="1:6" ht="13.5" customHeight="1" x14ac:dyDescent="0.2">
      <c r="A153" s="265"/>
      <c r="B153" s="266"/>
      <c r="C153" s="267"/>
      <c r="D153" s="272"/>
      <c r="E153" s="273" t="s">
        <v>332</v>
      </c>
      <c r="F153" s="274"/>
    </row>
    <row r="154" spans="1:6" ht="13.5" customHeight="1" x14ac:dyDescent="0.2">
      <c r="A154" s="265"/>
      <c r="B154" s="266"/>
      <c r="C154" s="267"/>
      <c r="D154" s="272"/>
      <c r="E154" s="283" t="s">
        <v>252</v>
      </c>
      <c r="F154" s="270"/>
    </row>
    <row r="155" spans="1:6" ht="13.5" customHeight="1" x14ac:dyDescent="0.2">
      <c r="A155" s="265"/>
      <c r="B155" s="266"/>
      <c r="C155" s="267"/>
      <c r="D155" s="272"/>
      <c r="E155" s="275" t="s">
        <v>333</v>
      </c>
      <c r="F155" s="270"/>
    </row>
    <row r="156" spans="1:6" ht="13.5" customHeight="1" x14ac:dyDescent="0.2">
      <c r="A156" s="265"/>
      <c r="B156" s="266"/>
      <c r="C156" s="267"/>
      <c r="D156" s="272"/>
      <c r="E156" s="275" t="s">
        <v>297</v>
      </c>
      <c r="F156" s="270"/>
    </row>
    <row r="157" spans="1:6" ht="13.5" customHeight="1" x14ac:dyDescent="0.2">
      <c r="A157" s="265"/>
      <c r="B157" s="266"/>
      <c r="C157" s="267"/>
      <c r="D157" s="272"/>
      <c r="E157" s="283" t="s">
        <v>250</v>
      </c>
      <c r="F157" s="270"/>
    </row>
    <row r="158" spans="1:6" ht="14.25" customHeight="1" x14ac:dyDescent="0.2">
      <c r="A158" s="265"/>
      <c r="B158" s="266"/>
      <c r="C158" s="267"/>
      <c r="D158" s="272"/>
      <c r="E158" s="273" t="s">
        <v>334</v>
      </c>
      <c r="F158" s="274"/>
    </row>
    <row r="159" spans="1:6" ht="14.25" customHeight="1" x14ac:dyDescent="0.2">
      <c r="A159" s="277"/>
      <c r="B159" s="278"/>
      <c r="C159" s="279"/>
      <c r="D159" s="190"/>
      <c r="E159" s="311" t="s">
        <v>248</v>
      </c>
      <c r="F159" s="226"/>
    </row>
    <row r="160" spans="1:6" ht="25.5" customHeight="1" x14ac:dyDescent="0.2">
      <c r="A160" s="223">
        <v>16</v>
      </c>
      <c r="B160" s="223">
        <v>854</v>
      </c>
      <c r="C160" s="223">
        <v>85406</v>
      </c>
      <c r="D160" s="169">
        <v>2540</v>
      </c>
      <c r="E160" s="312" t="s">
        <v>189</v>
      </c>
      <c r="F160" s="170">
        <f>98579.6+15000</f>
        <v>113579.6</v>
      </c>
    </row>
    <row r="161" spans="1:6" ht="15.75" customHeight="1" x14ac:dyDescent="0.2">
      <c r="A161" s="260"/>
      <c r="B161" s="261"/>
      <c r="C161" s="262"/>
      <c r="D161" s="187"/>
      <c r="E161" s="313" t="s">
        <v>345</v>
      </c>
      <c r="F161" s="264"/>
    </row>
    <row r="162" spans="1:6" ht="16.5" customHeight="1" x14ac:dyDescent="0.2">
      <c r="A162" s="242">
        <v>17</v>
      </c>
      <c r="B162" s="242">
        <v>854</v>
      </c>
      <c r="C162" s="242">
        <v>85410</v>
      </c>
      <c r="D162" s="290">
        <v>2590</v>
      </c>
      <c r="E162" s="291" t="s">
        <v>190</v>
      </c>
      <c r="F162" s="167">
        <f>1201326+50000</f>
        <v>1251326</v>
      </c>
    </row>
    <row r="163" spans="1:6" ht="13.5" customHeight="1" x14ac:dyDescent="0.2">
      <c r="A163" s="252"/>
      <c r="B163" s="291"/>
      <c r="C163" s="292"/>
      <c r="D163" s="198"/>
      <c r="E163" s="278" t="s">
        <v>346</v>
      </c>
      <c r="F163" s="167"/>
    </row>
    <row r="164" spans="1:6" ht="14.25" customHeight="1" x14ac:dyDescent="0.2">
      <c r="A164" s="479"/>
      <c r="B164" s="480"/>
      <c r="C164" s="480"/>
      <c r="D164" s="163"/>
      <c r="E164" s="480" t="s">
        <v>286</v>
      </c>
      <c r="F164" s="481">
        <f>SUM(F61:F163)</f>
        <v>56924901.590000004</v>
      </c>
    </row>
    <row r="165" spans="1:6" ht="15.75" customHeight="1" x14ac:dyDescent="0.2">
      <c r="A165" s="314"/>
      <c r="B165" s="315"/>
      <c r="C165" s="315"/>
      <c r="D165" s="163"/>
      <c r="E165" s="315" t="s">
        <v>347</v>
      </c>
      <c r="F165" s="316">
        <f>F164+F58</f>
        <v>84262500.219999999</v>
      </c>
    </row>
    <row r="167" spans="1:6" ht="12.6" customHeight="1" x14ac:dyDescent="0.2">
      <c r="A167" s="482"/>
      <c r="F167" s="317"/>
    </row>
    <row r="169" spans="1:6" x14ac:dyDescent="0.2">
      <c r="F169" s="317"/>
    </row>
  </sheetData>
  <pageMargins left="0.43307086614173229" right="0.43307086614173229" top="0.70866141732283472" bottom="0.74803149606299213" header="0.31496062992125984" footer="0.31496062992125984"/>
  <pageSetup paperSize="9" orientation="portrait" useFirstPageNumber="1" r:id="rId1"/>
  <headerFoot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F110-A086-471D-A501-142EC24359B0}">
  <dimension ref="A1:G35"/>
  <sheetViews>
    <sheetView zoomScale="120" zoomScaleNormal="120" workbookViewId="0"/>
  </sheetViews>
  <sheetFormatPr defaultRowHeight="15" x14ac:dyDescent="0.25"/>
  <cols>
    <col min="1" max="1" width="4.42578125" style="427" customWidth="1"/>
    <col min="2" max="2" width="7.5703125" style="427" customWidth="1"/>
    <col min="3" max="3" width="47.42578125" style="427" customWidth="1"/>
    <col min="4" max="4" width="14.85546875" style="427" customWidth="1"/>
    <col min="5" max="5" width="14" style="427" customWidth="1"/>
    <col min="6" max="6" width="14.140625" style="427" customWidth="1"/>
    <col min="7" max="7" width="14.7109375" style="427" customWidth="1"/>
    <col min="8" max="256" width="9.140625" style="427"/>
    <col min="257" max="257" width="4.42578125" style="427" customWidth="1"/>
    <col min="258" max="258" width="7.5703125" style="427" customWidth="1"/>
    <col min="259" max="259" width="47.42578125" style="427" customWidth="1"/>
    <col min="260" max="260" width="14.85546875" style="427" customWidth="1"/>
    <col min="261" max="261" width="14" style="427" customWidth="1"/>
    <col min="262" max="262" width="14.140625" style="427" customWidth="1"/>
    <col min="263" max="263" width="14.7109375" style="427" customWidth="1"/>
    <col min="264" max="512" width="9.140625" style="427"/>
    <col min="513" max="513" width="4.42578125" style="427" customWidth="1"/>
    <col min="514" max="514" width="7.5703125" style="427" customWidth="1"/>
    <col min="515" max="515" width="47.42578125" style="427" customWidth="1"/>
    <col min="516" max="516" width="14.85546875" style="427" customWidth="1"/>
    <col min="517" max="517" width="14" style="427" customWidth="1"/>
    <col min="518" max="518" width="14.140625" style="427" customWidth="1"/>
    <col min="519" max="519" width="14.7109375" style="427" customWidth="1"/>
    <col min="520" max="768" width="9.140625" style="427"/>
    <col min="769" max="769" width="4.42578125" style="427" customWidth="1"/>
    <col min="770" max="770" width="7.5703125" style="427" customWidth="1"/>
    <col min="771" max="771" width="47.42578125" style="427" customWidth="1"/>
    <col min="772" max="772" width="14.85546875" style="427" customWidth="1"/>
    <col min="773" max="773" width="14" style="427" customWidth="1"/>
    <col min="774" max="774" width="14.140625" style="427" customWidth="1"/>
    <col min="775" max="775" width="14.7109375" style="427" customWidth="1"/>
    <col min="776" max="1024" width="9.140625" style="427"/>
    <col min="1025" max="1025" width="4.42578125" style="427" customWidth="1"/>
    <col min="1026" max="1026" width="7.5703125" style="427" customWidth="1"/>
    <col min="1027" max="1027" width="47.42578125" style="427" customWidth="1"/>
    <col min="1028" max="1028" width="14.85546875" style="427" customWidth="1"/>
    <col min="1029" max="1029" width="14" style="427" customWidth="1"/>
    <col min="1030" max="1030" width="14.140625" style="427" customWidth="1"/>
    <col min="1031" max="1031" width="14.7109375" style="427" customWidth="1"/>
    <col min="1032" max="1280" width="9.140625" style="427"/>
    <col min="1281" max="1281" width="4.42578125" style="427" customWidth="1"/>
    <col min="1282" max="1282" width="7.5703125" style="427" customWidth="1"/>
    <col min="1283" max="1283" width="47.42578125" style="427" customWidth="1"/>
    <col min="1284" max="1284" width="14.85546875" style="427" customWidth="1"/>
    <col min="1285" max="1285" width="14" style="427" customWidth="1"/>
    <col min="1286" max="1286" width="14.140625" style="427" customWidth="1"/>
    <col min="1287" max="1287" width="14.7109375" style="427" customWidth="1"/>
    <col min="1288" max="1536" width="9.140625" style="427"/>
    <col min="1537" max="1537" width="4.42578125" style="427" customWidth="1"/>
    <col min="1538" max="1538" width="7.5703125" style="427" customWidth="1"/>
    <col min="1539" max="1539" width="47.42578125" style="427" customWidth="1"/>
    <col min="1540" max="1540" width="14.85546875" style="427" customWidth="1"/>
    <col min="1541" max="1541" width="14" style="427" customWidth="1"/>
    <col min="1542" max="1542" width="14.140625" style="427" customWidth="1"/>
    <col min="1543" max="1543" width="14.7109375" style="427" customWidth="1"/>
    <col min="1544" max="1792" width="9.140625" style="427"/>
    <col min="1793" max="1793" width="4.42578125" style="427" customWidth="1"/>
    <col min="1794" max="1794" width="7.5703125" style="427" customWidth="1"/>
    <col min="1795" max="1795" width="47.42578125" style="427" customWidth="1"/>
    <col min="1796" max="1796" width="14.85546875" style="427" customWidth="1"/>
    <col min="1797" max="1797" width="14" style="427" customWidth="1"/>
    <col min="1798" max="1798" width="14.140625" style="427" customWidth="1"/>
    <col min="1799" max="1799" width="14.7109375" style="427" customWidth="1"/>
    <col min="1800" max="2048" width="9.140625" style="427"/>
    <col min="2049" max="2049" width="4.42578125" style="427" customWidth="1"/>
    <col min="2050" max="2050" width="7.5703125" style="427" customWidth="1"/>
    <col min="2051" max="2051" width="47.42578125" style="427" customWidth="1"/>
    <col min="2052" max="2052" width="14.85546875" style="427" customWidth="1"/>
    <col min="2053" max="2053" width="14" style="427" customWidth="1"/>
    <col min="2054" max="2054" width="14.140625" style="427" customWidth="1"/>
    <col min="2055" max="2055" width="14.7109375" style="427" customWidth="1"/>
    <col min="2056" max="2304" width="9.140625" style="427"/>
    <col min="2305" max="2305" width="4.42578125" style="427" customWidth="1"/>
    <col min="2306" max="2306" width="7.5703125" style="427" customWidth="1"/>
    <col min="2307" max="2307" width="47.42578125" style="427" customWidth="1"/>
    <col min="2308" max="2308" width="14.85546875" style="427" customWidth="1"/>
    <col min="2309" max="2309" width="14" style="427" customWidth="1"/>
    <col min="2310" max="2310" width="14.140625" style="427" customWidth="1"/>
    <col min="2311" max="2311" width="14.7109375" style="427" customWidth="1"/>
    <col min="2312" max="2560" width="9.140625" style="427"/>
    <col min="2561" max="2561" width="4.42578125" style="427" customWidth="1"/>
    <col min="2562" max="2562" width="7.5703125" style="427" customWidth="1"/>
    <col min="2563" max="2563" width="47.42578125" style="427" customWidth="1"/>
    <col min="2564" max="2564" width="14.85546875" style="427" customWidth="1"/>
    <col min="2565" max="2565" width="14" style="427" customWidth="1"/>
    <col min="2566" max="2566" width="14.140625" style="427" customWidth="1"/>
    <col min="2567" max="2567" width="14.7109375" style="427" customWidth="1"/>
    <col min="2568" max="2816" width="9.140625" style="427"/>
    <col min="2817" max="2817" width="4.42578125" style="427" customWidth="1"/>
    <col min="2818" max="2818" width="7.5703125" style="427" customWidth="1"/>
    <col min="2819" max="2819" width="47.42578125" style="427" customWidth="1"/>
    <col min="2820" max="2820" width="14.85546875" style="427" customWidth="1"/>
    <col min="2821" max="2821" width="14" style="427" customWidth="1"/>
    <col min="2822" max="2822" width="14.140625" style="427" customWidth="1"/>
    <col min="2823" max="2823" width="14.7109375" style="427" customWidth="1"/>
    <col min="2824" max="3072" width="9.140625" style="427"/>
    <col min="3073" max="3073" width="4.42578125" style="427" customWidth="1"/>
    <col min="3074" max="3074" width="7.5703125" style="427" customWidth="1"/>
    <col min="3075" max="3075" width="47.42578125" style="427" customWidth="1"/>
    <col min="3076" max="3076" width="14.85546875" style="427" customWidth="1"/>
    <col min="3077" max="3077" width="14" style="427" customWidth="1"/>
    <col min="3078" max="3078" width="14.140625" style="427" customWidth="1"/>
    <col min="3079" max="3079" width="14.7109375" style="427" customWidth="1"/>
    <col min="3080" max="3328" width="9.140625" style="427"/>
    <col min="3329" max="3329" width="4.42578125" style="427" customWidth="1"/>
    <col min="3330" max="3330" width="7.5703125" style="427" customWidth="1"/>
    <col min="3331" max="3331" width="47.42578125" style="427" customWidth="1"/>
    <col min="3332" max="3332" width="14.85546875" style="427" customWidth="1"/>
    <col min="3333" max="3333" width="14" style="427" customWidth="1"/>
    <col min="3334" max="3334" width="14.140625" style="427" customWidth="1"/>
    <col min="3335" max="3335" width="14.7109375" style="427" customWidth="1"/>
    <col min="3336" max="3584" width="9.140625" style="427"/>
    <col min="3585" max="3585" width="4.42578125" style="427" customWidth="1"/>
    <col min="3586" max="3586" width="7.5703125" style="427" customWidth="1"/>
    <col min="3587" max="3587" width="47.42578125" style="427" customWidth="1"/>
    <col min="3588" max="3588" width="14.85546875" style="427" customWidth="1"/>
    <col min="3589" max="3589" width="14" style="427" customWidth="1"/>
    <col min="3590" max="3590" width="14.140625" style="427" customWidth="1"/>
    <col min="3591" max="3591" width="14.7109375" style="427" customWidth="1"/>
    <col min="3592" max="3840" width="9.140625" style="427"/>
    <col min="3841" max="3841" width="4.42578125" style="427" customWidth="1"/>
    <col min="3842" max="3842" width="7.5703125" style="427" customWidth="1"/>
    <col min="3843" max="3843" width="47.42578125" style="427" customWidth="1"/>
    <col min="3844" max="3844" width="14.85546875" style="427" customWidth="1"/>
    <col min="3845" max="3845" width="14" style="427" customWidth="1"/>
    <col min="3846" max="3846" width="14.140625" style="427" customWidth="1"/>
    <col min="3847" max="3847" width="14.7109375" style="427" customWidth="1"/>
    <col min="3848" max="4096" width="9.140625" style="427"/>
    <col min="4097" max="4097" width="4.42578125" style="427" customWidth="1"/>
    <col min="4098" max="4098" width="7.5703125" style="427" customWidth="1"/>
    <col min="4099" max="4099" width="47.42578125" style="427" customWidth="1"/>
    <col min="4100" max="4100" width="14.85546875" style="427" customWidth="1"/>
    <col min="4101" max="4101" width="14" style="427" customWidth="1"/>
    <col min="4102" max="4102" width="14.140625" style="427" customWidth="1"/>
    <col min="4103" max="4103" width="14.7109375" style="427" customWidth="1"/>
    <col min="4104" max="4352" width="9.140625" style="427"/>
    <col min="4353" max="4353" width="4.42578125" style="427" customWidth="1"/>
    <col min="4354" max="4354" width="7.5703125" style="427" customWidth="1"/>
    <col min="4355" max="4355" width="47.42578125" style="427" customWidth="1"/>
    <col min="4356" max="4356" width="14.85546875" style="427" customWidth="1"/>
    <col min="4357" max="4357" width="14" style="427" customWidth="1"/>
    <col min="4358" max="4358" width="14.140625" style="427" customWidth="1"/>
    <col min="4359" max="4359" width="14.7109375" style="427" customWidth="1"/>
    <col min="4360" max="4608" width="9.140625" style="427"/>
    <col min="4609" max="4609" width="4.42578125" style="427" customWidth="1"/>
    <col min="4610" max="4610" width="7.5703125" style="427" customWidth="1"/>
    <col min="4611" max="4611" width="47.42578125" style="427" customWidth="1"/>
    <col min="4612" max="4612" width="14.85546875" style="427" customWidth="1"/>
    <col min="4613" max="4613" width="14" style="427" customWidth="1"/>
    <col min="4614" max="4614" width="14.140625" style="427" customWidth="1"/>
    <col min="4615" max="4615" width="14.7109375" style="427" customWidth="1"/>
    <col min="4616" max="4864" width="9.140625" style="427"/>
    <col min="4865" max="4865" width="4.42578125" style="427" customWidth="1"/>
    <col min="4866" max="4866" width="7.5703125" style="427" customWidth="1"/>
    <col min="4867" max="4867" width="47.42578125" style="427" customWidth="1"/>
    <col min="4868" max="4868" width="14.85546875" style="427" customWidth="1"/>
    <col min="4869" max="4869" width="14" style="427" customWidth="1"/>
    <col min="4870" max="4870" width="14.140625" style="427" customWidth="1"/>
    <col min="4871" max="4871" width="14.7109375" style="427" customWidth="1"/>
    <col min="4872" max="5120" width="9.140625" style="427"/>
    <col min="5121" max="5121" width="4.42578125" style="427" customWidth="1"/>
    <col min="5122" max="5122" width="7.5703125" style="427" customWidth="1"/>
    <col min="5123" max="5123" width="47.42578125" style="427" customWidth="1"/>
    <col min="5124" max="5124" width="14.85546875" style="427" customWidth="1"/>
    <col min="5125" max="5125" width="14" style="427" customWidth="1"/>
    <col min="5126" max="5126" width="14.140625" style="427" customWidth="1"/>
    <col min="5127" max="5127" width="14.7109375" style="427" customWidth="1"/>
    <col min="5128" max="5376" width="9.140625" style="427"/>
    <col min="5377" max="5377" width="4.42578125" style="427" customWidth="1"/>
    <col min="5378" max="5378" width="7.5703125" style="427" customWidth="1"/>
    <col min="5379" max="5379" width="47.42578125" style="427" customWidth="1"/>
    <col min="5380" max="5380" width="14.85546875" style="427" customWidth="1"/>
    <col min="5381" max="5381" width="14" style="427" customWidth="1"/>
    <col min="5382" max="5382" width="14.140625" style="427" customWidth="1"/>
    <col min="5383" max="5383" width="14.7109375" style="427" customWidth="1"/>
    <col min="5384" max="5632" width="9.140625" style="427"/>
    <col min="5633" max="5633" width="4.42578125" style="427" customWidth="1"/>
    <col min="5634" max="5634" width="7.5703125" style="427" customWidth="1"/>
    <col min="5635" max="5635" width="47.42578125" style="427" customWidth="1"/>
    <col min="5636" max="5636" width="14.85546875" style="427" customWidth="1"/>
    <col min="5637" max="5637" width="14" style="427" customWidth="1"/>
    <col min="5638" max="5638" width="14.140625" style="427" customWidth="1"/>
    <col min="5639" max="5639" width="14.7109375" style="427" customWidth="1"/>
    <col min="5640" max="5888" width="9.140625" style="427"/>
    <col min="5889" max="5889" width="4.42578125" style="427" customWidth="1"/>
    <col min="5890" max="5890" width="7.5703125" style="427" customWidth="1"/>
    <col min="5891" max="5891" width="47.42578125" style="427" customWidth="1"/>
    <col min="5892" max="5892" width="14.85546875" style="427" customWidth="1"/>
    <col min="5893" max="5893" width="14" style="427" customWidth="1"/>
    <col min="5894" max="5894" width="14.140625" style="427" customWidth="1"/>
    <col min="5895" max="5895" width="14.7109375" style="427" customWidth="1"/>
    <col min="5896" max="6144" width="9.140625" style="427"/>
    <col min="6145" max="6145" width="4.42578125" style="427" customWidth="1"/>
    <col min="6146" max="6146" width="7.5703125" style="427" customWidth="1"/>
    <col min="6147" max="6147" width="47.42578125" style="427" customWidth="1"/>
    <col min="6148" max="6148" width="14.85546875" style="427" customWidth="1"/>
    <col min="6149" max="6149" width="14" style="427" customWidth="1"/>
    <col min="6150" max="6150" width="14.140625" style="427" customWidth="1"/>
    <col min="6151" max="6151" width="14.7109375" style="427" customWidth="1"/>
    <col min="6152" max="6400" width="9.140625" style="427"/>
    <col min="6401" max="6401" width="4.42578125" style="427" customWidth="1"/>
    <col min="6402" max="6402" width="7.5703125" style="427" customWidth="1"/>
    <col min="6403" max="6403" width="47.42578125" style="427" customWidth="1"/>
    <col min="6404" max="6404" width="14.85546875" style="427" customWidth="1"/>
    <col min="6405" max="6405" width="14" style="427" customWidth="1"/>
    <col min="6406" max="6406" width="14.140625" style="427" customWidth="1"/>
    <col min="6407" max="6407" width="14.7109375" style="427" customWidth="1"/>
    <col min="6408" max="6656" width="9.140625" style="427"/>
    <col min="6657" max="6657" width="4.42578125" style="427" customWidth="1"/>
    <col min="6658" max="6658" width="7.5703125" style="427" customWidth="1"/>
    <col min="6659" max="6659" width="47.42578125" style="427" customWidth="1"/>
    <col min="6660" max="6660" width="14.85546875" style="427" customWidth="1"/>
    <col min="6661" max="6661" width="14" style="427" customWidth="1"/>
    <col min="6662" max="6662" width="14.140625" style="427" customWidth="1"/>
    <col min="6663" max="6663" width="14.7109375" style="427" customWidth="1"/>
    <col min="6664" max="6912" width="9.140625" style="427"/>
    <col min="6913" max="6913" width="4.42578125" style="427" customWidth="1"/>
    <col min="6914" max="6914" width="7.5703125" style="427" customWidth="1"/>
    <col min="6915" max="6915" width="47.42578125" style="427" customWidth="1"/>
    <col min="6916" max="6916" width="14.85546875" style="427" customWidth="1"/>
    <col min="6917" max="6917" width="14" style="427" customWidth="1"/>
    <col min="6918" max="6918" width="14.140625" style="427" customWidth="1"/>
    <col min="6919" max="6919" width="14.7109375" style="427" customWidth="1"/>
    <col min="6920" max="7168" width="9.140625" style="427"/>
    <col min="7169" max="7169" width="4.42578125" style="427" customWidth="1"/>
    <col min="7170" max="7170" width="7.5703125" style="427" customWidth="1"/>
    <col min="7171" max="7171" width="47.42578125" style="427" customWidth="1"/>
    <col min="7172" max="7172" width="14.85546875" style="427" customWidth="1"/>
    <col min="7173" max="7173" width="14" style="427" customWidth="1"/>
    <col min="7174" max="7174" width="14.140625" style="427" customWidth="1"/>
    <col min="7175" max="7175" width="14.7109375" style="427" customWidth="1"/>
    <col min="7176" max="7424" width="9.140625" style="427"/>
    <col min="7425" max="7425" width="4.42578125" style="427" customWidth="1"/>
    <col min="7426" max="7426" width="7.5703125" style="427" customWidth="1"/>
    <col min="7427" max="7427" width="47.42578125" style="427" customWidth="1"/>
    <col min="7428" max="7428" width="14.85546875" style="427" customWidth="1"/>
    <col min="7429" max="7429" width="14" style="427" customWidth="1"/>
    <col min="7430" max="7430" width="14.140625" style="427" customWidth="1"/>
    <col min="7431" max="7431" width="14.7109375" style="427" customWidth="1"/>
    <col min="7432" max="7680" width="9.140625" style="427"/>
    <col min="7681" max="7681" width="4.42578125" style="427" customWidth="1"/>
    <col min="7682" max="7682" width="7.5703125" style="427" customWidth="1"/>
    <col min="7683" max="7683" width="47.42578125" style="427" customWidth="1"/>
    <col min="7684" max="7684" width="14.85546875" style="427" customWidth="1"/>
    <col min="7685" max="7685" width="14" style="427" customWidth="1"/>
    <col min="7686" max="7686" width="14.140625" style="427" customWidth="1"/>
    <col min="7687" max="7687" width="14.7109375" style="427" customWidth="1"/>
    <col min="7688" max="7936" width="9.140625" style="427"/>
    <col min="7937" max="7937" width="4.42578125" style="427" customWidth="1"/>
    <col min="7938" max="7938" width="7.5703125" style="427" customWidth="1"/>
    <col min="7939" max="7939" width="47.42578125" style="427" customWidth="1"/>
    <col min="7940" max="7940" width="14.85546875" style="427" customWidth="1"/>
    <col min="7941" max="7941" width="14" style="427" customWidth="1"/>
    <col min="7942" max="7942" width="14.140625" style="427" customWidth="1"/>
    <col min="7943" max="7943" width="14.7109375" style="427" customWidth="1"/>
    <col min="7944" max="8192" width="9.140625" style="427"/>
    <col min="8193" max="8193" width="4.42578125" style="427" customWidth="1"/>
    <col min="8194" max="8194" width="7.5703125" style="427" customWidth="1"/>
    <col min="8195" max="8195" width="47.42578125" style="427" customWidth="1"/>
    <col min="8196" max="8196" width="14.85546875" style="427" customWidth="1"/>
    <col min="8197" max="8197" width="14" style="427" customWidth="1"/>
    <col min="8198" max="8198" width="14.140625" style="427" customWidth="1"/>
    <col min="8199" max="8199" width="14.7109375" style="427" customWidth="1"/>
    <col min="8200" max="8448" width="9.140625" style="427"/>
    <col min="8449" max="8449" width="4.42578125" style="427" customWidth="1"/>
    <col min="8450" max="8450" width="7.5703125" style="427" customWidth="1"/>
    <col min="8451" max="8451" width="47.42578125" style="427" customWidth="1"/>
    <col min="8452" max="8452" width="14.85546875" style="427" customWidth="1"/>
    <col min="8453" max="8453" width="14" style="427" customWidth="1"/>
    <col min="8454" max="8454" width="14.140625" style="427" customWidth="1"/>
    <col min="8455" max="8455" width="14.7109375" style="427" customWidth="1"/>
    <col min="8456" max="8704" width="9.140625" style="427"/>
    <col min="8705" max="8705" width="4.42578125" style="427" customWidth="1"/>
    <col min="8706" max="8706" width="7.5703125" style="427" customWidth="1"/>
    <col min="8707" max="8707" width="47.42578125" style="427" customWidth="1"/>
    <col min="8708" max="8708" width="14.85546875" style="427" customWidth="1"/>
    <col min="8709" max="8709" width="14" style="427" customWidth="1"/>
    <col min="8710" max="8710" width="14.140625" style="427" customWidth="1"/>
    <col min="8711" max="8711" width="14.7109375" style="427" customWidth="1"/>
    <col min="8712" max="8960" width="9.140625" style="427"/>
    <col min="8961" max="8961" width="4.42578125" style="427" customWidth="1"/>
    <col min="8962" max="8962" width="7.5703125" style="427" customWidth="1"/>
    <col min="8963" max="8963" width="47.42578125" style="427" customWidth="1"/>
    <col min="8964" max="8964" width="14.85546875" style="427" customWidth="1"/>
    <col min="8965" max="8965" width="14" style="427" customWidth="1"/>
    <col min="8966" max="8966" width="14.140625" style="427" customWidth="1"/>
    <col min="8967" max="8967" width="14.7109375" style="427" customWidth="1"/>
    <col min="8968" max="9216" width="9.140625" style="427"/>
    <col min="9217" max="9217" width="4.42578125" style="427" customWidth="1"/>
    <col min="9218" max="9218" width="7.5703125" style="427" customWidth="1"/>
    <col min="9219" max="9219" width="47.42578125" style="427" customWidth="1"/>
    <col min="9220" max="9220" width="14.85546875" style="427" customWidth="1"/>
    <col min="9221" max="9221" width="14" style="427" customWidth="1"/>
    <col min="9222" max="9222" width="14.140625" style="427" customWidth="1"/>
    <col min="9223" max="9223" width="14.7109375" style="427" customWidth="1"/>
    <col min="9224" max="9472" width="9.140625" style="427"/>
    <col min="9473" max="9473" width="4.42578125" style="427" customWidth="1"/>
    <col min="9474" max="9474" width="7.5703125" style="427" customWidth="1"/>
    <col min="9475" max="9475" width="47.42578125" style="427" customWidth="1"/>
    <col min="9476" max="9476" width="14.85546875" style="427" customWidth="1"/>
    <col min="9477" max="9477" width="14" style="427" customWidth="1"/>
    <col min="9478" max="9478" width="14.140625" style="427" customWidth="1"/>
    <col min="9479" max="9479" width="14.7109375" style="427" customWidth="1"/>
    <col min="9480" max="9728" width="9.140625" style="427"/>
    <col min="9729" max="9729" width="4.42578125" style="427" customWidth="1"/>
    <col min="9730" max="9730" width="7.5703125" style="427" customWidth="1"/>
    <col min="9731" max="9731" width="47.42578125" style="427" customWidth="1"/>
    <col min="9732" max="9732" width="14.85546875" style="427" customWidth="1"/>
    <col min="9733" max="9733" width="14" style="427" customWidth="1"/>
    <col min="9734" max="9734" width="14.140625" style="427" customWidth="1"/>
    <col min="9735" max="9735" width="14.7109375" style="427" customWidth="1"/>
    <col min="9736" max="9984" width="9.140625" style="427"/>
    <col min="9985" max="9985" width="4.42578125" style="427" customWidth="1"/>
    <col min="9986" max="9986" width="7.5703125" style="427" customWidth="1"/>
    <col min="9987" max="9987" width="47.42578125" style="427" customWidth="1"/>
    <col min="9988" max="9988" width="14.85546875" style="427" customWidth="1"/>
    <col min="9989" max="9989" width="14" style="427" customWidth="1"/>
    <col min="9990" max="9990" width="14.140625" style="427" customWidth="1"/>
    <col min="9991" max="9991" width="14.7109375" style="427" customWidth="1"/>
    <col min="9992" max="10240" width="9.140625" style="427"/>
    <col min="10241" max="10241" width="4.42578125" style="427" customWidth="1"/>
    <col min="10242" max="10242" width="7.5703125" style="427" customWidth="1"/>
    <col min="10243" max="10243" width="47.42578125" style="427" customWidth="1"/>
    <col min="10244" max="10244" width="14.85546875" style="427" customWidth="1"/>
    <col min="10245" max="10245" width="14" style="427" customWidth="1"/>
    <col min="10246" max="10246" width="14.140625" style="427" customWidth="1"/>
    <col min="10247" max="10247" width="14.7109375" style="427" customWidth="1"/>
    <col min="10248" max="10496" width="9.140625" style="427"/>
    <col min="10497" max="10497" width="4.42578125" style="427" customWidth="1"/>
    <col min="10498" max="10498" width="7.5703125" style="427" customWidth="1"/>
    <col min="10499" max="10499" width="47.42578125" style="427" customWidth="1"/>
    <col min="10500" max="10500" width="14.85546875" style="427" customWidth="1"/>
    <col min="10501" max="10501" width="14" style="427" customWidth="1"/>
    <col min="10502" max="10502" width="14.140625" style="427" customWidth="1"/>
    <col min="10503" max="10503" width="14.7109375" style="427" customWidth="1"/>
    <col min="10504" max="10752" width="9.140625" style="427"/>
    <col min="10753" max="10753" width="4.42578125" style="427" customWidth="1"/>
    <col min="10754" max="10754" width="7.5703125" style="427" customWidth="1"/>
    <col min="10755" max="10755" width="47.42578125" style="427" customWidth="1"/>
    <col min="10756" max="10756" width="14.85546875" style="427" customWidth="1"/>
    <col min="10757" max="10757" width="14" style="427" customWidth="1"/>
    <col min="10758" max="10758" width="14.140625" style="427" customWidth="1"/>
    <col min="10759" max="10759" width="14.7109375" style="427" customWidth="1"/>
    <col min="10760" max="11008" width="9.140625" style="427"/>
    <col min="11009" max="11009" width="4.42578125" style="427" customWidth="1"/>
    <col min="11010" max="11010" width="7.5703125" style="427" customWidth="1"/>
    <col min="11011" max="11011" width="47.42578125" style="427" customWidth="1"/>
    <col min="11012" max="11012" width="14.85546875" style="427" customWidth="1"/>
    <col min="11013" max="11013" width="14" style="427" customWidth="1"/>
    <col min="11014" max="11014" width="14.140625" style="427" customWidth="1"/>
    <col min="11015" max="11015" width="14.7109375" style="427" customWidth="1"/>
    <col min="11016" max="11264" width="9.140625" style="427"/>
    <col min="11265" max="11265" width="4.42578125" style="427" customWidth="1"/>
    <col min="11266" max="11266" width="7.5703125" style="427" customWidth="1"/>
    <col min="11267" max="11267" width="47.42578125" style="427" customWidth="1"/>
    <col min="11268" max="11268" width="14.85546875" style="427" customWidth="1"/>
    <col min="11269" max="11269" width="14" style="427" customWidth="1"/>
    <col min="11270" max="11270" width="14.140625" style="427" customWidth="1"/>
    <col min="11271" max="11271" width="14.7109375" style="427" customWidth="1"/>
    <col min="11272" max="11520" width="9.140625" style="427"/>
    <col min="11521" max="11521" width="4.42578125" style="427" customWidth="1"/>
    <col min="11522" max="11522" width="7.5703125" style="427" customWidth="1"/>
    <col min="11523" max="11523" width="47.42578125" style="427" customWidth="1"/>
    <col min="11524" max="11524" width="14.85546875" style="427" customWidth="1"/>
    <col min="11525" max="11525" width="14" style="427" customWidth="1"/>
    <col min="11526" max="11526" width="14.140625" style="427" customWidth="1"/>
    <col min="11527" max="11527" width="14.7109375" style="427" customWidth="1"/>
    <col min="11528" max="11776" width="9.140625" style="427"/>
    <col min="11777" max="11777" width="4.42578125" style="427" customWidth="1"/>
    <col min="11778" max="11778" width="7.5703125" style="427" customWidth="1"/>
    <col min="11779" max="11779" width="47.42578125" style="427" customWidth="1"/>
    <col min="11780" max="11780" width="14.85546875" style="427" customWidth="1"/>
    <col min="11781" max="11781" width="14" style="427" customWidth="1"/>
    <col min="11782" max="11782" width="14.140625" style="427" customWidth="1"/>
    <col min="11783" max="11783" width="14.7109375" style="427" customWidth="1"/>
    <col min="11784" max="12032" width="9.140625" style="427"/>
    <col min="12033" max="12033" width="4.42578125" style="427" customWidth="1"/>
    <col min="12034" max="12034" width="7.5703125" style="427" customWidth="1"/>
    <col min="12035" max="12035" width="47.42578125" style="427" customWidth="1"/>
    <col min="12036" max="12036" width="14.85546875" style="427" customWidth="1"/>
    <col min="12037" max="12037" width="14" style="427" customWidth="1"/>
    <col min="12038" max="12038" width="14.140625" style="427" customWidth="1"/>
    <col min="12039" max="12039" width="14.7109375" style="427" customWidth="1"/>
    <col min="12040" max="12288" width="9.140625" style="427"/>
    <col min="12289" max="12289" width="4.42578125" style="427" customWidth="1"/>
    <col min="12290" max="12290" width="7.5703125" style="427" customWidth="1"/>
    <col min="12291" max="12291" width="47.42578125" style="427" customWidth="1"/>
    <col min="12292" max="12292" width="14.85546875" style="427" customWidth="1"/>
    <col min="12293" max="12293" width="14" style="427" customWidth="1"/>
    <col min="12294" max="12294" width="14.140625" style="427" customWidth="1"/>
    <col min="12295" max="12295" width="14.7109375" style="427" customWidth="1"/>
    <col min="12296" max="12544" width="9.140625" style="427"/>
    <col min="12545" max="12545" width="4.42578125" style="427" customWidth="1"/>
    <col min="12546" max="12546" width="7.5703125" style="427" customWidth="1"/>
    <col min="12547" max="12547" width="47.42578125" style="427" customWidth="1"/>
    <col min="12548" max="12548" width="14.85546875" style="427" customWidth="1"/>
    <col min="12549" max="12549" width="14" style="427" customWidth="1"/>
    <col min="12550" max="12550" width="14.140625" style="427" customWidth="1"/>
    <col min="12551" max="12551" width="14.7109375" style="427" customWidth="1"/>
    <col min="12552" max="12800" width="9.140625" style="427"/>
    <col min="12801" max="12801" width="4.42578125" style="427" customWidth="1"/>
    <col min="12802" max="12802" width="7.5703125" style="427" customWidth="1"/>
    <col min="12803" max="12803" width="47.42578125" style="427" customWidth="1"/>
    <col min="12804" max="12804" width="14.85546875" style="427" customWidth="1"/>
    <col min="12805" max="12805" width="14" style="427" customWidth="1"/>
    <col min="12806" max="12806" width="14.140625" style="427" customWidth="1"/>
    <col min="12807" max="12807" width="14.7109375" style="427" customWidth="1"/>
    <col min="12808" max="13056" width="9.140625" style="427"/>
    <col min="13057" max="13057" width="4.42578125" style="427" customWidth="1"/>
    <col min="13058" max="13058" width="7.5703125" style="427" customWidth="1"/>
    <col min="13059" max="13059" width="47.42578125" style="427" customWidth="1"/>
    <col min="13060" max="13060" width="14.85546875" style="427" customWidth="1"/>
    <col min="13061" max="13061" width="14" style="427" customWidth="1"/>
    <col min="13062" max="13062" width="14.140625" style="427" customWidth="1"/>
    <col min="13063" max="13063" width="14.7109375" style="427" customWidth="1"/>
    <col min="13064" max="13312" width="9.140625" style="427"/>
    <col min="13313" max="13313" width="4.42578125" style="427" customWidth="1"/>
    <col min="13314" max="13314" width="7.5703125" style="427" customWidth="1"/>
    <col min="13315" max="13315" width="47.42578125" style="427" customWidth="1"/>
    <col min="13316" max="13316" width="14.85546875" style="427" customWidth="1"/>
    <col min="13317" max="13317" width="14" style="427" customWidth="1"/>
    <col min="13318" max="13318" width="14.140625" style="427" customWidth="1"/>
    <col min="13319" max="13319" width="14.7109375" style="427" customWidth="1"/>
    <col min="13320" max="13568" width="9.140625" style="427"/>
    <col min="13569" max="13569" width="4.42578125" style="427" customWidth="1"/>
    <col min="13570" max="13570" width="7.5703125" style="427" customWidth="1"/>
    <col min="13571" max="13571" width="47.42578125" style="427" customWidth="1"/>
    <col min="13572" max="13572" width="14.85546875" style="427" customWidth="1"/>
    <col min="13573" max="13573" width="14" style="427" customWidth="1"/>
    <col min="13574" max="13574" width="14.140625" style="427" customWidth="1"/>
    <col min="13575" max="13575" width="14.7109375" style="427" customWidth="1"/>
    <col min="13576" max="13824" width="9.140625" style="427"/>
    <col min="13825" max="13825" width="4.42578125" style="427" customWidth="1"/>
    <col min="13826" max="13826" width="7.5703125" style="427" customWidth="1"/>
    <col min="13827" max="13827" width="47.42578125" style="427" customWidth="1"/>
    <col min="13828" max="13828" width="14.85546875" style="427" customWidth="1"/>
    <col min="13829" max="13829" width="14" style="427" customWidth="1"/>
    <col min="13830" max="13830" width="14.140625" style="427" customWidth="1"/>
    <col min="13831" max="13831" width="14.7109375" style="427" customWidth="1"/>
    <col min="13832" max="14080" width="9.140625" style="427"/>
    <col min="14081" max="14081" width="4.42578125" style="427" customWidth="1"/>
    <col min="14082" max="14082" width="7.5703125" style="427" customWidth="1"/>
    <col min="14083" max="14083" width="47.42578125" style="427" customWidth="1"/>
    <col min="14084" max="14084" width="14.85546875" style="427" customWidth="1"/>
    <col min="14085" max="14085" width="14" style="427" customWidth="1"/>
    <col min="14086" max="14086" width="14.140625" style="427" customWidth="1"/>
    <col min="14087" max="14087" width="14.7109375" style="427" customWidth="1"/>
    <col min="14088" max="14336" width="9.140625" style="427"/>
    <col min="14337" max="14337" width="4.42578125" style="427" customWidth="1"/>
    <col min="14338" max="14338" width="7.5703125" style="427" customWidth="1"/>
    <col min="14339" max="14339" width="47.42578125" style="427" customWidth="1"/>
    <col min="14340" max="14340" width="14.85546875" style="427" customWidth="1"/>
    <col min="14341" max="14341" width="14" style="427" customWidth="1"/>
    <col min="14342" max="14342" width="14.140625" style="427" customWidth="1"/>
    <col min="14343" max="14343" width="14.7109375" style="427" customWidth="1"/>
    <col min="14344" max="14592" width="9.140625" style="427"/>
    <col min="14593" max="14593" width="4.42578125" style="427" customWidth="1"/>
    <col min="14594" max="14594" width="7.5703125" style="427" customWidth="1"/>
    <col min="14595" max="14595" width="47.42578125" style="427" customWidth="1"/>
    <col min="14596" max="14596" width="14.85546875" style="427" customWidth="1"/>
    <col min="14597" max="14597" width="14" style="427" customWidth="1"/>
    <col min="14598" max="14598" width="14.140625" style="427" customWidth="1"/>
    <col min="14599" max="14599" width="14.7109375" style="427" customWidth="1"/>
    <col min="14600" max="14848" width="9.140625" style="427"/>
    <col min="14849" max="14849" width="4.42578125" style="427" customWidth="1"/>
    <col min="14850" max="14850" width="7.5703125" style="427" customWidth="1"/>
    <col min="14851" max="14851" width="47.42578125" style="427" customWidth="1"/>
    <col min="14852" max="14852" width="14.85546875" style="427" customWidth="1"/>
    <col min="14853" max="14853" width="14" style="427" customWidth="1"/>
    <col min="14854" max="14854" width="14.140625" style="427" customWidth="1"/>
    <col min="14855" max="14855" width="14.7109375" style="427" customWidth="1"/>
    <col min="14856" max="15104" width="9.140625" style="427"/>
    <col min="15105" max="15105" width="4.42578125" style="427" customWidth="1"/>
    <col min="15106" max="15106" width="7.5703125" style="427" customWidth="1"/>
    <col min="15107" max="15107" width="47.42578125" style="427" customWidth="1"/>
    <col min="15108" max="15108" width="14.85546875" style="427" customWidth="1"/>
    <col min="15109" max="15109" width="14" style="427" customWidth="1"/>
    <col min="15110" max="15110" width="14.140625" style="427" customWidth="1"/>
    <col min="15111" max="15111" width="14.7109375" style="427" customWidth="1"/>
    <col min="15112" max="15360" width="9.140625" style="427"/>
    <col min="15361" max="15361" width="4.42578125" style="427" customWidth="1"/>
    <col min="15362" max="15362" width="7.5703125" style="427" customWidth="1"/>
    <col min="15363" max="15363" width="47.42578125" style="427" customWidth="1"/>
    <col min="15364" max="15364" width="14.85546875" style="427" customWidth="1"/>
    <col min="15365" max="15365" width="14" style="427" customWidth="1"/>
    <col min="15366" max="15366" width="14.140625" style="427" customWidth="1"/>
    <col min="15367" max="15367" width="14.7109375" style="427" customWidth="1"/>
    <col min="15368" max="15616" width="9.140625" style="427"/>
    <col min="15617" max="15617" width="4.42578125" style="427" customWidth="1"/>
    <col min="15618" max="15618" width="7.5703125" style="427" customWidth="1"/>
    <col min="15619" max="15619" width="47.42578125" style="427" customWidth="1"/>
    <col min="15620" max="15620" width="14.85546875" style="427" customWidth="1"/>
    <col min="15621" max="15621" width="14" style="427" customWidth="1"/>
    <col min="15622" max="15622" width="14.140625" style="427" customWidth="1"/>
    <col min="15623" max="15623" width="14.7109375" style="427" customWidth="1"/>
    <col min="15624" max="15872" width="9.140625" style="427"/>
    <col min="15873" max="15873" width="4.42578125" style="427" customWidth="1"/>
    <col min="15874" max="15874" width="7.5703125" style="427" customWidth="1"/>
    <col min="15875" max="15875" width="47.42578125" style="427" customWidth="1"/>
    <col min="15876" max="15876" width="14.85546875" style="427" customWidth="1"/>
    <col min="15877" max="15877" width="14" style="427" customWidth="1"/>
    <col min="15878" max="15878" width="14.140625" style="427" customWidth="1"/>
    <col min="15879" max="15879" width="14.7109375" style="427" customWidth="1"/>
    <col min="15880" max="16128" width="9.140625" style="427"/>
    <col min="16129" max="16129" width="4.42578125" style="427" customWidth="1"/>
    <col min="16130" max="16130" width="7.5703125" style="427" customWidth="1"/>
    <col min="16131" max="16131" width="47.42578125" style="427" customWidth="1"/>
    <col min="16132" max="16132" width="14.85546875" style="427" customWidth="1"/>
    <col min="16133" max="16133" width="14" style="427" customWidth="1"/>
    <col min="16134" max="16134" width="14.140625" style="427" customWidth="1"/>
    <col min="16135" max="16135" width="14.7109375" style="427" customWidth="1"/>
    <col min="16136" max="16384" width="9.140625" style="427"/>
  </cols>
  <sheetData>
    <row r="1" spans="1:7" x14ac:dyDescent="0.25">
      <c r="F1" s="12" t="s">
        <v>378</v>
      </c>
    </row>
    <row r="2" spans="1:7" x14ac:dyDescent="0.25">
      <c r="F2" s="10" t="s">
        <v>405</v>
      </c>
    </row>
    <row r="3" spans="1:7" x14ac:dyDescent="0.25">
      <c r="F3" s="10" t="s">
        <v>1</v>
      </c>
    </row>
    <row r="4" spans="1:7" x14ac:dyDescent="0.25">
      <c r="F4" s="10" t="s">
        <v>232</v>
      </c>
    </row>
    <row r="6" spans="1:7" s="368" customFormat="1" ht="12.75" x14ac:dyDescent="0.2">
      <c r="A6" s="519" t="s">
        <v>379</v>
      </c>
      <c r="B6" s="519"/>
      <c r="C6" s="519"/>
      <c r="D6" s="519"/>
      <c r="E6" s="519"/>
      <c r="F6" s="519"/>
      <c r="G6" s="519"/>
    </row>
    <row r="7" spans="1:7" s="368" customFormat="1" ht="12.75" x14ac:dyDescent="0.2">
      <c r="A7" s="369" t="s">
        <v>380</v>
      </c>
      <c r="B7" s="369"/>
      <c r="C7" s="369"/>
      <c r="D7" s="369"/>
      <c r="E7" s="369"/>
      <c r="F7" s="369"/>
      <c r="G7" s="369"/>
    </row>
    <row r="8" spans="1:7" x14ac:dyDescent="0.25">
      <c r="A8" s="520" t="s">
        <v>381</v>
      </c>
      <c r="B8" s="520"/>
      <c r="C8" s="520"/>
      <c r="D8" s="520"/>
      <c r="E8" s="520"/>
      <c r="F8" s="520"/>
      <c r="G8" s="520"/>
    </row>
    <row r="9" spans="1:7" x14ac:dyDescent="0.25">
      <c r="A9" s="483"/>
      <c r="B9" s="483"/>
      <c r="C9" s="483"/>
      <c r="D9" s="483"/>
      <c r="E9" s="483"/>
      <c r="F9" s="483"/>
      <c r="G9" s="370" t="s">
        <v>3</v>
      </c>
    </row>
    <row r="10" spans="1:7" x14ac:dyDescent="0.25">
      <c r="A10" s="521" t="s">
        <v>237</v>
      </c>
      <c r="B10" s="371"/>
      <c r="C10" s="521" t="s">
        <v>382</v>
      </c>
      <c r="D10" s="524" t="s">
        <v>383</v>
      </c>
      <c r="E10" s="372"/>
      <c r="F10" s="373"/>
      <c r="G10" s="524" t="s">
        <v>384</v>
      </c>
    </row>
    <row r="11" spans="1:7" x14ac:dyDescent="0.25">
      <c r="A11" s="522"/>
      <c r="B11" s="374" t="s">
        <v>5</v>
      </c>
      <c r="C11" s="522"/>
      <c r="D11" s="525"/>
      <c r="E11" s="525" t="s">
        <v>385</v>
      </c>
      <c r="F11" s="525" t="s">
        <v>386</v>
      </c>
      <c r="G11" s="525"/>
    </row>
    <row r="12" spans="1:7" x14ac:dyDescent="0.25">
      <c r="A12" s="522"/>
      <c r="B12" s="375"/>
      <c r="C12" s="522"/>
      <c r="D12" s="525"/>
      <c r="E12" s="525"/>
      <c r="F12" s="525"/>
      <c r="G12" s="525"/>
    </row>
    <row r="13" spans="1:7" x14ac:dyDescent="0.25">
      <c r="A13" s="523"/>
      <c r="B13" s="375" t="s">
        <v>6</v>
      </c>
      <c r="C13" s="523"/>
      <c r="D13" s="526"/>
      <c r="E13" s="526"/>
      <c r="F13" s="526"/>
      <c r="G13" s="526"/>
    </row>
    <row r="14" spans="1:7" x14ac:dyDescent="0.25">
      <c r="A14" s="376">
        <v>1</v>
      </c>
      <c r="B14" s="376">
        <v>2</v>
      </c>
      <c r="C14" s="376">
        <v>3</v>
      </c>
      <c r="D14" s="376">
        <v>4</v>
      </c>
      <c r="E14" s="376">
        <v>5</v>
      </c>
      <c r="F14" s="376">
        <v>6</v>
      </c>
      <c r="G14" s="376">
        <v>7</v>
      </c>
    </row>
    <row r="15" spans="1:7" s="483" customFormat="1" x14ac:dyDescent="0.25">
      <c r="A15" s="377"/>
      <c r="B15" s="378">
        <v>801</v>
      </c>
      <c r="C15" s="484"/>
      <c r="D15" s="485"/>
      <c r="E15" s="485"/>
      <c r="F15" s="485"/>
      <c r="G15" s="485"/>
    </row>
    <row r="16" spans="1:7" x14ac:dyDescent="0.25">
      <c r="A16" s="379" t="s">
        <v>387</v>
      </c>
      <c r="B16" s="486">
        <v>80101</v>
      </c>
      <c r="C16" s="380" t="s">
        <v>18</v>
      </c>
      <c r="D16" s="487">
        <v>543.20000000000005</v>
      </c>
      <c r="E16" s="487">
        <v>900152.81</v>
      </c>
      <c r="F16" s="487">
        <v>900696.01</v>
      </c>
      <c r="G16" s="487">
        <v>0</v>
      </c>
    </row>
    <row r="17" spans="1:7" x14ac:dyDescent="0.25">
      <c r="A17" s="379" t="s">
        <v>388</v>
      </c>
      <c r="B17" s="486">
        <v>80102</v>
      </c>
      <c r="C17" s="381" t="s">
        <v>65</v>
      </c>
      <c r="D17" s="488">
        <v>0</v>
      </c>
      <c r="E17" s="488">
        <v>89067</v>
      </c>
      <c r="F17" s="488">
        <v>89067</v>
      </c>
      <c r="G17" s="488">
        <v>0</v>
      </c>
    </row>
    <row r="18" spans="1:7" x14ac:dyDescent="0.25">
      <c r="A18" s="379" t="s">
        <v>389</v>
      </c>
      <c r="B18" s="486">
        <v>80104</v>
      </c>
      <c r="C18" s="381" t="s">
        <v>19</v>
      </c>
      <c r="D18" s="488">
        <v>16377.27</v>
      </c>
      <c r="E18" s="488">
        <v>5587855</v>
      </c>
      <c r="F18" s="488">
        <v>5604232.2699999996</v>
      </c>
      <c r="G18" s="488">
        <v>0</v>
      </c>
    </row>
    <row r="19" spans="1:7" x14ac:dyDescent="0.25">
      <c r="A19" s="379" t="s">
        <v>390</v>
      </c>
      <c r="B19" s="486">
        <v>80115</v>
      </c>
      <c r="C19" s="381" t="s">
        <v>21</v>
      </c>
      <c r="D19" s="488">
        <v>492.97</v>
      </c>
      <c r="E19" s="488">
        <v>1185840.8</v>
      </c>
      <c r="F19" s="488">
        <v>1186333.77</v>
      </c>
      <c r="G19" s="488">
        <v>0</v>
      </c>
    </row>
    <row r="20" spans="1:7" x14ac:dyDescent="0.25">
      <c r="A20" s="379" t="s">
        <v>391</v>
      </c>
      <c r="B20" s="486">
        <v>80120</v>
      </c>
      <c r="C20" s="381" t="s">
        <v>22</v>
      </c>
      <c r="D20" s="489">
        <v>227.01</v>
      </c>
      <c r="E20" s="488">
        <v>285150</v>
      </c>
      <c r="F20" s="488">
        <v>285377.01</v>
      </c>
      <c r="G20" s="488">
        <v>0</v>
      </c>
    </row>
    <row r="21" spans="1:7" x14ac:dyDescent="0.25">
      <c r="A21" s="379" t="s">
        <v>392</v>
      </c>
      <c r="B21" s="486">
        <v>80132</v>
      </c>
      <c r="C21" s="381" t="s">
        <v>393</v>
      </c>
      <c r="D21" s="488">
        <v>1.71</v>
      </c>
      <c r="E21" s="488">
        <v>141189</v>
      </c>
      <c r="F21" s="488">
        <v>141190.71</v>
      </c>
      <c r="G21" s="490">
        <v>0</v>
      </c>
    </row>
    <row r="22" spans="1:7" ht="25.5" x14ac:dyDescent="0.25">
      <c r="A22" s="382" t="s">
        <v>394</v>
      </c>
      <c r="B22" s="491">
        <v>80140</v>
      </c>
      <c r="C22" s="383" t="s">
        <v>395</v>
      </c>
      <c r="D22" s="492">
        <v>0</v>
      </c>
      <c r="E22" s="492">
        <v>159270</v>
      </c>
      <c r="F22" s="492">
        <v>159270</v>
      </c>
      <c r="G22" s="492">
        <v>0</v>
      </c>
    </row>
    <row r="23" spans="1:7" ht="14.25" customHeight="1" x14ac:dyDescent="0.25">
      <c r="A23" s="379" t="s">
        <v>396</v>
      </c>
      <c r="B23" s="491">
        <v>80142</v>
      </c>
      <c r="C23" s="383" t="s">
        <v>397</v>
      </c>
      <c r="D23" s="488">
        <v>0</v>
      </c>
      <c r="E23" s="488">
        <v>369147</v>
      </c>
      <c r="F23" s="488">
        <v>369147</v>
      </c>
      <c r="G23" s="488">
        <v>0</v>
      </c>
    </row>
    <row r="24" spans="1:7" ht="14.25" customHeight="1" x14ac:dyDescent="0.25">
      <c r="A24" s="379" t="s">
        <v>398</v>
      </c>
      <c r="B24" s="491">
        <v>80144</v>
      </c>
      <c r="C24" s="383" t="s">
        <v>399</v>
      </c>
      <c r="D24" s="488">
        <v>0</v>
      </c>
      <c r="E24" s="488">
        <v>74800</v>
      </c>
      <c r="F24" s="488">
        <v>74800</v>
      </c>
      <c r="G24" s="488">
        <v>0</v>
      </c>
    </row>
    <row r="25" spans="1:7" x14ac:dyDescent="0.25">
      <c r="A25" s="379" t="s">
        <v>400</v>
      </c>
      <c r="B25" s="491">
        <v>80148</v>
      </c>
      <c r="C25" s="381" t="s">
        <v>165</v>
      </c>
      <c r="D25" s="489">
        <v>522.36</v>
      </c>
      <c r="E25" s="489">
        <v>3380309</v>
      </c>
      <c r="F25" s="489">
        <v>3380831.36</v>
      </c>
      <c r="G25" s="489">
        <v>0</v>
      </c>
    </row>
    <row r="26" spans="1:7" x14ac:dyDescent="0.25">
      <c r="A26" s="493"/>
      <c r="B26" s="384">
        <v>854</v>
      </c>
      <c r="C26" s="385"/>
      <c r="D26" s="494"/>
      <c r="E26" s="494"/>
      <c r="F26" s="494"/>
      <c r="G26" s="494"/>
    </row>
    <row r="27" spans="1:7" x14ac:dyDescent="0.25">
      <c r="A27" s="379" t="s">
        <v>387</v>
      </c>
      <c r="B27" s="486">
        <v>85410</v>
      </c>
      <c r="C27" s="381" t="s">
        <v>190</v>
      </c>
      <c r="D27" s="488">
        <v>715.53</v>
      </c>
      <c r="E27" s="488">
        <v>501700</v>
      </c>
      <c r="F27" s="488">
        <v>502415.53</v>
      </c>
      <c r="G27" s="488">
        <v>0</v>
      </c>
    </row>
    <row r="28" spans="1:7" ht="25.5" x14ac:dyDescent="0.25">
      <c r="A28" s="379" t="s">
        <v>388</v>
      </c>
      <c r="B28" s="491">
        <v>85412</v>
      </c>
      <c r="C28" s="386" t="s">
        <v>401</v>
      </c>
      <c r="D28" s="492">
        <v>0</v>
      </c>
      <c r="E28" s="492">
        <v>20600</v>
      </c>
      <c r="F28" s="492">
        <v>20600</v>
      </c>
      <c r="G28" s="492">
        <v>0</v>
      </c>
    </row>
    <row r="29" spans="1:7" x14ac:dyDescent="0.25">
      <c r="A29" s="379" t="s">
        <v>389</v>
      </c>
      <c r="B29" s="486">
        <v>85417</v>
      </c>
      <c r="C29" s="386" t="s">
        <v>402</v>
      </c>
      <c r="D29" s="488">
        <v>0</v>
      </c>
      <c r="E29" s="488">
        <v>80400</v>
      </c>
      <c r="F29" s="488">
        <v>80400</v>
      </c>
      <c r="G29" s="488">
        <v>0</v>
      </c>
    </row>
    <row r="30" spans="1:7" x14ac:dyDescent="0.25">
      <c r="A30" s="387" t="s">
        <v>390</v>
      </c>
      <c r="B30" s="495">
        <v>85420</v>
      </c>
      <c r="C30" s="388" t="s">
        <v>403</v>
      </c>
      <c r="D30" s="496">
        <v>0</v>
      </c>
      <c r="E30" s="496">
        <v>24230</v>
      </c>
      <c r="F30" s="496">
        <v>24230</v>
      </c>
      <c r="G30" s="497">
        <v>0</v>
      </c>
    </row>
    <row r="31" spans="1:7" s="501" customFormat="1" ht="21" customHeight="1" x14ac:dyDescent="0.25">
      <c r="A31" s="498"/>
      <c r="B31" s="498"/>
      <c r="C31" s="499" t="s">
        <v>404</v>
      </c>
      <c r="D31" s="500">
        <f>SUM(D16:D30)</f>
        <v>18880.05</v>
      </c>
      <c r="E31" s="500">
        <f>SUM(E16:E30)</f>
        <v>12799710.609999999</v>
      </c>
      <c r="F31" s="500">
        <f>SUM(F16:F30)</f>
        <v>12818590.659999998</v>
      </c>
      <c r="G31" s="500">
        <f>SUM(G16:G30)</f>
        <v>0</v>
      </c>
    </row>
    <row r="33" spans="1:3" x14ac:dyDescent="0.25">
      <c r="A33" s="502"/>
      <c r="B33" s="502"/>
      <c r="C33" s="389"/>
    </row>
    <row r="34" spans="1:3" x14ac:dyDescent="0.25">
      <c r="A34" s="502"/>
      <c r="B34" s="502"/>
      <c r="C34" s="389"/>
    </row>
    <row r="35" spans="1:3" x14ac:dyDescent="0.25">
      <c r="A35" s="502"/>
      <c r="B35" s="502"/>
      <c r="C35" s="389"/>
    </row>
  </sheetData>
  <mergeCells count="8">
    <mergeCell ref="A6:G6"/>
    <mergeCell ref="A8:G8"/>
    <mergeCell ref="A10:A13"/>
    <mergeCell ref="C10:C13"/>
    <mergeCell ref="D10:D13"/>
    <mergeCell ref="G10:G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B6A47-41D1-4B9F-8EC1-E797451C64C1}">
  <sheetPr>
    <tabColor rgb="FF00B050"/>
  </sheetPr>
  <dimension ref="A1:WVO233"/>
  <sheetViews>
    <sheetView zoomScale="140" zoomScaleNormal="140" workbookViewId="0"/>
  </sheetViews>
  <sheetFormatPr defaultRowHeight="15" x14ac:dyDescent="0.25"/>
  <cols>
    <col min="1" max="1" width="4.85546875" style="483" customWidth="1"/>
    <col min="2" max="2" width="33.42578125" style="483" customWidth="1"/>
    <col min="3" max="3" width="8.5703125" style="483" customWidth="1"/>
    <col min="4" max="4" width="10.28515625" style="483" customWidth="1"/>
    <col min="5" max="5" width="8.140625" style="483" customWidth="1"/>
    <col min="6" max="7" width="13" style="427" customWidth="1"/>
    <col min="8" max="8" width="9.140625" style="427"/>
    <col min="9" max="9" width="12.42578125" style="427" customWidth="1"/>
    <col min="10" max="76" width="9.140625" style="427"/>
    <col min="77" max="253" width="9.140625" style="483"/>
    <col min="254" max="254" width="5.28515625" style="483" customWidth="1"/>
    <col min="255" max="255" width="8" style="483" customWidth="1"/>
    <col min="256" max="256" width="5.85546875" style="483" customWidth="1"/>
    <col min="257" max="257" width="9.42578125" style="483" customWidth="1"/>
    <col min="258" max="258" width="11.28515625" style="483" customWidth="1"/>
    <col min="259" max="259" width="11" style="483" customWidth="1"/>
    <col min="260" max="260" width="13.140625" style="483" customWidth="1"/>
    <col min="261" max="261" width="11.7109375" style="483" customWidth="1"/>
    <col min="262" max="262" width="11.140625" style="483" customWidth="1"/>
    <col min="263" max="263" width="11.7109375" style="483" customWidth="1"/>
    <col min="264" max="509" width="9.140625" style="483"/>
    <col min="510" max="510" width="5.28515625" style="483" customWidth="1"/>
    <col min="511" max="511" width="8" style="483" customWidth="1"/>
    <col min="512" max="512" width="5.85546875" style="483" customWidth="1"/>
    <col min="513" max="513" width="9.42578125" style="483" customWidth="1"/>
    <col min="514" max="514" width="11.28515625" style="483" customWidth="1"/>
    <col min="515" max="515" width="11" style="483" customWidth="1"/>
    <col min="516" max="516" width="13.140625" style="483" customWidth="1"/>
    <col min="517" max="517" width="11.7109375" style="483" customWidth="1"/>
    <col min="518" max="518" width="11.140625" style="483" customWidth="1"/>
    <col min="519" max="519" width="11.7109375" style="483" customWidth="1"/>
    <col min="520" max="765" width="9.140625" style="483"/>
    <col min="766" max="766" width="5.28515625" style="483" customWidth="1"/>
    <col min="767" max="767" width="8" style="483" customWidth="1"/>
    <col min="768" max="768" width="5.85546875" style="483" customWidth="1"/>
    <col min="769" max="769" width="9.42578125" style="483" customWidth="1"/>
    <col min="770" max="770" width="11.28515625" style="483" customWidth="1"/>
    <col min="771" max="771" width="11" style="483" customWidth="1"/>
    <col min="772" max="772" width="13.140625" style="483" customWidth="1"/>
    <col min="773" max="773" width="11.7109375" style="483" customWidth="1"/>
    <col min="774" max="774" width="11.140625" style="483" customWidth="1"/>
    <col min="775" max="775" width="11.7109375" style="483" customWidth="1"/>
    <col min="776" max="1021" width="9.140625" style="483"/>
    <col min="1022" max="1022" width="5.28515625" style="483" customWidth="1"/>
    <col min="1023" max="1023" width="8" style="483" customWidth="1"/>
    <col min="1024" max="1024" width="5.85546875" style="483" customWidth="1"/>
    <col min="1025" max="1025" width="9.42578125" style="483" customWidth="1"/>
    <col min="1026" max="1026" width="11.28515625" style="483" customWidth="1"/>
    <col min="1027" max="1027" width="11" style="483" customWidth="1"/>
    <col min="1028" max="1028" width="13.140625" style="483" customWidth="1"/>
    <col min="1029" max="1029" width="11.7109375" style="483" customWidth="1"/>
    <col min="1030" max="1030" width="11.140625" style="483" customWidth="1"/>
    <col min="1031" max="1031" width="11.7109375" style="483" customWidth="1"/>
    <col min="1032" max="1277" width="9.140625" style="483"/>
    <col min="1278" max="1278" width="5.28515625" style="483" customWidth="1"/>
    <col min="1279" max="1279" width="8" style="483" customWidth="1"/>
    <col min="1280" max="1280" width="5.85546875" style="483" customWidth="1"/>
    <col min="1281" max="1281" width="9.42578125" style="483" customWidth="1"/>
    <col min="1282" max="1282" width="11.28515625" style="483" customWidth="1"/>
    <col min="1283" max="1283" width="11" style="483" customWidth="1"/>
    <col min="1284" max="1284" width="13.140625" style="483" customWidth="1"/>
    <col min="1285" max="1285" width="11.7109375" style="483" customWidth="1"/>
    <col min="1286" max="1286" width="11.140625" style="483" customWidth="1"/>
    <col min="1287" max="1287" width="11.7109375" style="483" customWidth="1"/>
    <col min="1288" max="1533" width="9.140625" style="483"/>
    <col min="1534" max="1534" width="5.28515625" style="483" customWidth="1"/>
    <col min="1535" max="1535" width="8" style="483" customWidth="1"/>
    <col min="1536" max="1536" width="5.85546875" style="483" customWidth="1"/>
    <col min="1537" max="1537" width="9.42578125" style="483" customWidth="1"/>
    <col min="1538" max="1538" width="11.28515625" style="483" customWidth="1"/>
    <col min="1539" max="1539" width="11" style="483" customWidth="1"/>
    <col min="1540" max="1540" width="13.140625" style="483" customWidth="1"/>
    <col min="1541" max="1541" width="11.7109375" style="483" customWidth="1"/>
    <col min="1542" max="1542" width="11.140625" style="483" customWidth="1"/>
    <col min="1543" max="1543" width="11.7109375" style="483" customWidth="1"/>
    <col min="1544" max="1789" width="9.140625" style="483"/>
    <col min="1790" max="1790" width="5.28515625" style="483" customWidth="1"/>
    <col min="1791" max="1791" width="8" style="483" customWidth="1"/>
    <col min="1792" max="1792" width="5.85546875" style="483" customWidth="1"/>
    <col min="1793" max="1793" width="9.42578125" style="483" customWidth="1"/>
    <col min="1794" max="1794" width="11.28515625" style="483" customWidth="1"/>
    <col min="1795" max="1795" width="11" style="483" customWidth="1"/>
    <col min="1796" max="1796" width="13.140625" style="483" customWidth="1"/>
    <col min="1797" max="1797" width="11.7109375" style="483" customWidth="1"/>
    <col min="1798" max="1798" width="11.140625" style="483" customWidth="1"/>
    <col min="1799" max="1799" width="11.7109375" style="483" customWidth="1"/>
    <col min="1800" max="2045" width="9.140625" style="483"/>
    <col min="2046" max="2046" width="5.28515625" style="483" customWidth="1"/>
    <col min="2047" max="2047" width="8" style="483" customWidth="1"/>
    <col min="2048" max="2048" width="5.85546875" style="483" customWidth="1"/>
    <col min="2049" max="2049" width="9.42578125" style="483" customWidth="1"/>
    <col min="2050" max="2050" width="11.28515625" style="483" customWidth="1"/>
    <col min="2051" max="2051" width="11" style="483" customWidth="1"/>
    <col min="2052" max="2052" width="13.140625" style="483" customWidth="1"/>
    <col min="2053" max="2053" width="11.7109375" style="483" customWidth="1"/>
    <col min="2054" max="2054" width="11.140625" style="483" customWidth="1"/>
    <col min="2055" max="2055" width="11.7109375" style="483" customWidth="1"/>
    <col min="2056" max="2301" width="9.140625" style="483"/>
    <col min="2302" max="2302" width="5.28515625" style="483" customWidth="1"/>
    <col min="2303" max="2303" width="8" style="483" customWidth="1"/>
    <col min="2304" max="2304" width="5.85546875" style="483" customWidth="1"/>
    <col min="2305" max="2305" width="9.42578125" style="483" customWidth="1"/>
    <col min="2306" max="2306" width="11.28515625" style="483" customWidth="1"/>
    <col min="2307" max="2307" width="11" style="483" customWidth="1"/>
    <col min="2308" max="2308" width="13.140625" style="483" customWidth="1"/>
    <col min="2309" max="2309" width="11.7109375" style="483" customWidth="1"/>
    <col min="2310" max="2310" width="11.140625" style="483" customWidth="1"/>
    <col min="2311" max="2311" width="11.7109375" style="483" customWidth="1"/>
    <col min="2312" max="2557" width="9.140625" style="483"/>
    <col min="2558" max="2558" width="5.28515625" style="483" customWidth="1"/>
    <col min="2559" max="2559" width="8" style="483" customWidth="1"/>
    <col min="2560" max="2560" width="5.85546875" style="483" customWidth="1"/>
    <col min="2561" max="2561" width="9.42578125" style="483" customWidth="1"/>
    <col min="2562" max="2562" width="11.28515625" style="483" customWidth="1"/>
    <col min="2563" max="2563" width="11" style="483" customWidth="1"/>
    <col min="2564" max="2564" width="13.140625" style="483" customWidth="1"/>
    <col min="2565" max="2565" width="11.7109375" style="483" customWidth="1"/>
    <col min="2566" max="2566" width="11.140625" style="483" customWidth="1"/>
    <col min="2567" max="2567" width="11.7109375" style="483" customWidth="1"/>
    <col min="2568" max="2813" width="9.140625" style="483"/>
    <col min="2814" max="2814" width="5.28515625" style="483" customWidth="1"/>
    <col min="2815" max="2815" width="8" style="483" customWidth="1"/>
    <col min="2816" max="2816" width="5.85546875" style="483" customWidth="1"/>
    <col min="2817" max="2817" width="9.42578125" style="483" customWidth="1"/>
    <col min="2818" max="2818" width="11.28515625" style="483" customWidth="1"/>
    <col min="2819" max="2819" width="11" style="483" customWidth="1"/>
    <col min="2820" max="2820" width="13.140625" style="483" customWidth="1"/>
    <col min="2821" max="2821" width="11.7109375" style="483" customWidth="1"/>
    <col min="2822" max="2822" width="11.140625" style="483" customWidth="1"/>
    <col min="2823" max="2823" width="11.7109375" style="483" customWidth="1"/>
    <col min="2824" max="3069" width="9.140625" style="483"/>
    <col min="3070" max="3070" width="5.28515625" style="483" customWidth="1"/>
    <col min="3071" max="3071" width="8" style="483" customWidth="1"/>
    <col min="3072" max="3072" width="5.85546875" style="483" customWidth="1"/>
    <col min="3073" max="3073" width="9.42578125" style="483" customWidth="1"/>
    <col min="3074" max="3074" width="11.28515625" style="483" customWidth="1"/>
    <col min="3075" max="3075" width="11" style="483" customWidth="1"/>
    <col min="3076" max="3076" width="13.140625" style="483" customWidth="1"/>
    <col min="3077" max="3077" width="11.7109375" style="483" customWidth="1"/>
    <col min="3078" max="3078" width="11.140625" style="483" customWidth="1"/>
    <col min="3079" max="3079" width="11.7109375" style="483" customWidth="1"/>
    <col min="3080" max="3325" width="9.140625" style="483"/>
    <col min="3326" max="3326" width="5.28515625" style="483" customWidth="1"/>
    <col min="3327" max="3327" width="8" style="483" customWidth="1"/>
    <col min="3328" max="3328" width="5.85546875" style="483" customWidth="1"/>
    <col min="3329" max="3329" width="9.42578125" style="483" customWidth="1"/>
    <col min="3330" max="3330" width="11.28515625" style="483" customWidth="1"/>
    <col min="3331" max="3331" width="11" style="483" customWidth="1"/>
    <col min="3332" max="3332" width="13.140625" style="483" customWidth="1"/>
    <col min="3333" max="3333" width="11.7109375" style="483" customWidth="1"/>
    <col min="3334" max="3334" width="11.140625" style="483" customWidth="1"/>
    <col min="3335" max="3335" width="11.7109375" style="483" customWidth="1"/>
    <col min="3336" max="3581" width="9.140625" style="483"/>
    <col min="3582" max="3582" width="5.28515625" style="483" customWidth="1"/>
    <col min="3583" max="3583" width="8" style="483" customWidth="1"/>
    <col min="3584" max="3584" width="5.85546875" style="483" customWidth="1"/>
    <col min="3585" max="3585" width="9.42578125" style="483" customWidth="1"/>
    <col min="3586" max="3586" width="11.28515625" style="483" customWidth="1"/>
    <col min="3587" max="3587" width="11" style="483" customWidth="1"/>
    <col min="3588" max="3588" width="13.140625" style="483" customWidth="1"/>
    <col min="3589" max="3589" width="11.7109375" style="483" customWidth="1"/>
    <col min="3590" max="3590" width="11.140625" style="483" customWidth="1"/>
    <col min="3591" max="3591" width="11.7109375" style="483" customWidth="1"/>
    <col min="3592" max="3837" width="9.140625" style="483"/>
    <col min="3838" max="3838" width="5.28515625" style="483" customWidth="1"/>
    <col min="3839" max="3839" width="8" style="483" customWidth="1"/>
    <col min="3840" max="3840" width="5.85546875" style="483" customWidth="1"/>
    <col min="3841" max="3841" width="9.42578125" style="483" customWidth="1"/>
    <col min="3842" max="3842" width="11.28515625" style="483" customWidth="1"/>
    <col min="3843" max="3843" width="11" style="483" customWidth="1"/>
    <col min="3844" max="3844" width="13.140625" style="483" customWidth="1"/>
    <col min="3845" max="3845" width="11.7109375" style="483" customWidth="1"/>
    <col min="3846" max="3846" width="11.140625" style="483" customWidth="1"/>
    <col min="3847" max="3847" width="11.7109375" style="483" customWidth="1"/>
    <col min="3848" max="4093" width="9.140625" style="483"/>
    <col min="4094" max="4094" width="5.28515625" style="483" customWidth="1"/>
    <col min="4095" max="4095" width="8" style="483" customWidth="1"/>
    <col min="4096" max="4096" width="5.85546875" style="483" customWidth="1"/>
    <col min="4097" max="4097" width="9.42578125" style="483" customWidth="1"/>
    <col min="4098" max="4098" width="11.28515625" style="483" customWidth="1"/>
    <col min="4099" max="4099" width="11" style="483" customWidth="1"/>
    <col min="4100" max="4100" width="13.140625" style="483" customWidth="1"/>
    <col min="4101" max="4101" width="11.7109375" style="483" customWidth="1"/>
    <col min="4102" max="4102" width="11.140625" style="483" customWidth="1"/>
    <col min="4103" max="4103" width="11.7109375" style="483" customWidth="1"/>
    <col min="4104" max="4349" width="9.140625" style="483"/>
    <col min="4350" max="4350" width="5.28515625" style="483" customWidth="1"/>
    <col min="4351" max="4351" width="8" style="483" customWidth="1"/>
    <col min="4352" max="4352" width="5.85546875" style="483" customWidth="1"/>
    <col min="4353" max="4353" width="9.42578125" style="483" customWidth="1"/>
    <col min="4354" max="4354" width="11.28515625" style="483" customWidth="1"/>
    <col min="4355" max="4355" width="11" style="483" customWidth="1"/>
    <col min="4356" max="4356" width="13.140625" style="483" customWidth="1"/>
    <col min="4357" max="4357" width="11.7109375" style="483" customWidth="1"/>
    <col min="4358" max="4358" width="11.140625" style="483" customWidth="1"/>
    <col min="4359" max="4359" width="11.7109375" style="483" customWidth="1"/>
    <col min="4360" max="4605" width="9.140625" style="483"/>
    <col min="4606" max="4606" width="5.28515625" style="483" customWidth="1"/>
    <col min="4607" max="4607" width="8" style="483" customWidth="1"/>
    <col min="4608" max="4608" width="5.85546875" style="483" customWidth="1"/>
    <col min="4609" max="4609" width="9.42578125" style="483" customWidth="1"/>
    <col min="4610" max="4610" width="11.28515625" style="483" customWidth="1"/>
    <col min="4611" max="4611" width="11" style="483" customWidth="1"/>
    <col min="4612" max="4612" width="13.140625" style="483" customWidth="1"/>
    <col min="4613" max="4613" width="11.7109375" style="483" customWidth="1"/>
    <col min="4614" max="4614" width="11.140625" style="483" customWidth="1"/>
    <col min="4615" max="4615" width="11.7109375" style="483" customWidth="1"/>
    <col min="4616" max="4861" width="9.140625" style="483"/>
    <col min="4862" max="4862" width="5.28515625" style="483" customWidth="1"/>
    <col min="4863" max="4863" width="8" style="483" customWidth="1"/>
    <col min="4864" max="4864" width="5.85546875" style="483" customWidth="1"/>
    <col min="4865" max="4865" width="9.42578125" style="483" customWidth="1"/>
    <col min="4866" max="4866" width="11.28515625" style="483" customWidth="1"/>
    <col min="4867" max="4867" width="11" style="483" customWidth="1"/>
    <col min="4868" max="4868" width="13.140625" style="483" customWidth="1"/>
    <col min="4869" max="4869" width="11.7109375" style="483" customWidth="1"/>
    <col min="4870" max="4870" width="11.140625" style="483" customWidth="1"/>
    <col min="4871" max="4871" width="11.7109375" style="483" customWidth="1"/>
    <col min="4872" max="5117" width="9.140625" style="483"/>
    <col min="5118" max="5118" width="5.28515625" style="483" customWidth="1"/>
    <col min="5119" max="5119" width="8" style="483" customWidth="1"/>
    <col min="5120" max="5120" width="5.85546875" style="483" customWidth="1"/>
    <col min="5121" max="5121" width="9.42578125" style="483" customWidth="1"/>
    <col min="5122" max="5122" width="11.28515625" style="483" customWidth="1"/>
    <col min="5123" max="5123" width="11" style="483" customWidth="1"/>
    <col min="5124" max="5124" width="13.140625" style="483" customWidth="1"/>
    <col min="5125" max="5125" width="11.7109375" style="483" customWidth="1"/>
    <col min="5126" max="5126" width="11.140625" style="483" customWidth="1"/>
    <col min="5127" max="5127" width="11.7109375" style="483" customWidth="1"/>
    <col min="5128" max="5373" width="9.140625" style="483"/>
    <col min="5374" max="5374" width="5.28515625" style="483" customWidth="1"/>
    <col min="5375" max="5375" width="8" style="483" customWidth="1"/>
    <col min="5376" max="5376" width="5.85546875" style="483" customWidth="1"/>
    <col min="5377" max="5377" width="9.42578125" style="483" customWidth="1"/>
    <col min="5378" max="5378" width="11.28515625" style="483" customWidth="1"/>
    <col min="5379" max="5379" width="11" style="483" customWidth="1"/>
    <col min="5380" max="5380" width="13.140625" style="483" customWidth="1"/>
    <col min="5381" max="5381" width="11.7109375" style="483" customWidth="1"/>
    <col min="5382" max="5382" width="11.140625" style="483" customWidth="1"/>
    <col min="5383" max="5383" width="11.7109375" style="483" customWidth="1"/>
    <col min="5384" max="5629" width="9.140625" style="483"/>
    <col min="5630" max="5630" width="5.28515625" style="483" customWidth="1"/>
    <col min="5631" max="5631" width="8" style="483" customWidth="1"/>
    <col min="5632" max="5632" width="5.85546875" style="483" customWidth="1"/>
    <col min="5633" max="5633" width="9.42578125" style="483" customWidth="1"/>
    <col min="5634" max="5634" width="11.28515625" style="483" customWidth="1"/>
    <col min="5635" max="5635" width="11" style="483" customWidth="1"/>
    <col min="5636" max="5636" width="13.140625" style="483" customWidth="1"/>
    <col min="5637" max="5637" width="11.7109375" style="483" customWidth="1"/>
    <col min="5638" max="5638" width="11.140625" style="483" customWidth="1"/>
    <col min="5639" max="5639" width="11.7109375" style="483" customWidth="1"/>
    <col min="5640" max="5885" width="9.140625" style="483"/>
    <col min="5886" max="5886" width="5.28515625" style="483" customWidth="1"/>
    <col min="5887" max="5887" width="8" style="483" customWidth="1"/>
    <col min="5888" max="5888" width="5.85546875" style="483" customWidth="1"/>
    <col min="5889" max="5889" width="9.42578125" style="483" customWidth="1"/>
    <col min="5890" max="5890" width="11.28515625" style="483" customWidth="1"/>
    <col min="5891" max="5891" width="11" style="483" customWidth="1"/>
    <col min="5892" max="5892" width="13.140625" style="483" customWidth="1"/>
    <col min="5893" max="5893" width="11.7109375" style="483" customWidth="1"/>
    <col min="5894" max="5894" width="11.140625" style="483" customWidth="1"/>
    <col min="5895" max="5895" width="11.7109375" style="483" customWidth="1"/>
    <col min="5896" max="6141" width="9.140625" style="483"/>
    <col min="6142" max="6142" width="5.28515625" style="483" customWidth="1"/>
    <col min="6143" max="6143" width="8" style="483" customWidth="1"/>
    <col min="6144" max="6144" width="5.85546875" style="483" customWidth="1"/>
    <col min="6145" max="6145" width="9.42578125" style="483" customWidth="1"/>
    <col min="6146" max="6146" width="11.28515625" style="483" customWidth="1"/>
    <col min="6147" max="6147" width="11" style="483" customWidth="1"/>
    <col min="6148" max="6148" width="13.140625" style="483" customWidth="1"/>
    <col min="6149" max="6149" width="11.7109375" style="483" customWidth="1"/>
    <col min="6150" max="6150" width="11.140625" style="483" customWidth="1"/>
    <col min="6151" max="6151" width="11.7109375" style="483" customWidth="1"/>
    <col min="6152" max="6397" width="9.140625" style="483"/>
    <col min="6398" max="6398" width="5.28515625" style="483" customWidth="1"/>
    <col min="6399" max="6399" width="8" style="483" customWidth="1"/>
    <col min="6400" max="6400" width="5.85546875" style="483" customWidth="1"/>
    <col min="6401" max="6401" width="9.42578125" style="483" customWidth="1"/>
    <col min="6402" max="6402" width="11.28515625" style="483" customWidth="1"/>
    <col min="6403" max="6403" width="11" style="483" customWidth="1"/>
    <col min="6404" max="6404" width="13.140625" style="483" customWidth="1"/>
    <col min="6405" max="6405" width="11.7109375" style="483" customWidth="1"/>
    <col min="6406" max="6406" width="11.140625" style="483" customWidth="1"/>
    <col min="6407" max="6407" width="11.7109375" style="483" customWidth="1"/>
    <col min="6408" max="6653" width="9.140625" style="483"/>
    <col min="6654" max="6654" width="5.28515625" style="483" customWidth="1"/>
    <col min="6655" max="6655" width="8" style="483" customWidth="1"/>
    <col min="6656" max="6656" width="5.85546875" style="483" customWidth="1"/>
    <col min="6657" max="6657" width="9.42578125" style="483" customWidth="1"/>
    <col min="6658" max="6658" width="11.28515625" style="483" customWidth="1"/>
    <col min="6659" max="6659" width="11" style="483" customWidth="1"/>
    <col min="6660" max="6660" width="13.140625" style="483" customWidth="1"/>
    <col min="6661" max="6661" width="11.7109375" style="483" customWidth="1"/>
    <col min="6662" max="6662" width="11.140625" style="483" customWidth="1"/>
    <col min="6663" max="6663" width="11.7109375" style="483" customWidth="1"/>
    <col min="6664" max="6909" width="9.140625" style="483"/>
    <col min="6910" max="6910" width="5.28515625" style="483" customWidth="1"/>
    <col min="6911" max="6911" width="8" style="483" customWidth="1"/>
    <col min="6912" max="6912" width="5.85546875" style="483" customWidth="1"/>
    <col min="6913" max="6913" width="9.42578125" style="483" customWidth="1"/>
    <col min="6914" max="6914" width="11.28515625" style="483" customWidth="1"/>
    <col min="6915" max="6915" width="11" style="483" customWidth="1"/>
    <col min="6916" max="6916" width="13.140625" style="483" customWidth="1"/>
    <col min="6917" max="6917" width="11.7109375" style="483" customWidth="1"/>
    <col min="6918" max="6918" width="11.140625" style="483" customWidth="1"/>
    <col min="6919" max="6919" width="11.7109375" style="483" customWidth="1"/>
    <col min="6920" max="7165" width="9.140625" style="483"/>
    <col min="7166" max="7166" width="5.28515625" style="483" customWidth="1"/>
    <col min="7167" max="7167" width="8" style="483" customWidth="1"/>
    <col min="7168" max="7168" width="5.85546875" style="483" customWidth="1"/>
    <col min="7169" max="7169" width="9.42578125" style="483" customWidth="1"/>
    <col min="7170" max="7170" width="11.28515625" style="483" customWidth="1"/>
    <col min="7171" max="7171" width="11" style="483" customWidth="1"/>
    <col min="7172" max="7172" width="13.140625" style="483" customWidth="1"/>
    <col min="7173" max="7173" width="11.7109375" style="483" customWidth="1"/>
    <col min="7174" max="7174" width="11.140625" style="483" customWidth="1"/>
    <col min="7175" max="7175" width="11.7109375" style="483" customWidth="1"/>
    <col min="7176" max="7421" width="9.140625" style="483"/>
    <col min="7422" max="7422" width="5.28515625" style="483" customWidth="1"/>
    <col min="7423" max="7423" width="8" style="483" customWidth="1"/>
    <col min="7424" max="7424" width="5.85546875" style="483" customWidth="1"/>
    <col min="7425" max="7425" width="9.42578125" style="483" customWidth="1"/>
    <col min="7426" max="7426" width="11.28515625" style="483" customWidth="1"/>
    <col min="7427" max="7427" width="11" style="483" customWidth="1"/>
    <col min="7428" max="7428" width="13.140625" style="483" customWidth="1"/>
    <col min="7429" max="7429" width="11.7109375" style="483" customWidth="1"/>
    <col min="7430" max="7430" width="11.140625" style="483" customWidth="1"/>
    <col min="7431" max="7431" width="11.7109375" style="483" customWidth="1"/>
    <col min="7432" max="7677" width="9.140625" style="483"/>
    <col min="7678" max="7678" width="5.28515625" style="483" customWidth="1"/>
    <col min="7679" max="7679" width="8" style="483" customWidth="1"/>
    <col min="7680" max="7680" width="5.85546875" style="483" customWidth="1"/>
    <col min="7681" max="7681" width="9.42578125" style="483" customWidth="1"/>
    <col min="7682" max="7682" width="11.28515625" style="483" customWidth="1"/>
    <col min="7683" max="7683" width="11" style="483" customWidth="1"/>
    <col min="7684" max="7684" width="13.140625" style="483" customWidth="1"/>
    <col min="7685" max="7685" width="11.7109375" style="483" customWidth="1"/>
    <col min="7686" max="7686" width="11.140625" style="483" customWidth="1"/>
    <col min="7687" max="7687" width="11.7109375" style="483" customWidth="1"/>
    <col min="7688" max="7933" width="9.140625" style="483"/>
    <col min="7934" max="7934" width="5.28515625" style="483" customWidth="1"/>
    <col min="7935" max="7935" width="8" style="483" customWidth="1"/>
    <col min="7936" max="7936" width="5.85546875" style="483" customWidth="1"/>
    <col min="7937" max="7937" width="9.42578125" style="483" customWidth="1"/>
    <col min="7938" max="7938" width="11.28515625" style="483" customWidth="1"/>
    <col min="7939" max="7939" width="11" style="483" customWidth="1"/>
    <col min="7940" max="7940" width="13.140625" style="483" customWidth="1"/>
    <col min="7941" max="7941" width="11.7109375" style="483" customWidth="1"/>
    <col min="7942" max="7942" width="11.140625" style="483" customWidth="1"/>
    <col min="7943" max="7943" width="11.7109375" style="483" customWidth="1"/>
    <col min="7944" max="8189" width="9.140625" style="483"/>
    <col min="8190" max="8190" width="5.28515625" style="483" customWidth="1"/>
    <col min="8191" max="8191" width="8" style="483" customWidth="1"/>
    <col min="8192" max="8192" width="5.85546875" style="483" customWidth="1"/>
    <col min="8193" max="8193" width="9.42578125" style="483" customWidth="1"/>
    <col min="8194" max="8194" width="11.28515625" style="483" customWidth="1"/>
    <col min="8195" max="8195" width="11" style="483" customWidth="1"/>
    <col min="8196" max="8196" width="13.140625" style="483" customWidth="1"/>
    <col min="8197" max="8197" width="11.7109375" style="483" customWidth="1"/>
    <col min="8198" max="8198" width="11.140625" style="483" customWidth="1"/>
    <col min="8199" max="8199" width="11.7109375" style="483" customWidth="1"/>
    <col min="8200" max="8445" width="9.140625" style="483"/>
    <col min="8446" max="8446" width="5.28515625" style="483" customWidth="1"/>
    <col min="8447" max="8447" width="8" style="483" customWidth="1"/>
    <col min="8448" max="8448" width="5.85546875" style="483" customWidth="1"/>
    <col min="8449" max="8449" width="9.42578125" style="483" customWidth="1"/>
    <col min="8450" max="8450" width="11.28515625" style="483" customWidth="1"/>
    <col min="8451" max="8451" width="11" style="483" customWidth="1"/>
    <col min="8452" max="8452" width="13.140625" style="483" customWidth="1"/>
    <col min="8453" max="8453" width="11.7109375" style="483" customWidth="1"/>
    <col min="8454" max="8454" width="11.140625" style="483" customWidth="1"/>
    <col min="8455" max="8455" width="11.7109375" style="483" customWidth="1"/>
    <col min="8456" max="8701" width="9.140625" style="483"/>
    <col min="8702" max="8702" width="5.28515625" style="483" customWidth="1"/>
    <col min="8703" max="8703" width="8" style="483" customWidth="1"/>
    <col min="8704" max="8704" width="5.85546875" style="483" customWidth="1"/>
    <col min="8705" max="8705" width="9.42578125" style="483" customWidth="1"/>
    <col min="8706" max="8706" width="11.28515625" style="483" customWidth="1"/>
    <col min="8707" max="8707" width="11" style="483" customWidth="1"/>
    <col min="8708" max="8708" width="13.140625" style="483" customWidth="1"/>
    <col min="8709" max="8709" width="11.7109375" style="483" customWidth="1"/>
    <col min="8710" max="8710" width="11.140625" style="483" customWidth="1"/>
    <col min="8711" max="8711" width="11.7109375" style="483" customWidth="1"/>
    <col min="8712" max="8957" width="9.140625" style="483"/>
    <col min="8958" max="8958" width="5.28515625" style="483" customWidth="1"/>
    <col min="8959" max="8959" width="8" style="483" customWidth="1"/>
    <col min="8960" max="8960" width="5.85546875" style="483" customWidth="1"/>
    <col min="8961" max="8961" width="9.42578125" style="483" customWidth="1"/>
    <col min="8962" max="8962" width="11.28515625" style="483" customWidth="1"/>
    <col min="8963" max="8963" width="11" style="483" customWidth="1"/>
    <col min="8964" max="8964" width="13.140625" style="483" customWidth="1"/>
    <col min="8965" max="8965" width="11.7109375" style="483" customWidth="1"/>
    <col min="8966" max="8966" width="11.140625" style="483" customWidth="1"/>
    <col min="8967" max="8967" width="11.7109375" style="483" customWidth="1"/>
    <col min="8968" max="9213" width="9.140625" style="483"/>
    <col min="9214" max="9214" width="5.28515625" style="483" customWidth="1"/>
    <col min="9215" max="9215" width="8" style="483" customWidth="1"/>
    <col min="9216" max="9216" width="5.85546875" style="483" customWidth="1"/>
    <col min="9217" max="9217" width="9.42578125" style="483" customWidth="1"/>
    <col min="9218" max="9218" width="11.28515625" style="483" customWidth="1"/>
    <col min="9219" max="9219" width="11" style="483" customWidth="1"/>
    <col min="9220" max="9220" width="13.140625" style="483" customWidth="1"/>
    <col min="9221" max="9221" width="11.7109375" style="483" customWidth="1"/>
    <col min="9222" max="9222" width="11.140625" style="483" customWidth="1"/>
    <col min="9223" max="9223" width="11.7109375" style="483" customWidth="1"/>
    <col min="9224" max="9469" width="9.140625" style="483"/>
    <col min="9470" max="9470" width="5.28515625" style="483" customWidth="1"/>
    <col min="9471" max="9471" width="8" style="483" customWidth="1"/>
    <col min="9472" max="9472" width="5.85546875" style="483" customWidth="1"/>
    <col min="9473" max="9473" width="9.42578125" style="483" customWidth="1"/>
    <col min="9474" max="9474" width="11.28515625" style="483" customWidth="1"/>
    <col min="9475" max="9475" width="11" style="483" customWidth="1"/>
    <col min="9476" max="9476" width="13.140625" style="483" customWidth="1"/>
    <col min="9477" max="9477" width="11.7109375" style="483" customWidth="1"/>
    <col min="9478" max="9478" width="11.140625" style="483" customWidth="1"/>
    <col min="9479" max="9479" width="11.7109375" style="483" customWidth="1"/>
    <col min="9480" max="9725" width="9.140625" style="483"/>
    <col min="9726" max="9726" width="5.28515625" style="483" customWidth="1"/>
    <col min="9727" max="9727" width="8" style="483" customWidth="1"/>
    <col min="9728" max="9728" width="5.85546875" style="483" customWidth="1"/>
    <col min="9729" max="9729" width="9.42578125" style="483" customWidth="1"/>
    <col min="9730" max="9730" width="11.28515625" style="483" customWidth="1"/>
    <col min="9731" max="9731" width="11" style="483" customWidth="1"/>
    <col min="9732" max="9732" width="13.140625" style="483" customWidth="1"/>
    <col min="9733" max="9733" width="11.7109375" style="483" customWidth="1"/>
    <col min="9734" max="9734" width="11.140625" style="483" customWidth="1"/>
    <col min="9735" max="9735" width="11.7109375" style="483" customWidth="1"/>
    <col min="9736" max="9981" width="9.140625" style="483"/>
    <col min="9982" max="9982" width="5.28515625" style="483" customWidth="1"/>
    <col min="9983" max="9983" width="8" style="483" customWidth="1"/>
    <col min="9984" max="9984" width="5.85546875" style="483" customWidth="1"/>
    <col min="9985" max="9985" width="9.42578125" style="483" customWidth="1"/>
    <col min="9986" max="9986" width="11.28515625" style="483" customWidth="1"/>
    <col min="9987" max="9987" width="11" style="483" customWidth="1"/>
    <col min="9988" max="9988" width="13.140625" style="483" customWidth="1"/>
    <col min="9989" max="9989" width="11.7109375" style="483" customWidth="1"/>
    <col min="9990" max="9990" width="11.140625" style="483" customWidth="1"/>
    <col min="9991" max="9991" width="11.7109375" style="483" customWidth="1"/>
    <col min="9992" max="10237" width="9.140625" style="483"/>
    <col min="10238" max="10238" width="5.28515625" style="483" customWidth="1"/>
    <col min="10239" max="10239" width="8" style="483" customWidth="1"/>
    <col min="10240" max="10240" width="5.85546875" style="483" customWidth="1"/>
    <col min="10241" max="10241" width="9.42578125" style="483" customWidth="1"/>
    <col min="10242" max="10242" width="11.28515625" style="483" customWidth="1"/>
    <col min="10243" max="10243" width="11" style="483" customWidth="1"/>
    <col min="10244" max="10244" width="13.140625" style="483" customWidth="1"/>
    <col min="10245" max="10245" width="11.7109375" style="483" customWidth="1"/>
    <col min="10246" max="10246" width="11.140625" style="483" customWidth="1"/>
    <col min="10247" max="10247" width="11.7109375" style="483" customWidth="1"/>
    <col min="10248" max="10493" width="9.140625" style="483"/>
    <col min="10494" max="10494" width="5.28515625" style="483" customWidth="1"/>
    <col min="10495" max="10495" width="8" style="483" customWidth="1"/>
    <col min="10496" max="10496" width="5.85546875" style="483" customWidth="1"/>
    <col min="10497" max="10497" width="9.42578125" style="483" customWidth="1"/>
    <col min="10498" max="10498" width="11.28515625" style="483" customWidth="1"/>
    <col min="10499" max="10499" width="11" style="483" customWidth="1"/>
    <col min="10500" max="10500" width="13.140625" style="483" customWidth="1"/>
    <col min="10501" max="10501" width="11.7109375" style="483" customWidth="1"/>
    <col min="10502" max="10502" width="11.140625" style="483" customWidth="1"/>
    <col min="10503" max="10503" width="11.7109375" style="483" customWidth="1"/>
    <col min="10504" max="10749" width="9.140625" style="483"/>
    <col min="10750" max="10750" width="5.28515625" style="483" customWidth="1"/>
    <col min="10751" max="10751" width="8" style="483" customWidth="1"/>
    <col min="10752" max="10752" width="5.85546875" style="483" customWidth="1"/>
    <col min="10753" max="10753" width="9.42578125" style="483" customWidth="1"/>
    <col min="10754" max="10754" width="11.28515625" style="483" customWidth="1"/>
    <col min="10755" max="10755" width="11" style="483" customWidth="1"/>
    <col min="10756" max="10756" width="13.140625" style="483" customWidth="1"/>
    <col min="10757" max="10757" width="11.7109375" style="483" customWidth="1"/>
    <col min="10758" max="10758" width="11.140625" style="483" customWidth="1"/>
    <col min="10759" max="10759" width="11.7109375" style="483" customWidth="1"/>
    <col min="10760" max="11005" width="9.140625" style="483"/>
    <col min="11006" max="11006" width="5.28515625" style="483" customWidth="1"/>
    <col min="11007" max="11007" width="8" style="483" customWidth="1"/>
    <col min="11008" max="11008" width="5.85546875" style="483" customWidth="1"/>
    <col min="11009" max="11009" width="9.42578125" style="483" customWidth="1"/>
    <col min="11010" max="11010" width="11.28515625" style="483" customWidth="1"/>
    <col min="11011" max="11011" width="11" style="483" customWidth="1"/>
    <col min="11012" max="11012" width="13.140625" style="483" customWidth="1"/>
    <col min="11013" max="11013" width="11.7109375" style="483" customWidth="1"/>
    <col min="11014" max="11014" width="11.140625" style="483" customWidth="1"/>
    <col min="11015" max="11015" width="11.7109375" style="483" customWidth="1"/>
    <col min="11016" max="11261" width="9.140625" style="483"/>
    <col min="11262" max="11262" width="5.28515625" style="483" customWidth="1"/>
    <col min="11263" max="11263" width="8" style="483" customWidth="1"/>
    <col min="11264" max="11264" width="5.85546875" style="483" customWidth="1"/>
    <col min="11265" max="11265" width="9.42578125" style="483" customWidth="1"/>
    <col min="11266" max="11266" width="11.28515625" style="483" customWidth="1"/>
    <col min="11267" max="11267" width="11" style="483" customWidth="1"/>
    <col min="11268" max="11268" width="13.140625" style="483" customWidth="1"/>
    <col min="11269" max="11269" width="11.7109375" style="483" customWidth="1"/>
    <col min="11270" max="11270" width="11.140625" style="483" customWidth="1"/>
    <col min="11271" max="11271" width="11.7109375" style="483" customWidth="1"/>
    <col min="11272" max="11517" width="9.140625" style="483"/>
    <col min="11518" max="11518" width="5.28515625" style="483" customWidth="1"/>
    <col min="11519" max="11519" width="8" style="483" customWidth="1"/>
    <col min="11520" max="11520" width="5.85546875" style="483" customWidth="1"/>
    <col min="11521" max="11521" width="9.42578125" style="483" customWidth="1"/>
    <col min="11522" max="11522" width="11.28515625" style="483" customWidth="1"/>
    <col min="11523" max="11523" width="11" style="483" customWidth="1"/>
    <col min="11524" max="11524" width="13.140625" style="483" customWidth="1"/>
    <col min="11525" max="11525" width="11.7109375" style="483" customWidth="1"/>
    <col min="11526" max="11526" width="11.140625" style="483" customWidth="1"/>
    <col min="11527" max="11527" width="11.7109375" style="483" customWidth="1"/>
    <col min="11528" max="11773" width="9.140625" style="483"/>
    <col min="11774" max="11774" width="5.28515625" style="483" customWidth="1"/>
    <col min="11775" max="11775" width="8" style="483" customWidth="1"/>
    <col min="11776" max="11776" width="5.85546875" style="483" customWidth="1"/>
    <col min="11777" max="11777" width="9.42578125" style="483" customWidth="1"/>
    <col min="11778" max="11778" width="11.28515625" style="483" customWidth="1"/>
    <col min="11779" max="11779" width="11" style="483" customWidth="1"/>
    <col min="11780" max="11780" width="13.140625" style="483" customWidth="1"/>
    <col min="11781" max="11781" width="11.7109375" style="483" customWidth="1"/>
    <col min="11782" max="11782" width="11.140625" style="483" customWidth="1"/>
    <col min="11783" max="11783" width="11.7109375" style="483" customWidth="1"/>
    <col min="11784" max="12029" width="9.140625" style="483"/>
    <col min="12030" max="12030" width="5.28515625" style="483" customWidth="1"/>
    <col min="12031" max="12031" width="8" style="483" customWidth="1"/>
    <col min="12032" max="12032" width="5.85546875" style="483" customWidth="1"/>
    <col min="12033" max="12033" width="9.42578125" style="483" customWidth="1"/>
    <col min="12034" max="12034" width="11.28515625" style="483" customWidth="1"/>
    <col min="12035" max="12035" width="11" style="483" customWidth="1"/>
    <col min="12036" max="12036" width="13.140625" style="483" customWidth="1"/>
    <col min="12037" max="12037" width="11.7109375" style="483" customWidth="1"/>
    <col min="12038" max="12038" width="11.140625" style="483" customWidth="1"/>
    <col min="12039" max="12039" width="11.7109375" style="483" customWidth="1"/>
    <col min="12040" max="12285" width="9.140625" style="483"/>
    <col min="12286" max="12286" width="5.28515625" style="483" customWidth="1"/>
    <col min="12287" max="12287" width="8" style="483" customWidth="1"/>
    <col min="12288" max="12288" width="5.85546875" style="483" customWidth="1"/>
    <col min="12289" max="12289" width="9.42578125" style="483" customWidth="1"/>
    <col min="12290" max="12290" width="11.28515625" style="483" customWidth="1"/>
    <col min="12291" max="12291" width="11" style="483" customWidth="1"/>
    <col min="12292" max="12292" width="13.140625" style="483" customWidth="1"/>
    <col min="12293" max="12293" width="11.7109375" style="483" customWidth="1"/>
    <col min="12294" max="12294" width="11.140625" style="483" customWidth="1"/>
    <col min="12295" max="12295" width="11.7109375" style="483" customWidth="1"/>
    <col min="12296" max="12541" width="9.140625" style="483"/>
    <col min="12542" max="12542" width="5.28515625" style="483" customWidth="1"/>
    <col min="12543" max="12543" width="8" style="483" customWidth="1"/>
    <col min="12544" max="12544" width="5.85546875" style="483" customWidth="1"/>
    <col min="12545" max="12545" width="9.42578125" style="483" customWidth="1"/>
    <col min="12546" max="12546" width="11.28515625" style="483" customWidth="1"/>
    <col min="12547" max="12547" width="11" style="483" customWidth="1"/>
    <col min="12548" max="12548" width="13.140625" style="483" customWidth="1"/>
    <col min="12549" max="12549" width="11.7109375" style="483" customWidth="1"/>
    <col min="12550" max="12550" width="11.140625" style="483" customWidth="1"/>
    <col min="12551" max="12551" width="11.7109375" style="483" customWidth="1"/>
    <col min="12552" max="12797" width="9.140625" style="483"/>
    <col min="12798" max="12798" width="5.28515625" style="483" customWidth="1"/>
    <col min="12799" max="12799" width="8" style="483" customWidth="1"/>
    <col min="12800" max="12800" width="5.85546875" style="483" customWidth="1"/>
    <col min="12801" max="12801" width="9.42578125" style="483" customWidth="1"/>
    <col min="12802" max="12802" width="11.28515625" style="483" customWidth="1"/>
    <col min="12803" max="12803" width="11" style="483" customWidth="1"/>
    <col min="12804" max="12804" width="13.140625" style="483" customWidth="1"/>
    <col min="12805" max="12805" width="11.7109375" style="483" customWidth="1"/>
    <col min="12806" max="12806" width="11.140625" style="483" customWidth="1"/>
    <col min="12807" max="12807" width="11.7109375" style="483" customWidth="1"/>
    <col min="12808" max="13053" width="9.140625" style="483"/>
    <col min="13054" max="13054" width="5.28515625" style="483" customWidth="1"/>
    <col min="13055" max="13055" width="8" style="483" customWidth="1"/>
    <col min="13056" max="13056" width="5.85546875" style="483" customWidth="1"/>
    <col min="13057" max="13057" width="9.42578125" style="483" customWidth="1"/>
    <col min="13058" max="13058" width="11.28515625" style="483" customWidth="1"/>
    <col min="13059" max="13059" width="11" style="483" customWidth="1"/>
    <col min="13060" max="13060" width="13.140625" style="483" customWidth="1"/>
    <col min="13061" max="13061" width="11.7109375" style="483" customWidth="1"/>
    <col min="13062" max="13062" width="11.140625" style="483" customWidth="1"/>
    <col min="13063" max="13063" width="11.7109375" style="483" customWidth="1"/>
    <col min="13064" max="13309" width="9.140625" style="483"/>
    <col min="13310" max="13310" width="5.28515625" style="483" customWidth="1"/>
    <col min="13311" max="13311" width="8" style="483" customWidth="1"/>
    <col min="13312" max="13312" width="5.85546875" style="483" customWidth="1"/>
    <col min="13313" max="13313" width="9.42578125" style="483" customWidth="1"/>
    <col min="13314" max="13314" width="11.28515625" style="483" customWidth="1"/>
    <col min="13315" max="13315" width="11" style="483" customWidth="1"/>
    <col min="13316" max="13316" width="13.140625" style="483" customWidth="1"/>
    <col min="13317" max="13317" width="11.7109375" style="483" customWidth="1"/>
    <col min="13318" max="13318" width="11.140625" style="483" customWidth="1"/>
    <col min="13319" max="13319" width="11.7109375" style="483" customWidth="1"/>
    <col min="13320" max="13565" width="9.140625" style="483"/>
    <col min="13566" max="13566" width="5.28515625" style="483" customWidth="1"/>
    <col min="13567" max="13567" width="8" style="483" customWidth="1"/>
    <col min="13568" max="13568" width="5.85546875" style="483" customWidth="1"/>
    <col min="13569" max="13569" width="9.42578125" style="483" customWidth="1"/>
    <col min="13570" max="13570" width="11.28515625" style="483" customWidth="1"/>
    <col min="13571" max="13571" width="11" style="483" customWidth="1"/>
    <col min="13572" max="13572" width="13.140625" style="483" customWidth="1"/>
    <col min="13573" max="13573" width="11.7109375" style="483" customWidth="1"/>
    <col min="13574" max="13574" width="11.140625" style="483" customWidth="1"/>
    <col min="13575" max="13575" width="11.7109375" style="483" customWidth="1"/>
    <col min="13576" max="13821" width="9.140625" style="483"/>
    <col min="13822" max="13822" width="5.28515625" style="483" customWidth="1"/>
    <col min="13823" max="13823" width="8" style="483" customWidth="1"/>
    <col min="13824" max="13824" width="5.85546875" style="483" customWidth="1"/>
    <col min="13825" max="13825" width="9.42578125" style="483" customWidth="1"/>
    <col min="13826" max="13826" width="11.28515625" style="483" customWidth="1"/>
    <col min="13827" max="13827" width="11" style="483" customWidth="1"/>
    <col min="13828" max="13828" width="13.140625" style="483" customWidth="1"/>
    <col min="13829" max="13829" width="11.7109375" style="483" customWidth="1"/>
    <col min="13830" max="13830" width="11.140625" style="483" customWidth="1"/>
    <col min="13831" max="13831" width="11.7109375" style="483" customWidth="1"/>
    <col min="13832" max="14077" width="9.140625" style="483"/>
    <col min="14078" max="14078" width="5.28515625" style="483" customWidth="1"/>
    <col min="14079" max="14079" width="8" style="483" customWidth="1"/>
    <col min="14080" max="14080" width="5.85546875" style="483" customWidth="1"/>
    <col min="14081" max="14081" width="9.42578125" style="483" customWidth="1"/>
    <col min="14082" max="14082" width="11.28515625" style="483" customWidth="1"/>
    <col min="14083" max="14083" width="11" style="483" customWidth="1"/>
    <col min="14084" max="14084" width="13.140625" style="483" customWidth="1"/>
    <col min="14085" max="14085" width="11.7109375" style="483" customWidth="1"/>
    <col min="14086" max="14086" width="11.140625" style="483" customWidth="1"/>
    <col min="14087" max="14087" width="11.7109375" style="483" customWidth="1"/>
    <col min="14088" max="14333" width="9.140625" style="483"/>
    <col min="14334" max="14334" width="5.28515625" style="483" customWidth="1"/>
    <col min="14335" max="14335" width="8" style="483" customWidth="1"/>
    <col min="14336" max="14336" width="5.85546875" style="483" customWidth="1"/>
    <col min="14337" max="14337" width="9.42578125" style="483" customWidth="1"/>
    <col min="14338" max="14338" width="11.28515625" style="483" customWidth="1"/>
    <col min="14339" max="14339" width="11" style="483" customWidth="1"/>
    <col min="14340" max="14340" width="13.140625" style="483" customWidth="1"/>
    <col min="14341" max="14341" width="11.7109375" style="483" customWidth="1"/>
    <col min="14342" max="14342" width="11.140625" style="483" customWidth="1"/>
    <col min="14343" max="14343" width="11.7109375" style="483" customWidth="1"/>
    <col min="14344" max="14589" width="9.140625" style="483"/>
    <col min="14590" max="14590" width="5.28515625" style="483" customWidth="1"/>
    <col min="14591" max="14591" width="8" style="483" customWidth="1"/>
    <col min="14592" max="14592" width="5.85546875" style="483" customWidth="1"/>
    <col min="14593" max="14593" width="9.42578125" style="483" customWidth="1"/>
    <col min="14594" max="14594" width="11.28515625" style="483" customWidth="1"/>
    <col min="14595" max="14595" width="11" style="483" customWidth="1"/>
    <col min="14596" max="14596" width="13.140625" style="483" customWidth="1"/>
    <col min="14597" max="14597" width="11.7109375" style="483" customWidth="1"/>
    <col min="14598" max="14598" width="11.140625" style="483" customWidth="1"/>
    <col min="14599" max="14599" width="11.7109375" style="483" customWidth="1"/>
    <col min="14600" max="14845" width="9.140625" style="483"/>
    <col min="14846" max="14846" width="5.28515625" style="483" customWidth="1"/>
    <col min="14847" max="14847" width="8" style="483" customWidth="1"/>
    <col min="14848" max="14848" width="5.85546875" style="483" customWidth="1"/>
    <col min="14849" max="14849" width="9.42578125" style="483" customWidth="1"/>
    <col min="14850" max="14850" width="11.28515625" style="483" customWidth="1"/>
    <col min="14851" max="14851" width="11" style="483" customWidth="1"/>
    <col min="14852" max="14852" width="13.140625" style="483" customWidth="1"/>
    <col min="14853" max="14853" width="11.7109375" style="483" customWidth="1"/>
    <col min="14854" max="14854" width="11.140625" style="483" customWidth="1"/>
    <col min="14855" max="14855" width="11.7109375" style="483" customWidth="1"/>
    <col min="14856" max="15101" width="9.140625" style="483"/>
    <col min="15102" max="15102" width="5.28515625" style="483" customWidth="1"/>
    <col min="15103" max="15103" width="8" style="483" customWidth="1"/>
    <col min="15104" max="15104" width="5.85546875" style="483" customWidth="1"/>
    <col min="15105" max="15105" width="9.42578125" style="483" customWidth="1"/>
    <col min="15106" max="15106" width="11.28515625" style="483" customWidth="1"/>
    <col min="15107" max="15107" width="11" style="483" customWidth="1"/>
    <col min="15108" max="15108" width="13.140625" style="483" customWidth="1"/>
    <col min="15109" max="15109" width="11.7109375" style="483" customWidth="1"/>
    <col min="15110" max="15110" width="11.140625" style="483" customWidth="1"/>
    <col min="15111" max="15111" width="11.7109375" style="483" customWidth="1"/>
    <col min="15112" max="15357" width="9.140625" style="483"/>
    <col min="15358" max="15358" width="5.28515625" style="483" customWidth="1"/>
    <col min="15359" max="15359" width="8" style="483" customWidth="1"/>
    <col min="15360" max="15360" width="5.85546875" style="483" customWidth="1"/>
    <col min="15361" max="15361" width="9.42578125" style="483" customWidth="1"/>
    <col min="15362" max="15362" width="11.28515625" style="483" customWidth="1"/>
    <col min="15363" max="15363" width="11" style="483" customWidth="1"/>
    <col min="15364" max="15364" width="13.140625" style="483" customWidth="1"/>
    <col min="15365" max="15365" width="11.7109375" style="483" customWidth="1"/>
    <col min="15366" max="15366" width="11.140625" style="483" customWidth="1"/>
    <col min="15367" max="15367" width="11.7109375" style="483" customWidth="1"/>
    <col min="15368" max="15613" width="9.140625" style="483"/>
    <col min="15614" max="15614" width="5.28515625" style="483" customWidth="1"/>
    <col min="15615" max="15615" width="8" style="483" customWidth="1"/>
    <col min="15616" max="15616" width="5.85546875" style="483" customWidth="1"/>
    <col min="15617" max="15617" width="9.42578125" style="483" customWidth="1"/>
    <col min="15618" max="15618" width="11.28515625" style="483" customWidth="1"/>
    <col min="15619" max="15619" width="11" style="483" customWidth="1"/>
    <col min="15620" max="15620" width="13.140625" style="483" customWidth="1"/>
    <col min="15621" max="15621" width="11.7109375" style="483" customWidth="1"/>
    <col min="15622" max="15622" width="11.140625" style="483" customWidth="1"/>
    <col min="15623" max="15623" width="11.7109375" style="483" customWidth="1"/>
    <col min="15624" max="15869" width="9.140625" style="483"/>
    <col min="15870" max="15870" width="5.28515625" style="483" customWidth="1"/>
    <col min="15871" max="15871" width="8" style="483" customWidth="1"/>
    <col min="15872" max="15872" width="5.85546875" style="483" customWidth="1"/>
    <col min="15873" max="15873" width="9.42578125" style="483" customWidth="1"/>
    <col min="15874" max="15874" width="11.28515625" style="483" customWidth="1"/>
    <col min="15875" max="15875" width="11" style="483" customWidth="1"/>
    <col min="15876" max="15876" width="13.140625" style="483" customWidth="1"/>
    <col min="15877" max="15877" width="11.7109375" style="483" customWidth="1"/>
    <col min="15878" max="15878" width="11.140625" style="483" customWidth="1"/>
    <col min="15879" max="15879" width="11.7109375" style="483" customWidth="1"/>
    <col min="15880" max="16125" width="9.140625" style="483"/>
    <col min="16126" max="16126" width="5.28515625" style="483" customWidth="1"/>
    <col min="16127" max="16127" width="8" style="483" customWidth="1"/>
    <col min="16128" max="16128" width="5.85546875" style="483" customWidth="1"/>
    <col min="16129" max="16129" width="9.42578125" style="483" customWidth="1"/>
    <col min="16130" max="16130" width="11.28515625" style="483" customWidth="1"/>
    <col min="16131" max="16131" width="11" style="483" customWidth="1"/>
    <col min="16132" max="16132" width="13.140625" style="483" customWidth="1"/>
    <col min="16133" max="16133" width="11.7109375" style="483" customWidth="1"/>
    <col min="16134" max="16134" width="11.140625" style="483" customWidth="1"/>
    <col min="16135" max="16135" width="11.7109375" style="483" customWidth="1"/>
    <col min="16136" max="16384" width="9.140625" style="483"/>
  </cols>
  <sheetData>
    <row r="1" spans="1:72" ht="12.75" customHeight="1" x14ac:dyDescent="0.25">
      <c r="A1" s="390"/>
      <c r="F1" s="12" t="s">
        <v>406</v>
      </c>
    </row>
    <row r="2" spans="1:72" ht="12.75" customHeight="1" x14ac:dyDescent="0.25">
      <c r="F2" s="12" t="s">
        <v>231</v>
      </c>
    </row>
    <row r="3" spans="1:72" ht="12.75" customHeight="1" x14ac:dyDescent="0.25">
      <c r="F3" s="10" t="s">
        <v>1</v>
      </c>
    </row>
    <row r="4" spans="1:72" ht="12.75" customHeight="1" x14ac:dyDescent="0.25">
      <c r="F4" s="12" t="s">
        <v>232</v>
      </c>
    </row>
    <row r="5" spans="1:72" ht="12.75" customHeight="1" x14ac:dyDescent="0.25"/>
    <row r="6" spans="1:72" ht="13.5" customHeight="1" x14ac:dyDescent="0.25">
      <c r="A6" s="369" t="s">
        <v>407</v>
      </c>
      <c r="B6" s="369"/>
      <c r="C6" s="369"/>
      <c r="D6" s="369"/>
      <c r="E6" s="369"/>
      <c r="F6" s="369"/>
      <c r="G6" s="369"/>
      <c r="J6" s="10"/>
    </row>
    <row r="7" spans="1:72" ht="12.75" customHeight="1" x14ac:dyDescent="0.25">
      <c r="A7" s="369" t="s">
        <v>408</v>
      </c>
      <c r="B7" s="391"/>
      <c r="C7" s="391"/>
      <c r="D7" s="391"/>
      <c r="E7" s="391"/>
      <c r="F7" s="391"/>
      <c r="G7" s="391"/>
      <c r="J7" s="10"/>
    </row>
    <row r="8" spans="1:72" ht="9" customHeight="1" x14ac:dyDescent="0.25">
      <c r="A8" s="392"/>
      <c r="B8" s="393"/>
      <c r="C8" s="393"/>
      <c r="D8" s="393"/>
      <c r="E8" s="393"/>
      <c r="F8" s="393"/>
      <c r="G8" s="393"/>
      <c r="J8" s="10"/>
    </row>
    <row r="9" spans="1:72" ht="11.25" customHeight="1" x14ac:dyDescent="0.25">
      <c r="G9" s="394" t="s">
        <v>3</v>
      </c>
    </row>
    <row r="10" spans="1:72" s="398" customFormat="1" ht="36.75" customHeight="1" x14ac:dyDescent="0.2">
      <c r="A10" s="395" t="s">
        <v>237</v>
      </c>
      <c r="B10" s="395" t="s">
        <v>240</v>
      </c>
      <c r="C10" s="395" t="s">
        <v>409</v>
      </c>
      <c r="D10" s="395" t="s">
        <v>238</v>
      </c>
      <c r="E10" s="396" t="s">
        <v>7</v>
      </c>
      <c r="F10" s="396" t="s">
        <v>410</v>
      </c>
      <c r="G10" s="396" t="s">
        <v>411</v>
      </c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</row>
    <row r="11" spans="1:72" s="401" customFormat="1" ht="10.5" customHeight="1" x14ac:dyDescent="0.2">
      <c r="A11" s="399">
        <v>1</v>
      </c>
      <c r="B11" s="399">
        <v>2</v>
      </c>
      <c r="C11" s="399">
        <v>3</v>
      </c>
      <c r="D11" s="399">
        <v>4</v>
      </c>
      <c r="E11" s="399">
        <v>5</v>
      </c>
      <c r="F11" s="399">
        <v>6</v>
      </c>
      <c r="G11" s="399">
        <v>7</v>
      </c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0"/>
      <c r="BS11" s="400"/>
      <c r="BT11" s="400"/>
    </row>
    <row r="12" spans="1:72" s="503" customFormat="1" ht="15.75" customHeight="1" x14ac:dyDescent="0.2">
      <c r="A12" s="402"/>
      <c r="B12" s="403"/>
      <c r="C12" s="404"/>
      <c r="D12" s="404"/>
      <c r="E12" s="405" t="s">
        <v>79</v>
      </c>
      <c r="F12" s="406">
        <f>2500+686+633+456+683+287+197+300+600+700</f>
        <v>7042</v>
      </c>
      <c r="G12" s="407" t="s">
        <v>42</v>
      </c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</row>
    <row r="13" spans="1:72" s="503" customFormat="1" ht="24" x14ac:dyDescent="0.2">
      <c r="A13" s="408" t="s">
        <v>387</v>
      </c>
      <c r="B13" s="409" t="s">
        <v>412</v>
      </c>
      <c r="C13" s="404" t="s">
        <v>181</v>
      </c>
      <c r="D13" s="404" t="s">
        <v>413</v>
      </c>
      <c r="E13" s="410" t="s">
        <v>42</v>
      </c>
      <c r="F13" s="411" t="s">
        <v>42</v>
      </c>
      <c r="G13" s="412">
        <f>SUM(G15)</f>
        <v>7042</v>
      </c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</row>
    <row r="14" spans="1:72" s="503" customFormat="1" ht="9" customHeight="1" x14ac:dyDescent="0.2">
      <c r="A14" s="402"/>
      <c r="B14" s="413"/>
      <c r="C14" s="404"/>
      <c r="D14" s="404"/>
      <c r="E14" s="404"/>
      <c r="F14" s="414"/>
      <c r="G14" s="504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</row>
    <row r="15" spans="1:72" s="503" customFormat="1" ht="15.75" customHeight="1" x14ac:dyDescent="0.2">
      <c r="A15" s="402"/>
      <c r="B15" s="505" t="s">
        <v>43</v>
      </c>
      <c r="C15" s="404"/>
      <c r="D15" s="404"/>
      <c r="E15" s="404"/>
      <c r="F15" s="414"/>
      <c r="G15" s="504">
        <f>SUM(G16:G16)</f>
        <v>7042</v>
      </c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89"/>
      <c r="BP15" s="389"/>
      <c r="BQ15" s="389"/>
      <c r="BR15" s="389"/>
      <c r="BS15" s="389"/>
      <c r="BT15" s="389"/>
    </row>
    <row r="16" spans="1:72" s="503" customFormat="1" ht="15.75" customHeight="1" x14ac:dyDescent="0.2">
      <c r="A16" s="402"/>
      <c r="B16" s="505"/>
      <c r="C16" s="404"/>
      <c r="D16" s="404"/>
      <c r="E16" s="404" t="s">
        <v>414</v>
      </c>
      <c r="F16" s="414" t="s">
        <v>42</v>
      </c>
      <c r="G16" s="415">
        <f>2500+686+633+456+683+287+197+300+600+700</f>
        <v>7042</v>
      </c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389"/>
    </row>
    <row r="17" spans="1:72" s="503" customFormat="1" ht="11.25" customHeight="1" x14ac:dyDescent="0.2">
      <c r="A17" s="416"/>
      <c r="B17" s="417"/>
      <c r="C17" s="418"/>
      <c r="D17" s="405"/>
      <c r="E17" s="405"/>
      <c r="F17" s="407"/>
      <c r="G17" s="41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</row>
    <row r="18" spans="1:72" s="503" customFormat="1" ht="15.75" customHeight="1" x14ac:dyDescent="0.2">
      <c r="A18" s="402"/>
      <c r="B18" s="403"/>
      <c r="C18" s="404"/>
      <c r="D18" s="404"/>
      <c r="E18" s="405" t="s">
        <v>79</v>
      </c>
      <c r="F18" s="406">
        <f>34505+32469+20821+30285+27074+23541+27401+20751+21497</f>
        <v>238344</v>
      </c>
      <c r="G18" s="407" t="s">
        <v>42</v>
      </c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  <c r="BK18" s="389"/>
      <c r="BL18" s="389"/>
      <c r="BM18" s="389"/>
      <c r="BN18" s="389"/>
      <c r="BO18" s="389"/>
      <c r="BP18" s="389"/>
      <c r="BQ18" s="389"/>
      <c r="BR18" s="389"/>
      <c r="BS18" s="389"/>
      <c r="BT18" s="389"/>
    </row>
    <row r="19" spans="1:72" s="503" customFormat="1" ht="20.25" customHeight="1" x14ac:dyDescent="0.2">
      <c r="A19" s="408" t="s">
        <v>388</v>
      </c>
      <c r="B19" s="420" t="s">
        <v>415</v>
      </c>
      <c r="C19" s="404" t="s">
        <v>416</v>
      </c>
      <c r="D19" s="404" t="s">
        <v>417</v>
      </c>
      <c r="E19" s="410" t="s">
        <v>42</v>
      </c>
      <c r="F19" s="411" t="s">
        <v>42</v>
      </c>
      <c r="G19" s="412">
        <f>SUM(G21)</f>
        <v>238344</v>
      </c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</row>
    <row r="20" spans="1:72" s="503" customFormat="1" ht="10.5" customHeight="1" x14ac:dyDescent="0.2">
      <c r="A20" s="402"/>
      <c r="B20" s="413"/>
      <c r="C20" s="404"/>
      <c r="D20" s="404"/>
      <c r="E20" s="404"/>
      <c r="F20" s="414"/>
      <c r="G20" s="504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</row>
    <row r="21" spans="1:72" s="503" customFormat="1" ht="15.75" customHeight="1" x14ac:dyDescent="0.2">
      <c r="A21" s="402"/>
      <c r="B21" s="505" t="s">
        <v>43</v>
      </c>
      <c r="C21" s="404"/>
      <c r="D21" s="404"/>
      <c r="E21" s="404"/>
      <c r="F21" s="414"/>
      <c r="G21" s="504">
        <f>SUM(G22:G25)</f>
        <v>238344</v>
      </c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</row>
    <row r="22" spans="1:72" s="503" customFormat="1" ht="15.75" customHeight="1" x14ac:dyDescent="0.2">
      <c r="A22" s="402"/>
      <c r="B22" s="403"/>
      <c r="C22" s="404"/>
      <c r="D22" s="404"/>
      <c r="E22" s="404" t="s">
        <v>414</v>
      </c>
      <c r="F22" s="414" t="s">
        <v>42</v>
      </c>
      <c r="G22" s="415">
        <f>33500+32257+20821+28754+26901+23022+26623+19851+20597</f>
        <v>232326</v>
      </c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  <c r="BJ22" s="389"/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</row>
    <row r="23" spans="1:72" s="503" customFormat="1" ht="15.75" customHeight="1" x14ac:dyDescent="0.2">
      <c r="A23" s="402"/>
      <c r="B23" s="403"/>
      <c r="C23" s="404"/>
      <c r="D23" s="404"/>
      <c r="E23" s="404" t="s">
        <v>418</v>
      </c>
      <c r="F23" s="414" t="s">
        <v>42</v>
      </c>
      <c r="G23" s="415">
        <f>838+177+1027+144+433+648+601+750</f>
        <v>4618</v>
      </c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</row>
    <row r="24" spans="1:72" s="503" customFormat="1" ht="15.75" customHeight="1" x14ac:dyDescent="0.2">
      <c r="A24" s="402"/>
      <c r="B24" s="403"/>
      <c r="C24" s="421"/>
      <c r="D24" s="404"/>
      <c r="E24" s="404" t="s">
        <v>419</v>
      </c>
      <c r="F24" s="414" t="s">
        <v>42</v>
      </c>
      <c r="G24" s="415">
        <f>167+35+204+29+86+130+119+150</f>
        <v>920</v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</row>
    <row r="25" spans="1:72" s="503" customFormat="1" ht="15.75" customHeight="1" x14ac:dyDescent="0.2">
      <c r="A25" s="402"/>
      <c r="B25" s="403"/>
      <c r="C25" s="421"/>
      <c r="D25" s="404"/>
      <c r="E25" s="404" t="s">
        <v>420</v>
      </c>
      <c r="F25" s="414" t="s">
        <v>42</v>
      </c>
      <c r="G25" s="415">
        <f>300+180</f>
        <v>480</v>
      </c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389"/>
    </row>
    <row r="26" spans="1:72" s="503" customFormat="1" ht="11.25" customHeight="1" x14ac:dyDescent="0.2">
      <c r="A26" s="416"/>
      <c r="B26" s="417"/>
      <c r="C26" s="418"/>
      <c r="D26" s="405"/>
      <c r="E26" s="405"/>
      <c r="F26" s="407"/>
      <c r="G26" s="41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</row>
    <row r="27" spans="1:72" s="503" customFormat="1" ht="15.75" customHeight="1" x14ac:dyDescent="0.2">
      <c r="A27" s="402"/>
      <c r="B27" s="403"/>
      <c r="C27" s="404"/>
      <c r="D27" s="404"/>
      <c r="E27" s="405" t="s">
        <v>79</v>
      </c>
      <c r="F27" s="406">
        <f>3060+1500+840</f>
        <v>5400</v>
      </c>
      <c r="G27" s="407" t="s">
        <v>42</v>
      </c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</row>
    <row r="28" spans="1:72" s="503" customFormat="1" ht="24" x14ac:dyDescent="0.2">
      <c r="A28" s="408" t="s">
        <v>389</v>
      </c>
      <c r="B28" s="409" t="s">
        <v>421</v>
      </c>
      <c r="C28" s="404" t="s">
        <v>422</v>
      </c>
      <c r="D28" s="404" t="s">
        <v>423</v>
      </c>
      <c r="E28" s="410" t="s">
        <v>42</v>
      </c>
      <c r="F28" s="411" t="s">
        <v>42</v>
      </c>
      <c r="G28" s="412">
        <f>SUM(G30)</f>
        <v>5400</v>
      </c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</row>
    <row r="29" spans="1:72" s="503" customFormat="1" ht="10.5" customHeight="1" x14ac:dyDescent="0.2">
      <c r="A29" s="402"/>
      <c r="B29" s="413"/>
      <c r="C29" s="404"/>
      <c r="D29" s="404"/>
      <c r="E29" s="404"/>
      <c r="F29" s="414"/>
      <c r="G29" s="504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</row>
    <row r="30" spans="1:72" s="503" customFormat="1" ht="15.75" customHeight="1" x14ac:dyDescent="0.2">
      <c r="A30" s="402"/>
      <c r="B30" s="505" t="s">
        <v>43</v>
      </c>
      <c r="C30" s="404"/>
      <c r="D30" s="404"/>
      <c r="E30" s="404"/>
      <c r="F30" s="414"/>
      <c r="G30" s="504">
        <f>SUM(G31:G33)</f>
        <v>5400</v>
      </c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89"/>
      <c r="AX30" s="389"/>
      <c r="AY30" s="389"/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89"/>
      <c r="BR30" s="389"/>
      <c r="BS30" s="389"/>
      <c r="BT30" s="389"/>
    </row>
    <row r="31" spans="1:72" s="503" customFormat="1" ht="15.75" customHeight="1" x14ac:dyDescent="0.2">
      <c r="A31" s="402"/>
      <c r="B31" s="403"/>
      <c r="C31" s="404"/>
      <c r="D31" s="404"/>
      <c r="E31" s="404" t="s">
        <v>414</v>
      </c>
      <c r="F31" s="414" t="s">
        <v>42</v>
      </c>
      <c r="G31" s="415">
        <f>3000+1500+834-6</f>
        <v>5328</v>
      </c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</row>
    <row r="32" spans="1:72" s="503" customFormat="1" ht="15.75" customHeight="1" x14ac:dyDescent="0.2">
      <c r="A32" s="402"/>
      <c r="B32" s="403"/>
      <c r="C32" s="404"/>
      <c r="D32" s="404"/>
      <c r="E32" s="404" t="s">
        <v>418</v>
      </c>
      <c r="F32" s="414" t="s">
        <v>42</v>
      </c>
      <c r="G32" s="415">
        <f>50+6+4</f>
        <v>60</v>
      </c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</row>
    <row r="33" spans="1:72" s="503" customFormat="1" ht="15.75" customHeight="1" x14ac:dyDescent="0.2">
      <c r="A33" s="402"/>
      <c r="B33" s="403"/>
      <c r="C33" s="404"/>
      <c r="D33" s="404"/>
      <c r="E33" s="404" t="s">
        <v>419</v>
      </c>
      <c r="F33" s="414" t="s">
        <v>42</v>
      </c>
      <c r="G33" s="415">
        <f>10+2</f>
        <v>12</v>
      </c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89"/>
    </row>
    <row r="34" spans="1:72" s="503" customFormat="1" ht="15.75" customHeight="1" x14ac:dyDescent="0.2">
      <c r="A34" s="416"/>
      <c r="B34" s="417"/>
      <c r="C34" s="418"/>
      <c r="D34" s="405"/>
      <c r="E34" s="405"/>
      <c r="F34" s="407"/>
      <c r="G34" s="41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</row>
    <row r="35" spans="1:72" s="503" customFormat="1" ht="15.75" customHeight="1" x14ac:dyDescent="0.2">
      <c r="A35" s="402"/>
      <c r="B35" s="403"/>
      <c r="C35" s="404"/>
      <c r="D35" s="404"/>
      <c r="E35" s="405" t="s">
        <v>79</v>
      </c>
      <c r="F35" s="406">
        <f>18256+224+17560+16800+11120+16640+4200+16080+5040+128+112+10640+128+96</f>
        <v>117024</v>
      </c>
      <c r="G35" s="407" t="s">
        <v>42</v>
      </c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</row>
    <row r="36" spans="1:72" s="503" customFormat="1" ht="25.5" customHeight="1" x14ac:dyDescent="0.2">
      <c r="A36" s="408" t="s">
        <v>390</v>
      </c>
      <c r="B36" s="409" t="s">
        <v>424</v>
      </c>
      <c r="C36" s="404" t="s">
        <v>425</v>
      </c>
      <c r="D36" s="404" t="s">
        <v>426</v>
      </c>
      <c r="E36" s="410" t="s">
        <v>42</v>
      </c>
      <c r="F36" s="411" t="s">
        <v>42</v>
      </c>
      <c r="G36" s="412">
        <f>SUM(G38)</f>
        <v>117024</v>
      </c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</row>
    <row r="37" spans="1:72" s="503" customFormat="1" ht="10.5" customHeight="1" x14ac:dyDescent="0.2">
      <c r="A37" s="402"/>
      <c r="B37" s="413"/>
      <c r="C37" s="404"/>
      <c r="D37" s="404"/>
      <c r="E37" s="404"/>
      <c r="F37" s="414"/>
      <c r="G37" s="504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389"/>
      <c r="AY37" s="389"/>
      <c r="AZ37" s="389"/>
      <c r="BA37" s="389"/>
      <c r="BB37" s="389"/>
      <c r="BC37" s="389"/>
      <c r="BD37" s="389"/>
      <c r="BE37" s="389"/>
      <c r="BF37" s="389"/>
      <c r="BG37" s="389"/>
      <c r="BH37" s="389"/>
      <c r="BI37" s="389"/>
      <c r="BJ37" s="389"/>
      <c r="BK37" s="389"/>
      <c r="BL37" s="389"/>
      <c r="BM37" s="389"/>
      <c r="BN37" s="389"/>
      <c r="BO37" s="389"/>
      <c r="BP37" s="389"/>
      <c r="BQ37" s="389"/>
      <c r="BR37" s="389"/>
      <c r="BS37" s="389"/>
      <c r="BT37" s="389"/>
    </row>
    <row r="38" spans="1:72" s="503" customFormat="1" ht="15.75" customHeight="1" x14ac:dyDescent="0.2">
      <c r="A38" s="402"/>
      <c r="B38" s="505" t="s">
        <v>43</v>
      </c>
      <c r="C38" s="404"/>
      <c r="D38" s="404"/>
      <c r="E38" s="404"/>
      <c r="F38" s="414"/>
      <c r="G38" s="504">
        <f>SUM(G39:G41)</f>
        <v>117024</v>
      </c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389"/>
      <c r="AN38" s="389"/>
      <c r="AO38" s="389"/>
      <c r="AP38" s="389"/>
      <c r="AQ38" s="389"/>
      <c r="AR38" s="389"/>
      <c r="AS38" s="389"/>
      <c r="AT38" s="389"/>
      <c r="AU38" s="389"/>
      <c r="AV38" s="389"/>
      <c r="AW38" s="389"/>
      <c r="AX38" s="389"/>
      <c r="AY38" s="389"/>
      <c r="AZ38" s="389"/>
      <c r="BA38" s="389"/>
      <c r="BB38" s="389"/>
      <c r="BC38" s="389"/>
      <c r="BD38" s="389"/>
      <c r="BE38" s="389"/>
      <c r="BF38" s="389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89"/>
      <c r="BS38" s="389"/>
      <c r="BT38" s="389"/>
    </row>
    <row r="39" spans="1:72" s="503" customFormat="1" ht="15.75" customHeight="1" x14ac:dyDescent="0.2">
      <c r="A39" s="402"/>
      <c r="B39" s="403"/>
      <c r="C39" s="404"/>
      <c r="D39" s="404"/>
      <c r="E39" s="404" t="s">
        <v>427</v>
      </c>
      <c r="F39" s="414" t="s">
        <v>42</v>
      </c>
      <c r="G39" s="415">
        <f>17920+17560+16800+11120+16640+4200+16080+5040+10640</f>
        <v>116000</v>
      </c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</row>
    <row r="40" spans="1:72" s="503" customFormat="1" ht="15.75" customHeight="1" x14ac:dyDescent="0.2">
      <c r="A40" s="402"/>
      <c r="B40" s="403"/>
      <c r="C40" s="421"/>
      <c r="D40" s="404"/>
      <c r="E40" s="404" t="s">
        <v>418</v>
      </c>
      <c r="F40" s="414" t="s">
        <v>42</v>
      </c>
      <c r="G40" s="415">
        <f>280+187+107+94+107+80</f>
        <v>855</v>
      </c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</row>
    <row r="41" spans="1:72" s="503" customFormat="1" ht="15.75" customHeight="1" x14ac:dyDescent="0.2">
      <c r="A41" s="402"/>
      <c r="B41" s="403"/>
      <c r="C41" s="421"/>
      <c r="D41" s="404"/>
      <c r="E41" s="404" t="s">
        <v>419</v>
      </c>
      <c r="F41" s="414" t="s">
        <v>42</v>
      </c>
      <c r="G41" s="415">
        <f>56+37+21+18+21+16</f>
        <v>169</v>
      </c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</row>
    <row r="42" spans="1:72" s="503" customFormat="1" ht="15.75" customHeight="1" x14ac:dyDescent="0.2">
      <c r="A42" s="416"/>
      <c r="B42" s="417"/>
      <c r="C42" s="418"/>
      <c r="D42" s="405"/>
      <c r="E42" s="405"/>
      <c r="F42" s="407"/>
      <c r="G42" s="41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  <c r="AP42" s="389"/>
      <c r="AQ42" s="389"/>
      <c r="AR42" s="389"/>
      <c r="AS42" s="389"/>
      <c r="AT42" s="389"/>
      <c r="AU42" s="389"/>
      <c r="AV42" s="389"/>
      <c r="AW42" s="389"/>
      <c r="AX42" s="389"/>
      <c r="AY42" s="389"/>
      <c r="AZ42" s="389"/>
      <c r="BA42" s="389"/>
      <c r="BB42" s="389"/>
      <c r="BC42" s="389"/>
      <c r="BD42" s="389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</row>
    <row r="43" spans="1:72" s="503" customFormat="1" ht="15.75" customHeight="1" x14ac:dyDescent="0.2">
      <c r="A43" s="402"/>
      <c r="B43" s="403"/>
      <c r="C43" s="404"/>
      <c r="D43" s="404"/>
      <c r="E43" s="405" t="s">
        <v>79</v>
      </c>
      <c r="F43" s="406">
        <f>105120+107820+102660+108180+102720+94440+76200</f>
        <v>697140</v>
      </c>
      <c r="G43" s="407" t="s">
        <v>42</v>
      </c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  <c r="AP43" s="389"/>
      <c r="AQ43" s="389"/>
      <c r="AR43" s="389"/>
      <c r="AS43" s="389"/>
      <c r="AT43" s="389"/>
      <c r="AU43" s="389"/>
      <c r="AV43" s="389"/>
      <c r="AW43" s="389"/>
      <c r="AX43" s="389"/>
      <c r="AY43" s="389"/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389"/>
    </row>
    <row r="44" spans="1:72" s="503" customFormat="1" ht="23.25" customHeight="1" x14ac:dyDescent="0.2">
      <c r="A44" s="408" t="s">
        <v>391</v>
      </c>
      <c r="B44" s="409" t="s">
        <v>428</v>
      </c>
      <c r="C44" s="404" t="s">
        <v>425</v>
      </c>
      <c r="D44" s="404" t="s">
        <v>426</v>
      </c>
      <c r="E44" s="410" t="s">
        <v>42</v>
      </c>
      <c r="F44" s="411" t="s">
        <v>42</v>
      </c>
      <c r="G44" s="412">
        <f>SUM(G46,G49)</f>
        <v>697140</v>
      </c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</row>
    <row r="45" spans="1:72" s="503" customFormat="1" ht="9.75" customHeight="1" x14ac:dyDescent="0.2">
      <c r="A45" s="402"/>
      <c r="B45" s="413"/>
      <c r="C45" s="404"/>
      <c r="D45" s="404"/>
      <c r="E45" s="404"/>
      <c r="F45" s="414"/>
      <c r="G45" s="504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  <c r="AN45" s="389"/>
      <c r="AO45" s="389"/>
      <c r="AP45" s="389"/>
      <c r="AQ45" s="389"/>
      <c r="AR45" s="389"/>
      <c r="AS45" s="389"/>
      <c r="AT45" s="389"/>
      <c r="AU45" s="389"/>
      <c r="AV45" s="389"/>
      <c r="AW45" s="389"/>
      <c r="AX45" s="389"/>
      <c r="AY45" s="389"/>
      <c r="AZ45" s="389"/>
      <c r="BA45" s="389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389"/>
    </row>
    <row r="46" spans="1:72" s="503" customFormat="1" ht="25.5" customHeight="1" x14ac:dyDescent="0.2">
      <c r="A46" s="402"/>
      <c r="B46" s="506" t="s">
        <v>429</v>
      </c>
      <c r="C46" s="404"/>
      <c r="D46" s="404"/>
      <c r="E46" s="404"/>
      <c r="F46" s="414"/>
      <c r="G46" s="504">
        <f>SUM(G47:G47)</f>
        <v>463780.47000000003</v>
      </c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</row>
    <row r="47" spans="1:72" s="503" customFormat="1" ht="15.75" customHeight="1" x14ac:dyDescent="0.2">
      <c r="A47" s="402"/>
      <c r="B47" s="403"/>
      <c r="C47" s="404"/>
      <c r="D47" s="404"/>
      <c r="E47" s="404" t="s">
        <v>430</v>
      </c>
      <c r="F47" s="414" t="s">
        <v>42</v>
      </c>
      <c r="G47" s="415">
        <f>105120-37494.56+107820-44448.61+102660-35221.28+108180-38175.06+102720-26323.42+94440-24874.84+76200-24896.8-1924.96</f>
        <v>463780.47000000003</v>
      </c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  <c r="BT47" s="389"/>
    </row>
    <row r="48" spans="1:72" s="503" customFormat="1" ht="15.75" customHeight="1" x14ac:dyDescent="0.2">
      <c r="A48" s="416"/>
      <c r="B48" s="417"/>
      <c r="C48" s="418"/>
      <c r="D48" s="405"/>
      <c r="E48" s="405"/>
      <c r="F48" s="407"/>
      <c r="G48" s="41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</row>
    <row r="49" spans="1:72" s="503" customFormat="1" ht="20.25" customHeight="1" x14ac:dyDescent="0.2">
      <c r="A49" s="402"/>
      <c r="B49" s="505" t="s">
        <v>124</v>
      </c>
      <c r="C49" s="404"/>
      <c r="D49" s="404"/>
      <c r="E49" s="404"/>
      <c r="F49" s="414"/>
      <c r="G49" s="504">
        <f>SUM(G50:G51)</f>
        <v>233359.53</v>
      </c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</row>
    <row r="50" spans="1:72" s="503" customFormat="1" ht="15.75" customHeight="1" x14ac:dyDescent="0.2">
      <c r="A50" s="402"/>
      <c r="B50" s="403"/>
      <c r="C50" s="421"/>
      <c r="D50" s="404"/>
      <c r="E50" s="404" t="s">
        <v>430</v>
      </c>
      <c r="F50" s="414" t="s">
        <v>42</v>
      </c>
      <c r="G50" s="415">
        <f>1695.66+1495.29+2579.3+1430.37+1468.92+10910.33+12582.72</f>
        <v>32162.590000000004</v>
      </c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</row>
    <row r="51" spans="1:72" s="503" customFormat="1" ht="15.75" customHeight="1" x14ac:dyDescent="0.2">
      <c r="A51" s="402"/>
      <c r="B51" s="403"/>
      <c r="C51" s="421"/>
      <c r="D51" s="404"/>
      <c r="E51" s="404" t="s">
        <v>420</v>
      </c>
      <c r="F51" s="414" t="s">
        <v>42</v>
      </c>
      <c r="G51" s="415">
        <f>35798.9+42953.32+32641.98+36744.69+24854.5+13964.51+12314.08+1924.96</f>
        <v>201196.94</v>
      </c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  <c r="AP51" s="389"/>
      <c r="AQ51" s="389"/>
      <c r="AR51" s="389"/>
      <c r="AS51" s="389"/>
      <c r="AT51" s="389"/>
      <c r="AU51" s="389"/>
      <c r="AV51" s="389"/>
      <c r="AW51" s="389"/>
      <c r="AX51" s="389"/>
      <c r="AY51" s="389"/>
      <c r="AZ51" s="389"/>
      <c r="BA51" s="389"/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389"/>
    </row>
    <row r="52" spans="1:72" s="503" customFormat="1" ht="8.25" customHeight="1" x14ac:dyDescent="0.2">
      <c r="A52" s="416"/>
      <c r="B52" s="417"/>
      <c r="C52" s="418"/>
      <c r="D52" s="405"/>
      <c r="E52" s="405"/>
      <c r="F52" s="407"/>
      <c r="G52" s="41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</row>
    <row r="53" spans="1:72" s="503" customFormat="1" ht="15.75" customHeight="1" x14ac:dyDescent="0.2">
      <c r="A53" s="402"/>
      <c r="B53" s="403"/>
      <c r="C53" s="404"/>
      <c r="D53" s="404"/>
      <c r="E53" s="405" t="s">
        <v>79</v>
      </c>
      <c r="F53" s="406">
        <f>230+230+230+230+230+230+230+230+230</f>
        <v>2070</v>
      </c>
      <c r="G53" s="407" t="s">
        <v>42</v>
      </c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</row>
    <row r="54" spans="1:72" s="503" customFormat="1" ht="37.5" customHeight="1" x14ac:dyDescent="0.2">
      <c r="A54" s="408" t="s">
        <v>392</v>
      </c>
      <c r="B54" s="409" t="s">
        <v>431</v>
      </c>
      <c r="C54" s="404" t="s">
        <v>422</v>
      </c>
      <c r="D54" s="404" t="s">
        <v>432</v>
      </c>
      <c r="E54" s="410" t="s">
        <v>42</v>
      </c>
      <c r="F54" s="411" t="s">
        <v>42</v>
      </c>
      <c r="G54" s="412">
        <f>SUM(G56)</f>
        <v>2070</v>
      </c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</row>
    <row r="55" spans="1:72" s="503" customFormat="1" ht="15.75" customHeight="1" x14ac:dyDescent="0.2">
      <c r="A55" s="402"/>
      <c r="B55" s="403"/>
      <c r="C55" s="421"/>
      <c r="D55" s="404"/>
      <c r="E55" s="404"/>
      <c r="F55" s="414"/>
      <c r="G55" s="415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</row>
    <row r="56" spans="1:72" s="503" customFormat="1" ht="24" customHeight="1" x14ac:dyDescent="0.2">
      <c r="A56" s="402"/>
      <c r="B56" s="506" t="s">
        <v>433</v>
      </c>
      <c r="C56" s="404"/>
      <c r="D56" s="404"/>
      <c r="E56" s="404"/>
      <c r="F56" s="414"/>
      <c r="G56" s="504">
        <f>SUM(G57:G59)</f>
        <v>2070</v>
      </c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</row>
    <row r="57" spans="1:72" s="503" customFormat="1" ht="15.75" customHeight="1" x14ac:dyDescent="0.2">
      <c r="A57" s="402"/>
      <c r="B57" s="403"/>
      <c r="C57" s="421"/>
      <c r="D57" s="404"/>
      <c r="E57" s="404" t="s">
        <v>430</v>
      </c>
      <c r="F57" s="414" t="s">
        <v>42</v>
      </c>
      <c r="G57" s="415">
        <f>120+120+120+120+120+120+120+120+120</f>
        <v>1080</v>
      </c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  <c r="AP57" s="389"/>
      <c r="AQ57" s="389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</row>
    <row r="58" spans="1:72" s="503" customFormat="1" ht="15.75" customHeight="1" x14ac:dyDescent="0.2">
      <c r="A58" s="402"/>
      <c r="B58" s="403"/>
      <c r="C58" s="421"/>
      <c r="D58" s="404"/>
      <c r="E58" s="404" t="s">
        <v>418</v>
      </c>
      <c r="F58" s="414" t="s">
        <v>42</v>
      </c>
      <c r="G58" s="415">
        <f>90+90+90+90+90+90+90+90+90</f>
        <v>810</v>
      </c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</row>
    <row r="59" spans="1:72" s="503" customFormat="1" ht="15.75" customHeight="1" x14ac:dyDescent="0.2">
      <c r="A59" s="402"/>
      <c r="B59" s="403"/>
      <c r="C59" s="421"/>
      <c r="D59" s="404"/>
      <c r="E59" s="404" t="s">
        <v>419</v>
      </c>
      <c r="F59" s="414" t="s">
        <v>42</v>
      </c>
      <c r="G59" s="415">
        <f>20+20+20+20+20+20+20+20+20</f>
        <v>180</v>
      </c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</row>
    <row r="60" spans="1:72" s="503" customFormat="1" ht="9" customHeight="1" x14ac:dyDescent="0.2">
      <c r="A60" s="416"/>
      <c r="B60" s="417"/>
      <c r="C60" s="418"/>
      <c r="D60" s="405"/>
      <c r="E60" s="405"/>
      <c r="F60" s="407"/>
      <c r="G60" s="41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  <c r="AN60" s="389"/>
      <c r="AO60" s="389"/>
      <c r="AP60" s="389"/>
      <c r="AQ60" s="389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89"/>
      <c r="BD60" s="389"/>
      <c r="BE60" s="389"/>
      <c r="BF60" s="389"/>
      <c r="BG60" s="389"/>
      <c r="BH60" s="389"/>
      <c r="BI60" s="389"/>
      <c r="BJ60" s="389"/>
      <c r="BK60" s="389"/>
      <c r="BL60" s="389"/>
      <c r="BM60" s="389"/>
      <c r="BN60" s="389"/>
      <c r="BO60" s="389"/>
      <c r="BP60" s="389"/>
      <c r="BQ60" s="389"/>
      <c r="BR60" s="389"/>
      <c r="BS60" s="389"/>
      <c r="BT60" s="389"/>
    </row>
    <row r="61" spans="1:72" s="503" customFormat="1" ht="15.75" customHeight="1" x14ac:dyDescent="0.2">
      <c r="A61" s="402"/>
      <c r="B61" s="403"/>
      <c r="C61" s="404"/>
      <c r="D61" s="404"/>
      <c r="E61" s="405" t="s">
        <v>79</v>
      </c>
      <c r="F61" s="406">
        <f>1000+638+726+200+726+1514+1014+1906+283</f>
        <v>8007</v>
      </c>
      <c r="G61" s="407" t="s">
        <v>42</v>
      </c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</row>
    <row r="62" spans="1:72" s="503" customFormat="1" ht="15.75" customHeight="1" x14ac:dyDescent="0.2">
      <c r="A62" s="408" t="s">
        <v>394</v>
      </c>
      <c r="B62" s="420" t="s">
        <v>434</v>
      </c>
      <c r="C62" s="404" t="s">
        <v>181</v>
      </c>
      <c r="D62" s="404" t="s">
        <v>435</v>
      </c>
      <c r="E62" s="410" t="s">
        <v>42</v>
      </c>
      <c r="F62" s="411" t="s">
        <v>42</v>
      </c>
      <c r="G62" s="412">
        <f>SUM(G64)</f>
        <v>8007</v>
      </c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  <c r="BS62" s="389"/>
      <c r="BT62" s="389"/>
    </row>
    <row r="63" spans="1:72" s="503" customFormat="1" ht="15.75" customHeight="1" x14ac:dyDescent="0.2">
      <c r="A63" s="402"/>
      <c r="B63" s="413"/>
      <c r="C63" s="404"/>
      <c r="D63" s="404"/>
      <c r="E63" s="404"/>
      <c r="F63" s="414"/>
      <c r="G63" s="504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89"/>
      <c r="AR63" s="389"/>
      <c r="AS63" s="389"/>
      <c r="AT63" s="389"/>
      <c r="AU63" s="389"/>
      <c r="AV63" s="389"/>
      <c r="AW63" s="389"/>
      <c r="AX63" s="389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89"/>
      <c r="BR63" s="389"/>
      <c r="BS63" s="389"/>
      <c r="BT63" s="389"/>
    </row>
    <row r="64" spans="1:72" s="503" customFormat="1" ht="15.75" customHeight="1" x14ac:dyDescent="0.2">
      <c r="A64" s="402"/>
      <c r="B64" s="505" t="s">
        <v>43</v>
      </c>
      <c r="C64" s="404"/>
      <c r="D64" s="404"/>
      <c r="E64" s="404"/>
      <c r="F64" s="414"/>
      <c r="G64" s="504">
        <f>SUM(G65:G65)</f>
        <v>8007</v>
      </c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</row>
    <row r="65" spans="1:72" s="503" customFormat="1" ht="15.75" customHeight="1" x14ac:dyDescent="0.2">
      <c r="A65" s="402"/>
      <c r="B65" s="403"/>
      <c r="C65" s="421"/>
      <c r="D65" s="404"/>
      <c r="E65" s="404" t="s">
        <v>414</v>
      </c>
      <c r="F65" s="414" t="s">
        <v>42</v>
      </c>
      <c r="G65" s="415">
        <f>1000+638+726+726+200+1514+1014+1906+283</f>
        <v>8007</v>
      </c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  <c r="AL65" s="389"/>
      <c r="AM65" s="389"/>
      <c r="AN65" s="389"/>
      <c r="AO65" s="389"/>
      <c r="AP65" s="389"/>
      <c r="AQ65" s="389"/>
      <c r="AR65" s="389"/>
      <c r="AS65" s="389"/>
      <c r="AT65" s="389"/>
      <c r="AU65" s="389"/>
      <c r="AV65" s="389"/>
      <c r="AW65" s="389"/>
      <c r="AX65" s="389"/>
      <c r="AY65" s="389"/>
      <c r="AZ65" s="389"/>
      <c r="BA65" s="389"/>
      <c r="BB65" s="389"/>
      <c r="BC65" s="389"/>
      <c r="BD65" s="389"/>
      <c r="BE65" s="389"/>
      <c r="BF65" s="389"/>
      <c r="BG65" s="389"/>
      <c r="BH65" s="389"/>
      <c r="BI65" s="389"/>
      <c r="BJ65" s="389"/>
      <c r="BK65" s="389"/>
      <c r="BL65" s="389"/>
      <c r="BM65" s="389"/>
      <c r="BN65" s="389"/>
      <c r="BO65" s="389"/>
      <c r="BP65" s="389"/>
      <c r="BQ65" s="389"/>
      <c r="BR65" s="389"/>
      <c r="BS65" s="389"/>
      <c r="BT65" s="389"/>
    </row>
    <row r="66" spans="1:72" s="503" customFormat="1" ht="8.25" customHeight="1" x14ac:dyDescent="0.2">
      <c r="A66" s="416"/>
      <c r="B66" s="417"/>
      <c r="C66" s="418"/>
      <c r="D66" s="405"/>
      <c r="E66" s="405"/>
      <c r="F66" s="407"/>
      <c r="G66" s="41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  <c r="AP66" s="389"/>
      <c r="AQ66" s="389"/>
      <c r="AR66" s="389"/>
      <c r="AS66" s="389"/>
      <c r="AT66" s="389"/>
      <c r="AU66" s="389"/>
      <c r="AV66" s="389"/>
      <c r="AW66" s="389"/>
      <c r="AX66" s="389"/>
      <c r="AY66" s="389"/>
      <c r="AZ66" s="389"/>
      <c r="BA66" s="389"/>
      <c r="BB66" s="389"/>
      <c r="BC66" s="389"/>
      <c r="BD66" s="389"/>
      <c r="BE66" s="389"/>
      <c r="BF66" s="389"/>
      <c r="BG66" s="389"/>
      <c r="BH66" s="389"/>
      <c r="BI66" s="389"/>
      <c r="BJ66" s="389"/>
      <c r="BK66" s="389"/>
      <c r="BL66" s="389"/>
      <c r="BM66" s="389"/>
      <c r="BN66" s="389"/>
      <c r="BO66" s="389"/>
      <c r="BP66" s="389"/>
      <c r="BQ66" s="389"/>
      <c r="BR66" s="389"/>
      <c r="BS66" s="389"/>
      <c r="BT66" s="389"/>
    </row>
    <row r="67" spans="1:72" s="503" customFormat="1" ht="15.75" customHeight="1" x14ac:dyDescent="0.2">
      <c r="A67" s="402"/>
      <c r="B67" s="403"/>
      <c r="C67" s="404"/>
      <c r="D67" s="404"/>
      <c r="E67" s="405" t="s">
        <v>79</v>
      </c>
      <c r="F67" s="406">
        <f>14897+14897+14897+12816+8476+6409+12816+12816</f>
        <v>98024</v>
      </c>
      <c r="G67" s="407" t="s">
        <v>42</v>
      </c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  <c r="AP67" s="389"/>
      <c r="AQ67" s="389"/>
      <c r="AR67" s="389"/>
      <c r="AS67" s="389"/>
      <c r="AT67" s="389"/>
      <c r="AU67" s="389"/>
      <c r="AV67" s="389"/>
      <c r="AW67" s="389"/>
      <c r="AX67" s="389"/>
      <c r="AY67" s="389"/>
      <c r="AZ67" s="389"/>
      <c r="BA67" s="389"/>
      <c r="BB67" s="389"/>
      <c r="BC67" s="389"/>
      <c r="BD67" s="389"/>
      <c r="BE67" s="389"/>
      <c r="BF67" s="389"/>
      <c r="BG67" s="389"/>
      <c r="BH67" s="389"/>
      <c r="BI67" s="389"/>
      <c r="BJ67" s="389"/>
      <c r="BK67" s="389"/>
      <c r="BL67" s="389"/>
      <c r="BM67" s="389"/>
      <c r="BN67" s="389"/>
      <c r="BO67" s="389"/>
      <c r="BP67" s="389"/>
      <c r="BQ67" s="389"/>
      <c r="BR67" s="389"/>
      <c r="BS67" s="389"/>
      <c r="BT67" s="389"/>
    </row>
    <row r="68" spans="1:72" s="503" customFormat="1" ht="37.5" customHeight="1" x14ac:dyDescent="0.2">
      <c r="A68" s="408" t="s">
        <v>396</v>
      </c>
      <c r="B68" s="420" t="s">
        <v>436</v>
      </c>
      <c r="C68" s="404" t="s">
        <v>416</v>
      </c>
      <c r="D68" s="404" t="s">
        <v>437</v>
      </c>
      <c r="E68" s="410" t="s">
        <v>42</v>
      </c>
      <c r="F68" s="411" t="s">
        <v>42</v>
      </c>
      <c r="G68" s="412">
        <f>SUM(G70)</f>
        <v>98024</v>
      </c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  <c r="AP68" s="389"/>
      <c r="AQ68" s="389"/>
      <c r="AR68" s="389"/>
      <c r="AS68" s="389"/>
      <c r="AT68" s="389"/>
      <c r="AU68" s="389"/>
      <c r="AV68" s="389"/>
      <c r="AW68" s="389"/>
      <c r="AX68" s="389"/>
      <c r="AY68" s="389"/>
      <c r="AZ68" s="389"/>
      <c r="BA68" s="389"/>
      <c r="BB68" s="389"/>
      <c r="BC68" s="389"/>
      <c r="BD68" s="389"/>
      <c r="BE68" s="389"/>
      <c r="BF68" s="389"/>
      <c r="BG68" s="389"/>
      <c r="BH68" s="389"/>
      <c r="BI68" s="389"/>
      <c r="BJ68" s="389"/>
      <c r="BK68" s="389"/>
      <c r="BL68" s="389"/>
      <c r="BM68" s="389"/>
      <c r="BN68" s="389"/>
      <c r="BO68" s="389"/>
      <c r="BP68" s="389"/>
      <c r="BQ68" s="389"/>
      <c r="BR68" s="389"/>
      <c r="BS68" s="389"/>
      <c r="BT68" s="389"/>
    </row>
    <row r="69" spans="1:72" s="503" customFormat="1" ht="15.75" customHeight="1" x14ac:dyDescent="0.2">
      <c r="A69" s="402"/>
      <c r="B69" s="413"/>
      <c r="C69" s="404"/>
      <c r="D69" s="404"/>
      <c r="E69" s="404"/>
      <c r="F69" s="414"/>
      <c r="G69" s="504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</row>
    <row r="70" spans="1:72" s="503" customFormat="1" ht="15.75" customHeight="1" x14ac:dyDescent="0.2">
      <c r="A70" s="402"/>
      <c r="B70" s="505" t="s">
        <v>438</v>
      </c>
      <c r="C70" s="404"/>
      <c r="D70" s="404"/>
      <c r="E70" s="404"/>
      <c r="F70" s="414"/>
      <c r="G70" s="504">
        <f>SUM(G71:G74)</f>
        <v>98024</v>
      </c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</row>
    <row r="71" spans="1:72" s="503" customFormat="1" ht="15.75" customHeight="1" x14ac:dyDescent="0.2">
      <c r="A71" s="402"/>
      <c r="B71" s="403"/>
      <c r="C71" s="421"/>
      <c r="D71" s="404"/>
      <c r="E71" s="404" t="s">
        <v>145</v>
      </c>
      <c r="F71" s="414" t="s">
        <v>42</v>
      </c>
      <c r="G71" s="415">
        <f>1192+1192+1192+1025+678+513+1025+1025</f>
        <v>7842</v>
      </c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</row>
    <row r="72" spans="1:72" s="503" customFormat="1" ht="15.75" customHeight="1" x14ac:dyDescent="0.2">
      <c r="A72" s="402"/>
      <c r="B72" s="403"/>
      <c r="C72" s="421"/>
      <c r="D72" s="404"/>
      <c r="E72" s="404" t="s">
        <v>430</v>
      </c>
      <c r="F72" s="414" t="s">
        <v>42</v>
      </c>
      <c r="G72" s="415">
        <f>1937+1937+1937+1666+1102+833+1666+1666</f>
        <v>12744</v>
      </c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  <c r="AP72" s="389"/>
      <c r="AQ72" s="389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</row>
    <row r="73" spans="1:72" s="503" customFormat="1" ht="15.75" customHeight="1" x14ac:dyDescent="0.2">
      <c r="A73" s="402"/>
      <c r="B73" s="403"/>
      <c r="C73" s="421"/>
      <c r="D73" s="404"/>
      <c r="E73" s="404" t="s">
        <v>418</v>
      </c>
      <c r="F73" s="414" t="s">
        <v>42</v>
      </c>
      <c r="G73" s="415">
        <f>9683+9683+9683+8330+5509+4166+8331+8331</f>
        <v>63716</v>
      </c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</row>
    <row r="74" spans="1:72" s="503" customFormat="1" ht="15.75" customHeight="1" x14ac:dyDescent="0.2">
      <c r="A74" s="402"/>
      <c r="B74" s="403"/>
      <c r="C74" s="421"/>
      <c r="D74" s="404"/>
      <c r="E74" s="404" t="s">
        <v>419</v>
      </c>
      <c r="F74" s="414" t="s">
        <v>42</v>
      </c>
      <c r="G74" s="415">
        <f>2085+2085+2085+1795+1187+897+1794+1794</f>
        <v>13722</v>
      </c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</row>
    <row r="75" spans="1:72" s="503" customFormat="1" ht="10.5" customHeight="1" x14ac:dyDescent="0.2">
      <c r="A75" s="416"/>
      <c r="B75" s="507"/>
      <c r="C75" s="418"/>
      <c r="D75" s="405"/>
      <c r="E75" s="405"/>
      <c r="F75" s="407"/>
      <c r="G75" s="508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</row>
    <row r="76" spans="1:72" s="503" customFormat="1" ht="15.75" customHeight="1" x14ac:dyDescent="0.2">
      <c r="A76" s="402"/>
      <c r="B76" s="403"/>
      <c r="C76" s="404" t="s">
        <v>439</v>
      </c>
      <c r="D76" s="404" t="s">
        <v>76</v>
      </c>
      <c r="E76" s="405" t="s">
        <v>79</v>
      </c>
      <c r="F76" s="406">
        <f>317484+235361+126435+219992+116299+234497+122073+224633+118445+232996+120177+113102+224048+234653+109936+228518+101420</f>
        <v>3080069</v>
      </c>
      <c r="G76" s="407" t="s">
        <v>42</v>
      </c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</row>
    <row r="77" spans="1:72" s="503" customFormat="1" ht="23.25" customHeight="1" x14ac:dyDescent="0.2">
      <c r="A77" s="408" t="s">
        <v>398</v>
      </c>
      <c r="B77" s="409" t="s">
        <v>440</v>
      </c>
      <c r="C77" s="404"/>
      <c r="D77" s="404"/>
      <c r="E77" s="410" t="s">
        <v>42</v>
      </c>
      <c r="F77" s="411" t="s">
        <v>42</v>
      </c>
      <c r="G77" s="412">
        <f>SUM(G79,G88,G93,G99,G108,G117,G122,G127,G132,G141,G146,G151,G160,G165,G170,G179,G184,G189,G198,G203,G210)</f>
        <v>3515583.37</v>
      </c>
      <c r="H77" s="389"/>
      <c r="I77" s="509">
        <f>SUM(G77-F76)</f>
        <v>435514.37000000011</v>
      </c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  <c r="AQ77" s="389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</row>
    <row r="78" spans="1:72" s="503" customFormat="1" ht="9" customHeight="1" x14ac:dyDescent="0.2">
      <c r="A78" s="402"/>
      <c r="B78" s="403"/>
      <c r="C78" s="421"/>
      <c r="D78" s="404"/>
      <c r="E78" s="404"/>
      <c r="F78" s="414"/>
      <c r="G78" s="415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  <c r="AP78" s="389"/>
      <c r="AQ78" s="389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</row>
    <row r="79" spans="1:72" s="503" customFormat="1" ht="15.75" customHeight="1" x14ac:dyDescent="0.2">
      <c r="A79" s="402"/>
      <c r="B79" s="505" t="s">
        <v>140</v>
      </c>
      <c r="C79" s="404" t="s">
        <v>441</v>
      </c>
      <c r="D79" s="404" t="s">
        <v>442</v>
      </c>
      <c r="E79" s="410" t="s">
        <v>42</v>
      </c>
      <c r="F79" s="411" t="s">
        <v>42</v>
      </c>
      <c r="G79" s="412">
        <f>SUM(G81)</f>
        <v>1894435.95</v>
      </c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</row>
    <row r="80" spans="1:72" s="503" customFormat="1" ht="15.75" customHeight="1" x14ac:dyDescent="0.2">
      <c r="A80" s="402"/>
      <c r="B80" s="403"/>
      <c r="C80" s="421"/>
      <c r="D80" s="404"/>
      <c r="E80" s="404"/>
      <c r="F80" s="414"/>
      <c r="G80" s="415"/>
      <c r="H80" s="389"/>
      <c r="I80" s="510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</row>
    <row r="81" spans="1:72" s="503" customFormat="1" ht="15.75" customHeight="1" x14ac:dyDescent="0.2">
      <c r="A81" s="402"/>
      <c r="B81" s="403"/>
      <c r="C81" s="421"/>
      <c r="D81" s="404"/>
      <c r="E81" s="404"/>
      <c r="F81" s="414"/>
      <c r="G81" s="504">
        <f>SUM(G82:G86)</f>
        <v>1894435.95</v>
      </c>
      <c r="H81" s="389"/>
      <c r="I81" s="510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  <c r="AP81" s="389"/>
      <c r="AQ81" s="389"/>
      <c r="AR81" s="389"/>
      <c r="AS81" s="389"/>
      <c r="AT81" s="389"/>
      <c r="AU81" s="389"/>
      <c r="AV81" s="389"/>
      <c r="AW81" s="389"/>
      <c r="AX81" s="389"/>
      <c r="AY81" s="389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389"/>
    </row>
    <row r="82" spans="1:72" s="503" customFormat="1" ht="15.75" customHeight="1" x14ac:dyDescent="0.2">
      <c r="A82" s="402"/>
      <c r="B82" s="403"/>
      <c r="C82" s="421"/>
      <c r="D82" s="404"/>
      <c r="E82" s="404" t="s">
        <v>145</v>
      </c>
      <c r="F82" s="414" t="s">
        <v>42</v>
      </c>
      <c r="G82" s="415">
        <f>191072+191605+247971.91+178569-135079.93+175753+53687+179048+189844+47218</f>
        <v>1319687.98</v>
      </c>
      <c r="H82" s="389"/>
      <c r="I82" s="510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</row>
    <row r="83" spans="1:72" s="503" customFormat="1" ht="15.75" customHeight="1" x14ac:dyDescent="0.2">
      <c r="A83" s="402"/>
      <c r="B83" s="403"/>
      <c r="C83" s="421"/>
      <c r="D83" s="404"/>
      <c r="E83" s="404" t="s">
        <v>430</v>
      </c>
      <c r="F83" s="414" t="s">
        <v>42</v>
      </c>
      <c r="G83" s="415">
        <f>10885+111452</f>
        <v>122337</v>
      </c>
      <c r="H83" s="389"/>
      <c r="I83" s="510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  <c r="AP83" s="389"/>
      <c r="AQ83" s="389"/>
      <c r="AR83" s="389"/>
      <c r="AS83" s="389"/>
      <c r="AT83" s="389"/>
      <c r="AU83" s="389"/>
      <c r="AV83" s="389"/>
      <c r="AW83" s="389"/>
      <c r="AX83" s="389"/>
      <c r="AY83" s="389"/>
      <c r="AZ83" s="389"/>
      <c r="BA83" s="389"/>
      <c r="BB83" s="389"/>
      <c r="BC83" s="389"/>
      <c r="BD83" s="389"/>
      <c r="BE83" s="389"/>
      <c r="BF83" s="389"/>
      <c r="BG83" s="389"/>
      <c r="BH83" s="389"/>
      <c r="BI83" s="389"/>
      <c r="BJ83" s="389"/>
      <c r="BK83" s="389"/>
      <c r="BL83" s="389"/>
      <c r="BM83" s="389"/>
      <c r="BN83" s="389"/>
      <c r="BO83" s="389"/>
      <c r="BP83" s="389"/>
      <c r="BQ83" s="389"/>
      <c r="BR83" s="389"/>
      <c r="BS83" s="389"/>
      <c r="BT83" s="389"/>
    </row>
    <row r="84" spans="1:72" s="503" customFormat="1" ht="15.75" customHeight="1" x14ac:dyDescent="0.2">
      <c r="A84" s="402"/>
      <c r="B84" s="403"/>
      <c r="C84" s="421"/>
      <c r="D84" s="404"/>
      <c r="E84" s="404" t="s">
        <v>443</v>
      </c>
      <c r="F84" s="414" t="s">
        <v>42</v>
      </c>
      <c r="G84" s="415">
        <f>275988+6300-26614-12409.25</f>
        <v>243264.75</v>
      </c>
      <c r="H84" s="389"/>
      <c r="I84" s="510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</row>
    <row r="85" spans="1:72" s="503" customFormat="1" ht="15.75" customHeight="1" x14ac:dyDescent="0.2">
      <c r="A85" s="402"/>
      <c r="B85" s="403"/>
      <c r="C85" s="421"/>
      <c r="D85" s="404"/>
      <c r="E85" s="404" t="s">
        <v>419</v>
      </c>
      <c r="F85" s="414" t="s">
        <v>42</v>
      </c>
      <c r="G85" s="415">
        <f>53410+1300-4100-3364.78+22422</f>
        <v>69667.22</v>
      </c>
      <c r="H85" s="389"/>
      <c r="I85" s="510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389"/>
    </row>
    <row r="86" spans="1:72" s="503" customFormat="1" ht="15.75" customHeight="1" x14ac:dyDescent="0.2">
      <c r="A86" s="402"/>
      <c r="B86" s="403"/>
      <c r="C86" s="421"/>
      <c r="D86" s="404"/>
      <c r="E86" s="404" t="s">
        <v>420</v>
      </c>
      <c r="F86" s="414" t="s">
        <v>42</v>
      </c>
      <c r="G86" s="415">
        <f>139479</f>
        <v>139479</v>
      </c>
      <c r="H86" s="389"/>
      <c r="I86" s="510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389"/>
    </row>
    <row r="87" spans="1:72" s="503" customFormat="1" ht="11.25" customHeight="1" x14ac:dyDescent="0.2">
      <c r="A87" s="402"/>
      <c r="B87" s="403"/>
      <c r="C87" s="421"/>
      <c r="D87" s="404"/>
      <c r="E87" s="405"/>
      <c r="F87" s="407"/>
      <c r="G87" s="41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  <c r="AP87" s="389"/>
      <c r="AQ87" s="389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</row>
    <row r="88" spans="1:72" s="503" customFormat="1" ht="15.6" customHeight="1" x14ac:dyDescent="0.2">
      <c r="A88" s="402"/>
      <c r="B88" s="505" t="s">
        <v>444</v>
      </c>
      <c r="C88" s="404" t="s">
        <v>441</v>
      </c>
      <c r="D88" s="404" t="s">
        <v>442</v>
      </c>
      <c r="E88" s="405" t="s">
        <v>42</v>
      </c>
      <c r="F88" s="407" t="s">
        <v>42</v>
      </c>
      <c r="G88" s="406">
        <f>SUM(G90)</f>
        <v>12344</v>
      </c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  <c r="AQ88" s="389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89"/>
      <c r="BQ88" s="389"/>
      <c r="BR88" s="389"/>
      <c r="BS88" s="389"/>
      <c r="BT88" s="389"/>
    </row>
    <row r="89" spans="1:72" s="503" customFormat="1" ht="9.75" customHeight="1" x14ac:dyDescent="0.2">
      <c r="A89" s="402"/>
      <c r="B89" s="403"/>
      <c r="C89" s="421"/>
      <c r="D89" s="404"/>
      <c r="E89" s="404"/>
      <c r="F89" s="414"/>
      <c r="G89" s="415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</row>
    <row r="90" spans="1:72" s="503" customFormat="1" ht="15.75" customHeight="1" x14ac:dyDescent="0.2">
      <c r="A90" s="402"/>
      <c r="B90" s="403"/>
      <c r="C90" s="421"/>
      <c r="D90" s="404"/>
      <c r="E90" s="404"/>
      <c r="F90" s="414"/>
      <c r="G90" s="504">
        <f>SUM(G91)</f>
        <v>12344</v>
      </c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389"/>
      <c r="AL90" s="389"/>
      <c r="AM90" s="389"/>
      <c r="AN90" s="389"/>
      <c r="AO90" s="389"/>
      <c r="AP90" s="389"/>
      <c r="AQ90" s="389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389"/>
    </row>
    <row r="91" spans="1:72" s="503" customFormat="1" ht="15.75" customHeight="1" x14ac:dyDescent="0.2">
      <c r="A91" s="416"/>
      <c r="B91" s="417"/>
      <c r="C91" s="418"/>
      <c r="D91" s="405"/>
      <c r="E91" s="405" t="s">
        <v>150</v>
      </c>
      <c r="F91" s="407" t="s">
        <v>42</v>
      </c>
      <c r="G91" s="419">
        <f>1285+2839+2649+2831+2740+2832-2832</f>
        <v>12344</v>
      </c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389"/>
      <c r="AF91" s="389"/>
      <c r="AG91" s="389"/>
      <c r="AH91" s="389"/>
      <c r="AI91" s="389"/>
      <c r="AJ91" s="389"/>
      <c r="AK91" s="389"/>
      <c r="AL91" s="389"/>
      <c r="AM91" s="389"/>
      <c r="AN91" s="389"/>
      <c r="AO91" s="389"/>
      <c r="AP91" s="389"/>
      <c r="AQ91" s="389"/>
      <c r="AR91" s="389"/>
      <c r="AS91" s="389"/>
      <c r="AT91" s="389"/>
      <c r="AU91" s="389"/>
      <c r="AV91" s="389"/>
      <c r="AW91" s="389"/>
      <c r="AX91" s="389"/>
      <c r="AY91" s="389"/>
      <c r="AZ91" s="389"/>
      <c r="BA91" s="389"/>
      <c r="BB91" s="389"/>
      <c r="BC91" s="389"/>
      <c r="BD91" s="389"/>
      <c r="BE91" s="389"/>
      <c r="BF91" s="389"/>
      <c r="BG91" s="389"/>
      <c r="BH91" s="389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</row>
    <row r="92" spans="1:72" s="503" customFormat="1" ht="15.75" customHeight="1" x14ac:dyDescent="0.2">
      <c r="A92" s="402"/>
      <c r="B92" s="403"/>
      <c r="C92" s="421"/>
      <c r="D92" s="404"/>
      <c r="E92" s="404"/>
      <c r="F92" s="414"/>
      <c r="G92" s="415"/>
      <c r="H92" s="389"/>
      <c r="I92" s="389"/>
      <c r="J92" s="389"/>
      <c r="K92" s="389"/>
      <c r="L92" s="389"/>
      <c r="M92" s="389"/>
      <c r="N92" s="389"/>
      <c r="O92" s="389"/>
      <c r="P92" s="389"/>
      <c r="Q92" s="389"/>
      <c r="R92" s="389"/>
      <c r="S92" s="389"/>
      <c r="T92" s="389"/>
      <c r="U92" s="389"/>
      <c r="V92" s="389"/>
      <c r="W92" s="389"/>
      <c r="X92" s="389"/>
      <c r="Y92" s="389"/>
      <c r="Z92" s="389"/>
      <c r="AA92" s="389"/>
      <c r="AB92" s="389"/>
      <c r="AC92" s="389"/>
      <c r="AD92" s="389"/>
      <c r="AE92" s="389"/>
      <c r="AF92" s="389"/>
      <c r="AG92" s="389"/>
      <c r="AH92" s="389"/>
      <c r="AI92" s="389"/>
      <c r="AJ92" s="389"/>
      <c r="AK92" s="389"/>
      <c r="AL92" s="389"/>
      <c r="AM92" s="389"/>
      <c r="AN92" s="389"/>
      <c r="AO92" s="389"/>
      <c r="AP92" s="389"/>
      <c r="AQ92" s="389"/>
      <c r="AR92" s="389"/>
      <c r="AS92" s="389"/>
      <c r="AT92" s="389"/>
      <c r="AU92" s="389"/>
      <c r="AV92" s="389"/>
      <c r="AW92" s="389"/>
      <c r="AX92" s="389"/>
      <c r="AY92" s="389"/>
      <c r="AZ92" s="389"/>
      <c r="BA92" s="389"/>
      <c r="BB92" s="389"/>
      <c r="BC92" s="389"/>
      <c r="BD92" s="389"/>
      <c r="BE92" s="389"/>
      <c r="BF92" s="389"/>
      <c r="BG92" s="389"/>
      <c r="BH92" s="389"/>
      <c r="BI92" s="389"/>
      <c r="BJ92" s="389"/>
      <c r="BK92" s="389"/>
      <c r="BL92" s="389"/>
      <c r="BM92" s="389"/>
      <c r="BN92" s="389"/>
      <c r="BO92" s="389"/>
      <c r="BP92" s="389"/>
      <c r="BQ92" s="389"/>
      <c r="BR92" s="389"/>
      <c r="BS92" s="389"/>
      <c r="BT92" s="389"/>
    </row>
    <row r="93" spans="1:72" s="503" customFormat="1" ht="24.75" customHeight="1" x14ac:dyDescent="0.2">
      <c r="A93" s="402"/>
      <c r="B93" s="506" t="s">
        <v>179</v>
      </c>
      <c r="C93" s="404" t="s">
        <v>441</v>
      </c>
      <c r="D93" s="404" t="s">
        <v>442</v>
      </c>
      <c r="E93" s="405" t="s">
        <v>42</v>
      </c>
      <c r="F93" s="407" t="s">
        <v>42</v>
      </c>
      <c r="G93" s="406">
        <f>SUM(G95)</f>
        <v>11234</v>
      </c>
      <c r="H93" s="389"/>
      <c r="I93" s="389"/>
      <c r="J93" s="389"/>
      <c r="K93" s="389"/>
      <c r="L93" s="389"/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89"/>
      <c r="X93" s="389"/>
      <c r="Y93" s="389"/>
      <c r="Z93" s="389"/>
      <c r="AA93" s="389"/>
      <c r="AB93" s="389"/>
      <c r="AC93" s="389"/>
      <c r="AD93" s="389"/>
      <c r="AE93" s="389"/>
      <c r="AF93" s="389"/>
      <c r="AG93" s="389"/>
      <c r="AH93" s="389"/>
      <c r="AI93" s="389"/>
      <c r="AJ93" s="389"/>
      <c r="AK93" s="389"/>
      <c r="AL93" s="389"/>
      <c r="AM93" s="389"/>
      <c r="AN93" s="389"/>
      <c r="AO93" s="389"/>
      <c r="AP93" s="389"/>
      <c r="AQ93" s="389"/>
      <c r="AR93" s="389"/>
      <c r="AS93" s="389"/>
      <c r="AT93" s="389"/>
      <c r="AU93" s="389"/>
      <c r="AV93" s="389"/>
      <c r="AW93" s="389"/>
      <c r="AX93" s="389"/>
      <c r="AY93" s="389"/>
      <c r="AZ93" s="389"/>
      <c r="BA93" s="389"/>
      <c r="BB93" s="389"/>
      <c r="BC93" s="389"/>
      <c r="BD93" s="389"/>
      <c r="BE93" s="389"/>
      <c r="BF93" s="389"/>
      <c r="BG93" s="389"/>
      <c r="BH93" s="389"/>
      <c r="BI93" s="389"/>
      <c r="BJ93" s="389"/>
      <c r="BK93" s="389"/>
      <c r="BL93" s="389"/>
      <c r="BM93" s="389"/>
      <c r="BN93" s="389"/>
      <c r="BO93" s="389"/>
      <c r="BP93" s="389"/>
      <c r="BQ93" s="389"/>
      <c r="BR93" s="389"/>
      <c r="BS93" s="389"/>
      <c r="BT93" s="389"/>
    </row>
    <row r="94" spans="1:72" s="503" customFormat="1" ht="15.75" customHeight="1" x14ac:dyDescent="0.2">
      <c r="A94" s="402"/>
      <c r="B94" s="403"/>
      <c r="C94" s="421"/>
      <c r="D94" s="404"/>
      <c r="E94" s="404"/>
      <c r="F94" s="414"/>
      <c r="G94" s="415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89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</row>
    <row r="95" spans="1:72" s="503" customFormat="1" ht="15.75" customHeight="1" x14ac:dyDescent="0.2">
      <c r="A95" s="402"/>
      <c r="B95" s="403"/>
      <c r="C95" s="421"/>
      <c r="D95" s="404"/>
      <c r="E95" s="404"/>
      <c r="F95" s="414"/>
      <c r="G95" s="504">
        <f>SUM(G96)</f>
        <v>11234</v>
      </c>
      <c r="H95" s="389"/>
      <c r="I95" s="389"/>
      <c r="J95" s="389"/>
      <c r="K95" s="389"/>
      <c r="L95" s="389"/>
      <c r="M95" s="389"/>
      <c r="N95" s="389"/>
      <c r="O95" s="389"/>
      <c r="P95" s="389"/>
      <c r="Q95" s="389"/>
      <c r="R95" s="389"/>
      <c r="S95" s="389"/>
      <c r="T95" s="389"/>
      <c r="U95" s="389"/>
      <c r="V95" s="389"/>
      <c r="W95" s="389"/>
      <c r="X95" s="389"/>
      <c r="Y95" s="389"/>
      <c r="Z95" s="389"/>
      <c r="AA95" s="389"/>
      <c r="AB95" s="389"/>
      <c r="AC95" s="389"/>
      <c r="AD95" s="389"/>
      <c r="AE95" s="389"/>
      <c r="AF95" s="389"/>
      <c r="AG95" s="389"/>
      <c r="AH95" s="389"/>
      <c r="AI95" s="389"/>
      <c r="AJ95" s="389"/>
      <c r="AK95" s="389"/>
      <c r="AL95" s="389"/>
      <c r="AM95" s="389"/>
      <c r="AN95" s="389"/>
      <c r="AO95" s="389"/>
      <c r="AP95" s="389"/>
      <c r="AQ95" s="389"/>
      <c r="AR95" s="389"/>
      <c r="AS95" s="389"/>
      <c r="AT95" s="389"/>
      <c r="AU95" s="389"/>
      <c r="AV95" s="389"/>
      <c r="AW95" s="389"/>
      <c r="AX95" s="389"/>
      <c r="AY95" s="389"/>
      <c r="AZ95" s="389"/>
      <c r="BA95" s="389"/>
      <c r="BB95" s="389"/>
      <c r="BC95" s="389"/>
      <c r="BD95" s="389"/>
      <c r="BE95" s="389"/>
      <c r="BF95" s="389"/>
      <c r="BG95" s="389"/>
      <c r="BH95" s="389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389"/>
    </row>
    <row r="96" spans="1:72" s="503" customFormat="1" ht="15.75" customHeight="1" x14ac:dyDescent="0.2">
      <c r="A96" s="402"/>
      <c r="B96" s="403"/>
      <c r="C96" s="421"/>
      <c r="D96" s="404"/>
      <c r="E96" s="404" t="s">
        <v>150</v>
      </c>
      <c r="F96" s="414" t="s">
        <v>42</v>
      </c>
      <c r="G96" s="415">
        <f>2832+2740+2831+2831</f>
        <v>11234</v>
      </c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89"/>
      <c r="AB96" s="389"/>
      <c r="AC96" s="389"/>
      <c r="AD96" s="389"/>
      <c r="AE96" s="389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89"/>
      <c r="AR96" s="389"/>
      <c r="AS96" s="389"/>
      <c r="AT96" s="389"/>
      <c r="AU96" s="389"/>
      <c r="AV96" s="389"/>
      <c r="AW96" s="389"/>
      <c r="AX96" s="389"/>
      <c r="AY96" s="389"/>
      <c r="AZ96" s="389"/>
      <c r="BA96" s="389"/>
      <c r="BB96" s="389"/>
      <c r="BC96" s="389"/>
      <c r="BD96" s="389"/>
      <c r="BE96" s="389"/>
      <c r="BF96" s="389"/>
      <c r="BG96" s="389"/>
      <c r="BH96" s="389"/>
      <c r="BI96" s="389"/>
      <c r="BJ96" s="389"/>
      <c r="BK96" s="389"/>
      <c r="BL96" s="389"/>
      <c r="BM96" s="389"/>
      <c r="BN96" s="389"/>
      <c r="BO96" s="389"/>
      <c r="BP96" s="389"/>
      <c r="BQ96" s="389"/>
      <c r="BR96" s="389"/>
      <c r="BS96" s="389"/>
      <c r="BT96" s="389"/>
    </row>
    <row r="97" spans="1:72" s="503" customFormat="1" ht="15.75" customHeight="1" x14ac:dyDescent="0.2">
      <c r="A97" s="402"/>
      <c r="B97" s="403"/>
      <c r="C97" s="421"/>
      <c r="D97" s="404"/>
      <c r="E97" s="404"/>
      <c r="F97" s="414"/>
      <c r="G97" s="415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89"/>
      <c r="Z97" s="389"/>
      <c r="AA97" s="389"/>
      <c r="AB97" s="389"/>
      <c r="AC97" s="389"/>
      <c r="AD97" s="389"/>
      <c r="AE97" s="389"/>
      <c r="AF97" s="389"/>
      <c r="AG97" s="389"/>
      <c r="AH97" s="389"/>
      <c r="AI97" s="389"/>
      <c r="AJ97" s="389"/>
      <c r="AK97" s="389"/>
      <c r="AL97" s="389"/>
      <c r="AM97" s="389"/>
      <c r="AN97" s="389"/>
      <c r="AO97" s="389"/>
      <c r="AP97" s="389"/>
      <c r="AQ97" s="389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</row>
    <row r="98" spans="1:72" s="503" customFormat="1" ht="10.5" customHeight="1" x14ac:dyDescent="0.2">
      <c r="A98" s="402"/>
      <c r="B98" s="403"/>
      <c r="C98" s="421"/>
      <c r="D98" s="404"/>
      <c r="E98" s="405"/>
      <c r="F98" s="407"/>
      <c r="G98" s="41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389"/>
      <c r="AA98" s="389"/>
      <c r="AB98" s="389"/>
      <c r="AC98" s="389"/>
      <c r="AD98" s="389"/>
      <c r="AE98" s="389"/>
      <c r="AF98" s="389"/>
      <c r="AG98" s="389"/>
      <c r="AH98" s="389"/>
      <c r="AI98" s="389"/>
      <c r="AJ98" s="389"/>
      <c r="AK98" s="389"/>
      <c r="AL98" s="389"/>
      <c r="AM98" s="389"/>
      <c r="AN98" s="389"/>
      <c r="AO98" s="389"/>
      <c r="AP98" s="389"/>
      <c r="AQ98" s="389"/>
      <c r="AR98" s="389"/>
      <c r="AS98" s="389"/>
      <c r="AT98" s="389"/>
      <c r="AU98" s="389"/>
      <c r="AV98" s="389"/>
      <c r="AW98" s="389"/>
      <c r="AX98" s="389"/>
      <c r="AY98" s="389"/>
      <c r="AZ98" s="389"/>
      <c r="BA98" s="389"/>
      <c r="BB98" s="389"/>
      <c r="BC98" s="389"/>
      <c r="BD98" s="389"/>
      <c r="BE98" s="389"/>
      <c r="BF98" s="389"/>
      <c r="BG98" s="389"/>
      <c r="BH98" s="389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</row>
    <row r="99" spans="1:72" s="503" customFormat="1" ht="20.25" customHeight="1" x14ac:dyDescent="0.2">
      <c r="A99" s="402"/>
      <c r="B99" s="505" t="s">
        <v>140</v>
      </c>
      <c r="C99" s="404" t="s">
        <v>441</v>
      </c>
      <c r="D99" s="404" t="s">
        <v>445</v>
      </c>
      <c r="E99" s="405" t="s">
        <v>42</v>
      </c>
      <c r="F99" s="407" t="s">
        <v>42</v>
      </c>
      <c r="G99" s="406">
        <f>SUM(G101)</f>
        <v>200479.87</v>
      </c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</row>
    <row r="100" spans="1:72" s="503" customFormat="1" ht="12.75" customHeight="1" x14ac:dyDescent="0.2">
      <c r="A100" s="402"/>
      <c r="B100" s="403"/>
      <c r="C100" s="421"/>
      <c r="D100" s="404"/>
      <c r="E100" s="404"/>
      <c r="F100" s="414"/>
      <c r="G100" s="415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389"/>
      <c r="AH100" s="389"/>
      <c r="AI100" s="389"/>
      <c r="AJ100" s="389"/>
      <c r="AK100" s="389"/>
      <c r="AL100" s="389"/>
      <c r="AM100" s="389"/>
      <c r="AN100" s="389"/>
      <c r="AO100" s="389"/>
      <c r="AP100" s="389"/>
      <c r="AQ100" s="389"/>
      <c r="AR100" s="389"/>
      <c r="AS100" s="389"/>
      <c r="AT100" s="389"/>
      <c r="AU100" s="389"/>
      <c r="AV100" s="389"/>
      <c r="AW100" s="389"/>
      <c r="AX100" s="389"/>
      <c r="AY100" s="389"/>
      <c r="AZ100" s="389"/>
      <c r="BA100" s="389"/>
      <c r="BB100" s="389"/>
      <c r="BC100" s="389"/>
      <c r="BD100" s="389"/>
      <c r="BE100" s="389"/>
      <c r="BF100" s="389"/>
      <c r="BG100" s="389"/>
      <c r="BH100" s="389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</row>
    <row r="101" spans="1:72" s="503" customFormat="1" ht="15.75" customHeight="1" x14ac:dyDescent="0.2">
      <c r="A101" s="402"/>
      <c r="B101" s="403"/>
      <c r="C101" s="421"/>
      <c r="D101" s="404"/>
      <c r="E101" s="404"/>
      <c r="F101" s="414"/>
      <c r="G101" s="504">
        <f>SUM(G102:G106)</f>
        <v>200479.87</v>
      </c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389"/>
      <c r="AH101" s="389"/>
      <c r="AI101" s="389"/>
      <c r="AJ101" s="389"/>
      <c r="AK101" s="389"/>
      <c r="AL101" s="389"/>
      <c r="AM101" s="389"/>
      <c r="AN101" s="389"/>
      <c r="AO101" s="389"/>
      <c r="AP101" s="389"/>
      <c r="AQ101" s="389"/>
      <c r="AR101" s="389"/>
      <c r="AS101" s="389"/>
      <c r="AT101" s="389"/>
      <c r="AU101" s="389"/>
      <c r="AV101" s="389"/>
      <c r="AW101" s="389"/>
      <c r="AX101" s="389"/>
      <c r="AY101" s="389"/>
      <c r="AZ101" s="389"/>
      <c r="BA101" s="389"/>
      <c r="BB101" s="389"/>
      <c r="BC101" s="389"/>
      <c r="BD101" s="389"/>
      <c r="BE101" s="389"/>
      <c r="BF101" s="389"/>
      <c r="BG101" s="389"/>
      <c r="BH101" s="389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</row>
    <row r="102" spans="1:72" s="503" customFormat="1" ht="15.75" customHeight="1" x14ac:dyDescent="0.2">
      <c r="A102" s="402"/>
      <c r="B102" s="403"/>
      <c r="C102" s="421"/>
      <c r="D102" s="404"/>
      <c r="E102" s="404" t="s">
        <v>145</v>
      </c>
      <c r="F102" s="414" t="s">
        <v>42</v>
      </c>
      <c r="G102" s="415">
        <f>14628+22581+21615.87+20760+7530+21828+14282+19543+15353+10359</f>
        <v>168479.87</v>
      </c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389"/>
      <c r="AK102" s="389"/>
      <c r="AL102" s="389"/>
      <c r="AM102" s="389"/>
      <c r="AN102" s="389"/>
      <c r="AO102" s="389"/>
      <c r="AP102" s="389"/>
      <c r="AQ102" s="389"/>
      <c r="AR102" s="389"/>
      <c r="AS102" s="389"/>
      <c r="AT102" s="389"/>
      <c r="AU102" s="389"/>
      <c r="AV102" s="389"/>
      <c r="AW102" s="389"/>
      <c r="AX102" s="389"/>
      <c r="AY102" s="389"/>
      <c r="AZ102" s="389"/>
      <c r="BA102" s="389"/>
      <c r="BB102" s="389"/>
      <c r="BC102" s="389"/>
      <c r="BD102" s="389"/>
      <c r="BE102" s="389"/>
      <c r="BF102" s="389"/>
      <c r="BG102" s="389"/>
      <c r="BH102" s="389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</row>
    <row r="103" spans="1:72" s="503" customFormat="1" ht="15.75" customHeight="1" x14ac:dyDescent="0.2">
      <c r="A103" s="402"/>
      <c r="B103" s="403"/>
      <c r="C103" s="421"/>
      <c r="D103" s="404"/>
      <c r="E103" s="404" t="s">
        <v>430</v>
      </c>
      <c r="F103" s="414" t="s">
        <v>42</v>
      </c>
      <c r="G103" s="415">
        <f>500+4000</f>
        <v>4500</v>
      </c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389"/>
      <c r="AA103" s="389"/>
      <c r="AB103" s="389"/>
      <c r="AC103" s="389"/>
      <c r="AD103" s="389"/>
      <c r="AE103" s="389"/>
      <c r="AF103" s="389"/>
      <c r="AG103" s="389"/>
      <c r="AH103" s="389"/>
      <c r="AI103" s="389"/>
      <c r="AJ103" s="389"/>
      <c r="AK103" s="389"/>
      <c r="AL103" s="389"/>
      <c r="AM103" s="389"/>
      <c r="AN103" s="389"/>
      <c r="AO103" s="389"/>
      <c r="AP103" s="389"/>
      <c r="AQ103" s="389"/>
      <c r="AR103" s="389"/>
      <c r="AS103" s="389"/>
      <c r="AT103" s="389"/>
      <c r="AU103" s="389"/>
      <c r="AV103" s="389"/>
      <c r="AW103" s="389"/>
      <c r="AX103" s="389"/>
      <c r="AY103" s="389"/>
      <c r="AZ103" s="389"/>
      <c r="BA103" s="389"/>
      <c r="BB103" s="389"/>
      <c r="BC103" s="389"/>
      <c r="BD103" s="389"/>
      <c r="BE103" s="389"/>
      <c r="BF103" s="389"/>
      <c r="BG103" s="389"/>
      <c r="BH103" s="389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</row>
    <row r="104" spans="1:72" s="503" customFormat="1" ht="15.75" customHeight="1" x14ac:dyDescent="0.2">
      <c r="A104" s="402"/>
      <c r="B104" s="403"/>
      <c r="C104" s="421"/>
      <c r="D104" s="404"/>
      <c r="E104" s="404" t="s">
        <v>443</v>
      </c>
      <c r="F104" s="414" t="s">
        <v>42</v>
      </c>
      <c r="G104" s="415">
        <f>12000+6500</f>
        <v>18500</v>
      </c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</row>
    <row r="105" spans="1:72" s="503" customFormat="1" ht="15.75" customHeight="1" x14ac:dyDescent="0.2">
      <c r="A105" s="402"/>
      <c r="B105" s="403"/>
      <c r="C105" s="421"/>
      <c r="D105" s="404"/>
      <c r="E105" s="404" t="s">
        <v>419</v>
      </c>
      <c r="F105" s="414" t="s">
        <v>42</v>
      </c>
      <c r="G105" s="415">
        <f>3000+500</f>
        <v>3500</v>
      </c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389"/>
      <c r="AA105" s="389"/>
      <c r="AB105" s="389"/>
      <c r="AC105" s="389"/>
      <c r="AD105" s="389"/>
      <c r="AE105" s="389"/>
      <c r="AF105" s="389"/>
      <c r="AG105" s="389"/>
      <c r="AH105" s="389"/>
      <c r="AI105" s="389"/>
      <c r="AJ105" s="389"/>
      <c r="AK105" s="389"/>
      <c r="AL105" s="389"/>
      <c r="AM105" s="389"/>
      <c r="AN105" s="389"/>
      <c r="AO105" s="389"/>
      <c r="AP105" s="389"/>
      <c r="AQ105" s="389"/>
      <c r="AR105" s="389"/>
      <c r="AS105" s="389"/>
      <c r="AT105" s="389"/>
      <c r="AU105" s="389"/>
      <c r="AV105" s="389"/>
      <c r="AW105" s="389"/>
      <c r="AX105" s="389"/>
      <c r="AY105" s="389"/>
      <c r="AZ105" s="389"/>
      <c r="BA105" s="389"/>
      <c r="BB105" s="389"/>
      <c r="BC105" s="389"/>
      <c r="BD105" s="389"/>
      <c r="BE105" s="389"/>
      <c r="BF105" s="389"/>
      <c r="BG105" s="389"/>
      <c r="BH105" s="389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</row>
    <row r="106" spans="1:72" s="503" customFormat="1" ht="15.75" customHeight="1" x14ac:dyDescent="0.2">
      <c r="A106" s="402"/>
      <c r="B106" s="403"/>
      <c r="C106" s="421"/>
      <c r="D106" s="404"/>
      <c r="E106" s="404" t="s">
        <v>420</v>
      </c>
      <c r="F106" s="414" t="s">
        <v>42</v>
      </c>
      <c r="G106" s="415">
        <f>5500</f>
        <v>5500</v>
      </c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389"/>
      <c r="AH106" s="389"/>
      <c r="AI106" s="389"/>
      <c r="AJ106" s="389"/>
      <c r="AK106" s="389"/>
      <c r="AL106" s="389"/>
      <c r="AM106" s="389"/>
      <c r="AN106" s="389"/>
      <c r="AO106" s="389"/>
      <c r="AP106" s="389"/>
      <c r="AQ106" s="389"/>
      <c r="AR106" s="389"/>
      <c r="AS106" s="389"/>
      <c r="AT106" s="389"/>
      <c r="AU106" s="389"/>
      <c r="AV106" s="389"/>
      <c r="AW106" s="389"/>
      <c r="AX106" s="389"/>
      <c r="AY106" s="389"/>
      <c r="AZ106" s="389"/>
      <c r="BA106" s="389"/>
      <c r="BB106" s="389"/>
      <c r="BC106" s="389"/>
      <c r="BD106" s="389"/>
      <c r="BE106" s="389"/>
      <c r="BF106" s="389"/>
      <c r="BG106" s="389"/>
      <c r="BH106" s="389"/>
      <c r="BI106" s="389"/>
      <c r="BJ106" s="389"/>
      <c r="BK106" s="389"/>
      <c r="BL106" s="389"/>
      <c r="BM106" s="389"/>
      <c r="BN106" s="389"/>
      <c r="BO106" s="389"/>
      <c r="BP106" s="389"/>
      <c r="BQ106" s="389"/>
      <c r="BR106" s="389"/>
      <c r="BS106" s="389"/>
      <c r="BT106" s="389"/>
    </row>
    <row r="107" spans="1:72" s="503" customFormat="1" ht="15.75" customHeight="1" x14ac:dyDescent="0.2">
      <c r="A107" s="402"/>
      <c r="B107" s="403"/>
      <c r="C107" s="421"/>
      <c r="D107" s="404"/>
      <c r="E107" s="404"/>
      <c r="F107" s="414"/>
      <c r="G107" s="415"/>
      <c r="H107" s="389"/>
      <c r="I107" s="389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389"/>
      <c r="AH107" s="389"/>
      <c r="AI107" s="389"/>
      <c r="AJ107" s="389"/>
      <c r="AK107" s="389"/>
      <c r="AL107" s="389"/>
      <c r="AM107" s="389"/>
      <c r="AN107" s="389"/>
      <c r="AO107" s="389"/>
      <c r="AP107" s="389"/>
      <c r="AQ107" s="389"/>
      <c r="AR107" s="389"/>
      <c r="AS107" s="389"/>
      <c r="AT107" s="389"/>
      <c r="AU107" s="389"/>
      <c r="AV107" s="389"/>
      <c r="AW107" s="389"/>
      <c r="AX107" s="389"/>
      <c r="AY107" s="389"/>
      <c r="AZ107" s="389"/>
      <c r="BA107" s="389"/>
      <c r="BB107" s="389"/>
      <c r="BC107" s="389"/>
      <c r="BD107" s="389"/>
      <c r="BE107" s="389"/>
      <c r="BF107" s="389"/>
      <c r="BG107" s="389"/>
      <c r="BH107" s="389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</row>
    <row r="108" spans="1:72" s="503" customFormat="1" ht="15.75" customHeight="1" x14ac:dyDescent="0.2">
      <c r="A108" s="402"/>
      <c r="B108" s="505" t="s">
        <v>140</v>
      </c>
      <c r="C108" s="404" t="s">
        <v>441</v>
      </c>
      <c r="D108" s="404" t="s">
        <v>446</v>
      </c>
      <c r="E108" s="410" t="s">
        <v>42</v>
      </c>
      <c r="F108" s="411" t="s">
        <v>42</v>
      </c>
      <c r="G108" s="412">
        <f>SUM(G110)</f>
        <v>385338.31</v>
      </c>
      <c r="H108" s="389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89"/>
      <c r="X108" s="389"/>
      <c r="Y108" s="389"/>
      <c r="Z108" s="389"/>
      <c r="AA108" s="389"/>
      <c r="AB108" s="389"/>
      <c r="AC108" s="389"/>
      <c r="AD108" s="389"/>
      <c r="AE108" s="389"/>
      <c r="AF108" s="389"/>
      <c r="AG108" s="389"/>
      <c r="AH108" s="389"/>
      <c r="AI108" s="389"/>
      <c r="AJ108" s="389"/>
      <c r="AK108" s="389"/>
      <c r="AL108" s="389"/>
      <c r="AM108" s="389"/>
      <c r="AN108" s="389"/>
      <c r="AO108" s="389"/>
      <c r="AP108" s="389"/>
      <c r="AQ108" s="389"/>
      <c r="AR108" s="389"/>
      <c r="AS108" s="389"/>
      <c r="AT108" s="389"/>
      <c r="AU108" s="389"/>
      <c r="AV108" s="389"/>
      <c r="AW108" s="389"/>
      <c r="AX108" s="389"/>
      <c r="AY108" s="389"/>
      <c r="AZ108" s="389"/>
      <c r="BA108" s="389"/>
      <c r="BB108" s="389"/>
      <c r="BC108" s="389"/>
      <c r="BD108" s="389"/>
      <c r="BE108" s="389"/>
      <c r="BF108" s="389"/>
      <c r="BG108" s="389"/>
      <c r="BH108" s="389"/>
      <c r="BI108" s="389"/>
      <c r="BJ108" s="389"/>
      <c r="BK108" s="389"/>
      <c r="BL108" s="389"/>
      <c r="BM108" s="389"/>
      <c r="BN108" s="389"/>
      <c r="BO108" s="389"/>
      <c r="BP108" s="389"/>
      <c r="BQ108" s="389"/>
      <c r="BR108" s="389"/>
      <c r="BS108" s="389"/>
      <c r="BT108" s="389"/>
    </row>
    <row r="109" spans="1:72" s="503" customFormat="1" ht="5.25" customHeight="1" x14ac:dyDescent="0.2">
      <c r="A109" s="402"/>
      <c r="B109" s="403"/>
      <c r="C109" s="421"/>
      <c r="D109" s="404"/>
      <c r="E109" s="404"/>
      <c r="F109" s="414"/>
      <c r="G109" s="415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</row>
    <row r="110" spans="1:72" s="503" customFormat="1" ht="15.75" customHeight="1" x14ac:dyDescent="0.2">
      <c r="A110" s="402"/>
      <c r="B110" s="403"/>
      <c r="C110" s="421"/>
      <c r="D110" s="404"/>
      <c r="E110" s="404"/>
      <c r="F110" s="414"/>
      <c r="G110" s="504">
        <f>SUM(G111:G115)</f>
        <v>385338.31</v>
      </c>
      <c r="H110" s="389"/>
      <c r="I110" s="389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89"/>
      <c r="AL110" s="389"/>
      <c r="AM110" s="389"/>
      <c r="AN110" s="389"/>
      <c r="AO110" s="389"/>
      <c r="AP110" s="389"/>
      <c r="AQ110" s="389"/>
      <c r="AR110" s="389"/>
      <c r="AS110" s="389"/>
      <c r="AT110" s="389"/>
      <c r="AU110" s="389"/>
      <c r="AV110" s="389"/>
      <c r="AW110" s="389"/>
      <c r="AX110" s="389"/>
      <c r="AY110" s="389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</row>
    <row r="111" spans="1:72" s="503" customFormat="1" ht="15.75" customHeight="1" x14ac:dyDescent="0.2">
      <c r="A111" s="402"/>
      <c r="B111" s="403"/>
      <c r="C111" s="421"/>
      <c r="D111" s="404"/>
      <c r="E111" s="404" t="s">
        <v>145</v>
      </c>
      <c r="F111" s="414" t="s">
        <v>42</v>
      </c>
      <c r="G111" s="415">
        <f>26350+34429+51845.35+32347+30476.93+31892+877+52031.03+36647+35814</f>
        <v>332709.31</v>
      </c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89"/>
      <c r="AL111" s="389"/>
      <c r="AM111" s="389"/>
      <c r="AN111" s="389"/>
      <c r="AO111" s="389"/>
      <c r="AP111" s="389"/>
      <c r="AQ111" s="389"/>
      <c r="AR111" s="389"/>
      <c r="AS111" s="389"/>
      <c r="AT111" s="389"/>
      <c r="AU111" s="389"/>
      <c r="AV111" s="389"/>
      <c r="AW111" s="389"/>
      <c r="AX111" s="389"/>
      <c r="AY111" s="389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89"/>
      <c r="BQ111" s="389"/>
      <c r="BR111" s="389"/>
      <c r="BS111" s="389"/>
      <c r="BT111" s="389"/>
    </row>
    <row r="112" spans="1:72" s="503" customFormat="1" ht="15.75" customHeight="1" x14ac:dyDescent="0.2">
      <c r="A112" s="402"/>
      <c r="B112" s="403"/>
      <c r="C112" s="421"/>
      <c r="D112" s="404"/>
      <c r="E112" s="404" t="s">
        <v>430</v>
      </c>
      <c r="F112" s="414" t="s">
        <v>42</v>
      </c>
      <c r="G112" s="415">
        <f>5705+100+800</f>
        <v>6605</v>
      </c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89"/>
      <c r="AL112" s="389"/>
      <c r="AM112" s="389"/>
      <c r="AN112" s="389"/>
      <c r="AO112" s="389"/>
      <c r="AP112" s="389"/>
      <c r="AQ112" s="389"/>
      <c r="AR112" s="389"/>
      <c r="AS112" s="389"/>
      <c r="AT112" s="389"/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</row>
    <row r="113" spans="1:72" s="503" customFormat="1" ht="15.75" customHeight="1" x14ac:dyDescent="0.2">
      <c r="A113" s="402"/>
      <c r="B113" s="403"/>
      <c r="C113" s="421"/>
      <c r="D113" s="404"/>
      <c r="E113" s="404" t="s">
        <v>443</v>
      </c>
      <c r="F113" s="414" t="s">
        <v>42</v>
      </c>
      <c r="G113" s="415">
        <v>2200</v>
      </c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  <c r="T113" s="389"/>
      <c r="U113" s="389"/>
      <c r="V113" s="389"/>
      <c r="W113" s="389"/>
      <c r="X113" s="389"/>
      <c r="Y113" s="389"/>
      <c r="Z113" s="389"/>
      <c r="AA113" s="389"/>
      <c r="AB113" s="389"/>
      <c r="AC113" s="389"/>
      <c r="AD113" s="389"/>
      <c r="AE113" s="389"/>
      <c r="AF113" s="389"/>
      <c r="AG113" s="389"/>
      <c r="AH113" s="389"/>
      <c r="AI113" s="389"/>
      <c r="AJ113" s="389"/>
      <c r="AK113" s="389"/>
      <c r="AL113" s="389"/>
      <c r="AM113" s="389"/>
      <c r="AN113" s="389"/>
      <c r="AO113" s="389"/>
      <c r="AP113" s="389"/>
      <c r="AQ113" s="389"/>
      <c r="AR113" s="389"/>
      <c r="AS113" s="389"/>
      <c r="AT113" s="389"/>
      <c r="AU113" s="389"/>
      <c r="AV113" s="389"/>
      <c r="AW113" s="389"/>
      <c r="AX113" s="389"/>
      <c r="AY113" s="389"/>
      <c r="AZ113" s="389"/>
      <c r="BA113" s="389"/>
      <c r="BB113" s="389"/>
      <c r="BC113" s="389"/>
      <c r="BD113" s="389"/>
      <c r="BE113" s="389"/>
      <c r="BF113" s="389"/>
      <c r="BG113" s="389"/>
      <c r="BH113" s="389"/>
      <c r="BI113" s="389"/>
      <c r="BJ113" s="389"/>
      <c r="BK113" s="389"/>
      <c r="BL113" s="389"/>
      <c r="BM113" s="389"/>
      <c r="BN113" s="389"/>
      <c r="BO113" s="389"/>
      <c r="BP113" s="389"/>
      <c r="BQ113" s="389"/>
      <c r="BR113" s="389"/>
      <c r="BS113" s="389"/>
      <c r="BT113" s="389"/>
    </row>
    <row r="114" spans="1:72" s="503" customFormat="1" ht="15.75" customHeight="1" x14ac:dyDescent="0.2">
      <c r="A114" s="402"/>
      <c r="B114" s="403"/>
      <c r="C114" s="421"/>
      <c r="D114" s="404"/>
      <c r="E114" s="404" t="s">
        <v>419</v>
      </c>
      <c r="F114" s="414" t="s">
        <v>42</v>
      </c>
      <c r="G114" s="415">
        <v>450</v>
      </c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  <c r="Y114" s="389"/>
      <c r="Z114" s="389"/>
      <c r="AA114" s="389"/>
      <c r="AB114" s="389"/>
      <c r="AC114" s="389"/>
      <c r="AD114" s="389"/>
      <c r="AE114" s="389"/>
      <c r="AF114" s="389"/>
      <c r="AG114" s="389"/>
      <c r="AH114" s="389"/>
      <c r="AI114" s="389"/>
      <c r="AJ114" s="389"/>
      <c r="AK114" s="389"/>
      <c r="AL114" s="389"/>
      <c r="AM114" s="389"/>
      <c r="AN114" s="389"/>
      <c r="AO114" s="389"/>
      <c r="AP114" s="389"/>
      <c r="AQ114" s="389"/>
      <c r="AR114" s="389"/>
      <c r="AS114" s="389"/>
      <c r="AT114" s="389"/>
      <c r="AU114" s="389"/>
      <c r="AV114" s="389"/>
      <c r="AW114" s="389"/>
      <c r="AX114" s="389"/>
      <c r="AY114" s="389"/>
      <c r="AZ114" s="389"/>
      <c r="BA114" s="389"/>
      <c r="BB114" s="389"/>
      <c r="BC114" s="389"/>
      <c r="BD114" s="389"/>
      <c r="BE114" s="389"/>
      <c r="BF114" s="389"/>
      <c r="BG114" s="389"/>
      <c r="BH114" s="389"/>
      <c r="BI114" s="389"/>
      <c r="BJ114" s="389"/>
      <c r="BK114" s="389"/>
      <c r="BL114" s="389"/>
      <c r="BM114" s="389"/>
      <c r="BN114" s="389"/>
      <c r="BO114" s="389"/>
      <c r="BP114" s="389"/>
      <c r="BQ114" s="389"/>
      <c r="BR114" s="389"/>
      <c r="BS114" s="389"/>
      <c r="BT114" s="389"/>
    </row>
    <row r="115" spans="1:72" s="503" customFormat="1" ht="15.75" customHeight="1" x14ac:dyDescent="0.2">
      <c r="A115" s="402"/>
      <c r="B115" s="403"/>
      <c r="C115" s="421"/>
      <c r="D115" s="404"/>
      <c r="E115" s="404" t="s">
        <v>420</v>
      </c>
      <c r="F115" s="414" t="s">
        <v>42</v>
      </c>
      <c r="G115" s="415">
        <f>43374</f>
        <v>43374</v>
      </c>
      <c r="H115" s="389"/>
      <c r="I115" s="389"/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  <c r="T115" s="389"/>
      <c r="U115" s="389"/>
      <c r="V115" s="389"/>
      <c r="W115" s="389"/>
      <c r="X115" s="389"/>
      <c r="Y115" s="389"/>
      <c r="Z115" s="389"/>
      <c r="AA115" s="389"/>
      <c r="AB115" s="389"/>
      <c r="AC115" s="389"/>
      <c r="AD115" s="389"/>
      <c r="AE115" s="389"/>
      <c r="AF115" s="389"/>
      <c r="AG115" s="389"/>
      <c r="AH115" s="389"/>
      <c r="AI115" s="389"/>
      <c r="AJ115" s="389"/>
      <c r="AK115" s="389"/>
      <c r="AL115" s="389"/>
      <c r="AM115" s="389"/>
      <c r="AN115" s="389"/>
      <c r="AO115" s="389"/>
      <c r="AP115" s="389"/>
      <c r="AQ115" s="389"/>
      <c r="AR115" s="389"/>
      <c r="AS115" s="389"/>
      <c r="AT115" s="389"/>
      <c r="AU115" s="389"/>
      <c r="AV115" s="389"/>
      <c r="AW115" s="389"/>
      <c r="AX115" s="389"/>
      <c r="AY115" s="389"/>
      <c r="AZ115" s="389"/>
      <c r="BA115" s="389"/>
      <c r="BB115" s="389"/>
      <c r="BC115" s="389"/>
      <c r="BD115" s="389"/>
      <c r="BE115" s="389"/>
      <c r="BF115" s="389"/>
      <c r="BG115" s="389"/>
      <c r="BH115" s="389"/>
      <c r="BI115" s="389"/>
      <c r="BJ115" s="389"/>
      <c r="BK115" s="389"/>
      <c r="BL115" s="389"/>
      <c r="BM115" s="389"/>
      <c r="BN115" s="389"/>
      <c r="BO115" s="389"/>
      <c r="BP115" s="389"/>
      <c r="BQ115" s="389"/>
      <c r="BR115" s="389"/>
      <c r="BS115" s="389"/>
      <c r="BT115" s="389"/>
    </row>
    <row r="116" spans="1:72" s="503" customFormat="1" ht="6.75" customHeight="1" x14ac:dyDescent="0.2">
      <c r="A116" s="402"/>
      <c r="B116" s="403"/>
      <c r="C116" s="421"/>
      <c r="D116" s="404"/>
      <c r="E116" s="404"/>
      <c r="F116" s="414"/>
      <c r="G116" s="415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389"/>
      <c r="S116" s="389"/>
      <c r="T116" s="389"/>
      <c r="U116" s="389"/>
      <c r="V116" s="389"/>
      <c r="W116" s="389"/>
      <c r="X116" s="389"/>
      <c r="Y116" s="389"/>
      <c r="Z116" s="389"/>
      <c r="AA116" s="389"/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389"/>
      <c r="AL116" s="389"/>
      <c r="AM116" s="389"/>
      <c r="AN116" s="389"/>
      <c r="AO116" s="389"/>
      <c r="AP116" s="389"/>
      <c r="AQ116" s="389"/>
      <c r="AR116" s="389"/>
      <c r="AS116" s="389"/>
      <c r="AT116" s="389"/>
      <c r="AU116" s="389"/>
      <c r="AV116" s="389"/>
      <c r="AW116" s="389"/>
      <c r="AX116" s="389"/>
      <c r="AY116" s="389"/>
      <c r="AZ116" s="389"/>
      <c r="BA116" s="389"/>
      <c r="BB116" s="389"/>
      <c r="BC116" s="389"/>
      <c r="BD116" s="389"/>
      <c r="BE116" s="389"/>
      <c r="BF116" s="389"/>
      <c r="BG116" s="389"/>
      <c r="BH116" s="389"/>
      <c r="BI116" s="389"/>
      <c r="BJ116" s="389"/>
      <c r="BK116" s="389"/>
      <c r="BL116" s="389"/>
      <c r="BM116" s="389"/>
      <c r="BN116" s="389"/>
      <c r="BO116" s="389"/>
      <c r="BP116" s="389"/>
      <c r="BQ116" s="389"/>
      <c r="BR116" s="389"/>
      <c r="BS116" s="389"/>
      <c r="BT116" s="389"/>
    </row>
    <row r="117" spans="1:72" s="503" customFormat="1" ht="15.75" customHeight="1" x14ac:dyDescent="0.2">
      <c r="A117" s="402"/>
      <c r="B117" s="505" t="s">
        <v>444</v>
      </c>
      <c r="C117" s="404" t="s">
        <v>441</v>
      </c>
      <c r="D117" s="404" t="s">
        <v>446</v>
      </c>
      <c r="E117" s="410" t="s">
        <v>42</v>
      </c>
      <c r="F117" s="411" t="s">
        <v>42</v>
      </c>
      <c r="G117" s="412">
        <f>SUM(G119)</f>
        <v>32564</v>
      </c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  <c r="Z117" s="389"/>
      <c r="AA117" s="389"/>
      <c r="AB117" s="389"/>
      <c r="AC117" s="389"/>
      <c r="AD117" s="389"/>
      <c r="AE117" s="389"/>
      <c r="AF117" s="389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  <c r="AW117" s="389"/>
      <c r="AX117" s="389"/>
      <c r="AY117" s="389"/>
      <c r="AZ117" s="389"/>
      <c r="BA117" s="389"/>
      <c r="BB117" s="389"/>
      <c r="BC117" s="389"/>
      <c r="BD117" s="389"/>
      <c r="BE117" s="389"/>
      <c r="BF117" s="389"/>
      <c r="BG117" s="389"/>
      <c r="BH117" s="389"/>
      <c r="BI117" s="389"/>
      <c r="BJ117" s="389"/>
      <c r="BK117" s="389"/>
      <c r="BL117" s="389"/>
      <c r="BM117" s="389"/>
      <c r="BN117" s="389"/>
      <c r="BO117" s="389"/>
      <c r="BP117" s="389"/>
      <c r="BQ117" s="389"/>
      <c r="BR117" s="389"/>
      <c r="BS117" s="389"/>
      <c r="BT117" s="389"/>
    </row>
    <row r="118" spans="1:72" s="503" customFormat="1" ht="8.25" customHeight="1" x14ac:dyDescent="0.2">
      <c r="A118" s="402"/>
      <c r="B118" s="403"/>
      <c r="C118" s="421"/>
      <c r="D118" s="404"/>
      <c r="E118" s="404"/>
      <c r="F118" s="414"/>
      <c r="G118" s="415"/>
      <c r="H118" s="389"/>
      <c r="I118" s="389"/>
      <c r="J118" s="389"/>
      <c r="K118" s="389"/>
      <c r="L118" s="389"/>
      <c r="M118" s="389"/>
      <c r="N118" s="389"/>
      <c r="O118" s="389"/>
      <c r="P118" s="389"/>
      <c r="Q118" s="389"/>
      <c r="R118" s="389"/>
      <c r="S118" s="389"/>
      <c r="T118" s="389"/>
      <c r="U118" s="389"/>
      <c r="V118" s="389"/>
      <c r="W118" s="389"/>
      <c r="X118" s="389"/>
      <c r="Y118" s="389"/>
      <c r="Z118" s="389"/>
      <c r="AA118" s="389"/>
      <c r="AB118" s="389"/>
      <c r="AC118" s="389"/>
      <c r="AD118" s="389"/>
      <c r="AE118" s="389"/>
      <c r="AF118" s="389"/>
      <c r="AG118" s="389"/>
      <c r="AH118" s="389"/>
      <c r="AI118" s="389"/>
      <c r="AJ118" s="389"/>
      <c r="AK118" s="389"/>
      <c r="AL118" s="389"/>
      <c r="AM118" s="389"/>
      <c r="AN118" s="389"/>
      <c r="AO118" s="389"/>
      <c r="AP118" s="389"/>
      <c r="AQ118" s="389"/>
      <c r="AR118" s="389"/>
      <c r="AS118" s="389"/>
      <c r="AT118" s="389"/>
      <c r="AU118" s="389"/>
      <c r="AV118" s="389"/>
      <c r="AW118" s="389"/>
      <c r="AX118" s="389"/>
      <c r="AY118" s="389"/>
      <c r="AZ118" s="389"/>
      <c r="BA118" s="389"/>
      <c r="BB118" s="389"/>
      <c r="BC118" s="389"/>
      <c r="BD118" s="389"/>
      <c r="BE118" s="389"/>
      <c r="BF118" s="389"/>
      <c r="BG118" s="389"/>
      <c r="BH118" s="389"/>
      <c r="BI118" s="389"/>
      <c r="BJ118" s="389"/>
      <c r="BK118" s="389"/>
      <c r="BL118" s="389"/>
      <c r="BM118" s="389"/>
      <c r="BN118" s="389"/>
      <c r="BO118" s="389"/>
      <c r="BP118" s="389"/>
      <c r="BQ118" s="389"/>
      <c r="BR118" s="389"/>
      <c r="BS118" s="389"/>
      <c r="BT118" s="389"/>
    </row>
    <row r="119" spans="1:72" s="503" customFormat="1" ht="15.75" customHeight="1" x14ac:dyDescent="0.2">
      <c r="A119" s="402"/>
      <c r="B119" s="403"/>
      <c r="C119" s="421"/>
      <c r="D119" s="404"/>
      <c r="E119" s="404"/>
      <c r="F119" s="414"/>
      <c r="G119" s="504">
        <f>SUM(G120)</f>
        <v>32564</v>
      </c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  <c r="T119" s="389"/>
      <c r="U119" s="389"/>
      <c r="V119" s="389"/>
      <c r="W119" s="389"/>
      <c r="X119" s="389"/>
      <c r="Y119" s="389"/>
      <c r="Z119" s="389"/>
      <c r="AA119" s="389"/>
      <c r="AB119" s="389"/>
      <c r="AC119" s="389"/>
      <c r="AD119" s="389"/>
      <c r="AE119" s="389"/>
      <c r="AF119" s="389"/>
      <c r="AG119" s="389"/>
      <c r="AH119" s="389"/>
      <c r="AI119" s="389"/>
      <c r="AJ119" s="389"/>
      <c r="AK119" s="389"/>
      <c r="AL119" s="389"/>
      <c r="AM119" s="389"/>
      <c r="AN119" s="389"/>
      <c r="AO119" s="389"/>
      <c r="AP119" s="389"/>
      <c r="AQ119" s="389"/>
      <c r="AR119" s="389"/>
      <c r="AS119" s="389"/>
      <c r="AT119" s="389"/>
      <c r="AU119" s="389"/>
      <c r="AV119" s="389"/>
      <c r="AW119" s="389"/>
      <c r="AX119" s="389"/>
      <c r="AY119" s="389"/>
      <c r="AZ119" s="389"/>
      <c r="BA119" s="389"/>
      <c r="BB119" s="389"/>
      <c r="BC119" s="389"/>
      <c r="BD119" s="389"/>
      <c r="BE119" s="389"/>
      <c r="BF119" s="389"/>
      <c r="BG119" s="389"/>
      <c r="BH119" s="389"/>
      <c r="BI119" s="389"/>
      <c r="BJ119" s="389"/>
      <c r="BK119" s="389"/>
      <c r="BL119" s="389"/>
      <c r="BM119" s="389"/>
      <c r="BN119" s="389"/>
      <c r="BO119" s="389"/>
      <c r="BP119" s="389"/>
      <c r="BQ119" s="389"/>
      <c r="BR119" s="389"/>
      <c r="BS119" s="389"/>
      <c r="BT119" s="389"/>
    </row>
    <row r="120" spans="1:72" s="503" customFormat="1" ht="15.75" customHeight="1" x14ac:dyDescent="0.2">
      <c r="A120" s="402"/>
      <c r="B120" s="403"/>
      <c r="C120" s="421"/>
      <c r="D120" s="404"/>
      <c r="E120" s="404" t="s">
        <v>150</v>
      </c>
      <c r="F120" s="414" t="s">
        <v>42</v>
      </c>
      <c r="G120" s="415">
        <f>6130+6488+6427+6871+6648+6871-6871</f>
        <v>32564</v>
      </c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  <c r="T120" s="389"/>
      <c r="U120" s="389"/>
      <c r="V120" s="389"/>
      <c r="W120" s="389"/>
      <c r="X120" s="389"/>
      <c r="Y120" s="389"/>
      <c r="Z120" s="389"/>
      <c r="AA120" s="389"/>
      <c r="AB120" s="389"/>
      <c r="AC120" s="389"/>
      <c r="AD120" s="389"/>
      <c r="AE120" s="389"/>
      <c r="AF120" s="389"/>
      <c r="AG120" s="389"/>
      <c r="AH120" s="389"/>
      <c r="AI120" s="389"/>
      <c r="AJ120" s="389"/>
      <c r="AK120" s="389"/>
      <c r="AL120" s="389"/>
      <c r="AM120" s="389"/>
      <c r="AN120" s="389"/>
      <c r="AO120" s="389"/>
      <c r="AP120" s="389"/>
      <c r="AQ120" s="389"/>
      <c r="AR120" s="389"/>
      <c r="AS120" s="389"/>
      <c r="AT120" s="389"/>
      <c r="AU120" s="389"/>
      <c r="AV120" s="389"/>
      <c r="AW120" s="389"/>
      <c r="AX120" s="389"/>
      <c r="AY120" s="389"/>
      <c r="AZ120" s="389"/>
      <c r="BA120" s="389"/>
      <c r="BB120" s="389"/>
      <c r="BC120" s="389"/>
      <c r="BD120" s="389"/>
      <c r="BE120" s="389"/>
      <c r="BF120" s="389"/>
      <c r="BG120" s="389"/>
      <c r="BH120" s="389"/>
      <c r="BI120" s="389"/>
      <c r="BJ120" s="389"/>
      <c r="BK120" s="389"/>
      <c r="BL120" s="389"/>
      <c r="BM120" s="389"/>
      <c r="BN120" s="389"/>
      <c r="BO120" s="389"/>
      <c r="BP120" s="389"/>
      <c r="BQ120" s="389"/>
      <c r="BR120" s="389"/>
      <c r="BS120" s="389"/>
      <c r="BT120" s="389"/>
    </row>
    <row r="121" spans="1:72" s="503" customFormat="1" ht="7.5" customHeight="1" x14ac:dyDescent="0.2">
      <c r="A121" s="402"/>
      <c r="B121" s="403"/>
      <c r="C121" s="421"/>
      <c r="D121" s="404"/>
      <c r="E121" s="404"/>
      <c r="F121" s="414"/>
      <c r="G121" s="415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  <c r="AA121" s="389"/>
      <c r="AB121" s="389"/>
      <c r="AC121" s="389"/>
      <c r="AD121" s="389"/>
      <c r="AE121" s="389"/>
      <c r="AF121" s="389"/>
      <c r="AG121" s="389"/>
      <c r="AH121" s="389"/>
      <c r="AI121" s="389"/>
      <c r="AJ121" s="389"/>
      <c r="AK121" s="389"/>
      <c r="AL121" s="389"/>
      <c r="AM121" s="389"/>
      <c r="AN121" s="389"/>
      <c r="AO121" s="389"/>
      <c r="AP121" s="389"/>
      <c r="AQ121" s="389"/>
      <c r="AR121" s="389"/>
      <c r="AS121" s="389"/>
      <c r="AT121" s="389"/>
      <c r="AU121" s="389"/>
      <c r="AV121" s="389"/>
      <c r="AW121" s="389"/>
      <c r="AX121" s="389"/>
      <c r="AY121" s="389"/>
      <c r="AZ121" s="389"/>
      <c r="BA121" s="389"/>
      <c r="BB121" s="389"/>
      <c r="BC121" s="389"/>
      <c r="BD121" s="389"/>
      <c r="BE121" s="389"/>
      <c r="BF121" s="389"/>
      <c r="BG121" s="389"/>
      <c r="BH121" s="389"/>
      <c r="BI121" s="389"/>
      <c r="BJ121" s="389"/>
      <c r="BK121" s="389"/>
      <c r="BL121" s="389"/>
      <c r="BM121" s="389"/>
      <c r="BN121" s="389"/>
      <c r="BO121" s="389"/>
      <c r="BP121" s="389"/>
      <c r="BQ121" s="389"/>
      <c r="BR121" s="389"/>
      <c r="BS121" s="389"/>
      <c r="BT121" s="389"/>
    </row>
    <row r="122" spans="1:72" s="503" customFormat="1" ht="24.75" customHeight="1" x14ac:dyDescent="0.2">
      <c r="A122" s="402"/>
      <c r="B122" s="506" t="s">
        <v>179</v>
      </c>
      <c r="C122" s="404" t="s">
        <v>441</v>
      </c>
      <c r="D122" s="404" t="s">
        <v>446</v>
      </c>
      <c r="E122" s="410" t="s">
        <v>42</v>
      </c>
      <c r="F122" s="411" t="s">
        <v>42</v>
      </c>
      <c r="G122" s="412">
        <f>SUM(G124)</f>
        <v>23436</v>
      </c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89"/>
      <c r="Y122" s="389"/>
      <c r="Z122" s="389"/>
      <c r="AA122" s="389"/>
      <c r="AB122" s="389"/>
      <c r="AC122" s="389"/>
      <c r="AD122" s="389"/>
      <c r="AE122" s="389"/>
      <c r="AF122" s="389"/>
      <c r="AG122" s="389"/>
      <c r="AH122" s="389"/>
      <c r="AI122" s="389"/>
      <c r="AJ122" s="389"/>
      <c r="AK122" s="389"/>
      <c r="AL122" s="389"/>
      <c r="AM122" s="389"/>
      <c r="AN122" s="389"/>
      <c r="AO122" s="389"/>
      <c r="AP122" s="389"/>
      <c r="AQ122" s="389"/>
      <c r="AR122" s="389"/>
      <c r="AS122" s="389"/>
      <c r="AT122" s="389"/>
      <c r="AU122" s="389"/>
      <c r="AV122" s="389"/>
      <c r="AW122" s="389"/>
      <c r="AX122" s="389"/>
      <c r="AY122" s="389"/>
      <c r="AZ122" s="389"/>
      <c r="BA122" s="389"/>
      <c r="BB122" s="389"/>
      <c r="BC122" s="389"/>
      <c r="BD122" s="389"/>
      <c r="BE122" s="389"/>
      <c r="BF122" s="389"/>
      <c r="BG122" s="389"/>
      <c r="BH122" s="389"/>
      <c r="BI122" s="389"/>
      <c r="BJ122" s="389"/>
      <c r="BK122" s="389"/>
      <c r="BL122" s="389"/>
      <c r="BM122" s="389"/>
      <c r="BN122" s="389"/>
      <c r="BO122" s="389"/>
      <c r="BP122" s="389"/>
      <c r="BQ122" s="389"/>
      <c r="BR122" s="389"/>
      <c r="BS122" s="389"/>
      <c r="BT122" s="389"/>
    </row>
    <row r="123" spans="1:72" s="503" customFormat="1" ht="9.75" customHeight="1" x14ac:dyDescent="0.2">
      <c r="A123" s="402"/>
      <c r="B123" s="403"/>
      <c r="C123" s="421"/>
      <c r="D123" s="404"/>
      <c r="E123" s="404"/>
      <c r="F123" s="414"/>
      <c r="G123" s="415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89"/>
      <c r="AO123" s="389"/>
      <c r="AP123" s="389"/>
      <c r="AQ123" s="389"/>
      <c r="AR123" s="389"/>
      <c r="AS123" s="389"/>
      <c r="AT123" s="389"/>
      <c r="AU123" s="389"/>
      <c r="AV123" s="389"/>
      <c r="AW123" s="389"/>
      <c r="AX123" s="389"/>
      <c r="AY123" s="389"/>
      <c r="AZ123" s="389"/>
      <c r="BA123" s="389"/>
      <c r="BB123" s="389"/>
      <c r="BC123" s="389"/>
      <c r="BD123" s="389"/>
      <c r="BE123" s="389"/>
      <c r="BF123" s="389"/>
      <c r="BG123" s="389"/>
      <c r="BH123" s="389"/>
      <c r="BI123" s="389"/>
      <c r="BJ123" s="389"/>
      <c r="BK123" s="389"/>
      <c r="BL123" s="389"/>
      <c r="BM123" s="389"/>
      <c r="BN123" s="389"/>
      <c r="BO123" s="389"/>
      <c r="BP123" s="389"/>
      <c r="BQ123" s="389"/>
      <c r="BR123" s="389"/>
      <c r="BS123" s="389"/>
      <c r="BT123" s="389"/>
    </row>
    <row r="124" spans="1:72" s="503" customFormat="1" ht="15.75" customHeight="1" x14ac:dyDescent="0.2">
      <c r="A124" s="402"/>
      <c r="B124" s="403"/>
      <c r="C124" s="421"/>
      <c r="D124" s="404"/>
      <c r="E124" s="404"/>
      <c r="F124" s="414"/>
      <c r="G124" s="504">
        <f>SUM(G125)</f>
        <v>23436</v>
      </c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  <c r="AA124" s="389"/>
      <c r="AB124" s="389"/>
      <c r="AC124" s="389"/>
      <c r="AD124" s="389"/>
      <c r="AE124" s="389"/>
      <c r="AF124" s="389"/>
      <c r="AG124" s="389"/>
      <c r="AH124" s="389"/>
      <c r="AI124" s="389"/>
      <c r="AJ124" s="389"/>
      <c r="AK124" s="389"/>
      <c r="AL124" s="389"/>
      <c r="AM124" s="389"/>
      <c r="AN124" s="389"/>
      <c r="AO124" s="389"/>
      <c r="AP124" s="389"/>
      <c r="AQ124" s="389"/>
      <c r="AR124" s="389"/>
      <c r="AS124" s="389"/>
      <c r="AT124" s="389"/>
      <c r="AU124" s="389"/>
      <c r="AV124" s="389"/>
      <c r="AW124" s="389"/>
      <c r="AX124" s="389"/>
      <c r="AY124" s="389"/>
      <c r="AZ124" s="389"/>
      <c r="BA124" s="389"/>
      <c r="BB124" s="389"/>
      <c r="BC124" s="389"/>
      <c r="BD124" s="389"/>
      <c r="BE124" s="389"/>
      <c r="BF124" s="389"/>
      <c r="BG124" s="389"/>
      <c r="BH124" s="389"/>
      <c r="BI124" s="389"/>
      <c r="BJ124" s="389"/>
      <c r="BK124" s="389"/>
      <c r="BL124" s="389"/>
      <c r="BM124" s="389"/>
      <c r="BN124" s="389"/>
      <c r="BO124" s="389"/>
      <c r="BP124" s="389"/>
      <c r="BQ124" s="389"/>
      <c r="BR124" s="389"/>
      <c r="BS124" s="389"/>
      <c r="BT124" s="389"/>
    </row>
    <row r="125" spans="1:72" s="503" customFormat="1" ht="15.75" customHeight="1" x14ac:dyDescent="0.2">
      <c r="A125" s="402"/>
      <c r="B125" s="403"/>
      <c r="C125" s="421"/>
      <c r="D125" s="404"/>
      <c r="E125" s="404" t="s">
        <v>150</v>
      </c>
      <c r="F125" s="414" t="s">
        <v>42</v>
      </c>
      <c r="G125" s="415">
        <f>6871+5903+5331+5331</f>
        <v>23436</v>
      </c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  <c r="AA125" s="389"/>
      <c r="AB125" s="389"/>
      <c r="AC125" s="389"/>
      <c r="AD125" s="389"/>
      <c r="AE125" s="389"/>
      <c r="AF125" s="389"/>
      <c r="AG125" s="389"/>
      <c r="AH125" s="389"/>
      <c r="AI125" s="389"/>
      <c r="AJ125" s="389"/>
      <c r="AK125" s="389"/>
      <c r="AL125" s="389"/>
      <c r="AM125" s="389"/>
      <c r="AN125" s="389"/>
      <c r="AO125" s="389"/>
      <c r="AP125" s="389"/>
      <c r="AQ125" s="389"/>
      <c r="AR125" s="389"/>
      <c r="AS125" s="389"/>
      <c r="AT125" s="389"/>
      <c r="AU125" s="389"/>
      <c r="AV125" s="389"/>
      <c r="AW125" s="389"/>
      <c r="AX125" s="389"/>
      <c r="AY125" s="389"/>
      <c r="AZ125" s="389"/>
      <c r="BA125" s="389"/>
      <c r="BB125" s="389"/>
      <c r="BC125" s="389"/>
      <c r="BD125" s="389"/>
      <c r="BE125" s="389"/>
      <c r="BF125" s="389"/>
      <c r="BG125" s="389"/>
      <c r="BH125" s="389"/>
      <c r="BI125" s="389"/>
      <c r="BJ125" s="389"/>
      <c r="BK125" s="389"/>
      <c r="BL125" s="389"/>
      <c r="BM125" s="389"/>
      <c r="BN125" s="389"/>
      <c r="BO125" s="389"/>
      <c r="BP125" s="389"/>
      <c r="BQ125" s="389"/>
      <c r="BR125" s="389"/>
      <c r="BS125" s="389"/>
      <c r="BT125" s="389"/>
    </row>
    <row r="126" spans="1:72" s="503" customFormat="1" ht="9" customHeight="1" x14ac:dyDescent="0.2">
      <c r="A126" s="402"/>
      <c r="B126" s="403"/>
      <c r="C126" s="421"/>
      <c r="D126" s="404"/>
      <c r="E126" s="404"/>
      <c r="F126" s="414"/>
      <c r="G126" s="415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389"/>
      <c r="AI126" s="389"/>
      <c r="AJ126" s="389"/>
      <c r="AK126" s="389"/>
      <c r="AL126" s="389"/>
      <c r="AM126" s="389"/>
      <c r="AN126" s="389"/>
      <c r="AO126" s="389"/>
      <c r="AP126" s="389"/>
      <c r="AQ126" s="389"/>
      <c r="AR126" s="389"/>
      <c r="AS126" s="389"/>
      <c r="AT126" s="38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</row>
    <row r="127" spans="1:72" s="503" customFormat="1" ht="15.75" customHeight="1" x14ac:dyDescent="0.2">
      <c r="A127" s="402"/>
      <c r="B127" s="505" t="s">
        <v>140</v>
      </c>
      <c r="C127" s="404" t="s">
        <v>441</v>
      </c>
      <c r="D127" s="404" t="s">
        <v>447</v>
      </c>
      <c r="E127" s="410" t="s">
        <v>42</v>
      </c>
      <c r="F127" s="411" t="s">
        <v>42</v>
      </c>
      <c r="G127" s="412">
        <f>SUM(G129)</f>
        <v>343</v>
      </c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89"/>
      <c r="U127" s="389"/>
      <c r="V127" s="389"/>
      <c r="W127" s="389"/>
      <c r="X127" s="389"/>
      <c r="Y127" s="389"/>
      <c r="Z127" s="389"/>
      <c r="AA127" s="389"/>
      <c r="AB127" s="389"/>
      <c r="AC127" s="389"/>
      <c r="AD127" s="389"/>
      <c r="AE127" s="389"/>
      <c r="AF127" s="389"/>
      <c r="AG127" s="389"/>
      <c r="AH127" s="389"/>
      <c r="AI127" s="389"/>
      <c r="AJ127" s="389"/>
      <c r="AK127" s="389"/>
      <c r="AL127" s="389"/>
      <c r="AM127" s="389"/>
      <c r="AN127" s="389"/>
      <c r="AO127" s="389"/>
      <c r="AP127" s="389"/>
      <c r="AQ127" s="389"/>
      <c r="AR127" s="389"/>
      <c r="AS127" s="389"/>
      <c r="AT127" s="38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</row>
    <row r="128" spans="1:72" s="503" customFormat="1" ht="7.5" customHeight="1" x14ac:dyDescent="0.2">
      <c r="A128" s="402"/>
      <c r="B128" s="403"/>
      <c r="C128" s="421"/>
      <c r="D128" s="404"/>
      <c r="E128" s="404"/>
      <c r="F128" s="414"/>
      <c r="G128" s="415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389"/>
      <c r="AI128" s="389"/>
      <c r="AJ128" s="389"/>
      <c r="AK128" s="389"/>
      <c r="AL128" s="389"/>
      <c r="AM128" s="389"/>
      <c r="AN128" s="389"/>
      <c r="AO128" s="389"/>
      <c r="AP128" s="389"/>
      <c r="AQ128" s="389"/>
      <c r="AR128" s="389"/>
      <c r="AS128" s="389"/>
      <c r="AT128" s="38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</row>
    <row r="129" spans="1:72" s="503" customFormat="1" ht="15.75" customHeight="1" x14ac:dyDescent="0.2">
      <c r="A129" s="402"/>
      <c r="B129" s="403"/>
      <c r="C129" s="421"/>
      <c r="D129" s="404"/>
      <c r="E129" s="404"/>
      <c r="F129" s="414"/>
      <c r="G129" s="504">
        <f>SUM(G130:G130)</f>
        <v>343</v>
      </c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389"/>
      <c r="AI129" s="389"/>
      <c r="AJ129" s="389"/>
      <c r="AK129" s="389"/>
      <c r="AL129" s="389"/>
      <c r="AM129" s="389"/>
      <c r="AN129" s="389"/>
      <c r="AO129" s="389"/>
      <c r="AP129" s="389"/>
      <c r="AQ129" s="389"/>
      <c r="AR129" s="389"/>
      <c r="AS129" s="389"/>
      <c r="AT129" s="38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</row>
    <row r="130" spans="1:72" s="503" customFormat="1" ht="15.75" customHeight="1" x14ac:dyDescent="0.2">
      <c r="A130" s="402"/>
      <c r="B130" s="403"/>
      <c r="C130" s="421"/>
      <c r="D130" s="404"/>
      <c r="E130" s="404" t="s">
        <v>145</v>
      </c>
      <c r="F130" s="414" t="s">
        <v>42</v>
      </c>
      <c r="G130" s="415">
        <f>343</f>
        <v>343</v>
      </c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  <c r="AA130" s="389"/>
      <c r="AB130" s="389"/>
      <c r="AC130" s="389"/>
      <c r="AD130" s="389"/>
      <c r="AE130" s="389"/>
      <c r="AF130" s="389"/>
      <c r="AG130" s="389"/>
      <c r="AH130" s="389"/>
      <c r="AI130" s="389"/>
      <c r="AJ130" s="389"/>
      <c r="AK130" s="389"/>
      <c r="AL130" s="389"/>
      <c r="AM130" s="389"/>
      <c r="AN130" s="389"/>
      <c r="AO130" s="389"/>
      <c r="AP130" s="389"/>
      <c r="AQ130" s="389"/>
      <c r="AR130" s="389"/>
      <c r="AS130" s="389"/>
      <c r="AT130" s="38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</row>
    <row r="131" spans="1:72" s="503" customFormat="1" ht="9.75" customHeight="1" x14ac:dyDescent="0.2">
      <c r="A131" s="402"/>
      <c r="B131" s="403"/>
      <c r="C131" s="421"/>
      <c r="D131" s="404"/>
      <c r="E131" s="404"/>
      <c r="F131" s="414"/>
      <c r="G131" s="415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  <c r="AA131" s="389"/>
      <c r="AB131" s="389"/>
      <c r="AC131" s="389"/>
      <c r="AD131" s="389"/>
      <c r="AE131" s="389"/>
      <c r="AF131" s="389"/>
      <c r="AG131" s="389"/>
      <c r="AH131" s="389"/>
      <c r="AI131" s="389"/>
      <c r="AJ131" s="389"/>
      <c r="AK131" s="389"/>
      <c r="AL131" s="389"/>
      <c r="AM131" s="389"/>
      <c r="AN131" s="389"/>
      <c r="AO131" s="389"/>
      <c r="AP131" s="389"/>
      <c r="AQ131" s="389"/>
      <c r="AR131" s="389"/>
      <c r="AS131" s="389"/>
      <c r="AT131" s="38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</row>
    <row r="132" spans="1:72" s="503" customFormat="1" ht="15.75" customHeight="1" x14ac:dyDescent="0.2">
      <c r="A132" s="402"/>
      <c r="B132" s="505" t="s">
        <v>140</v>
      </c>
      <c r="C132" s="404" t="s">
        <v>441</v>
      </c>
      <c r="D132" s="404" t="s">
        <v>448</v>
      </c>
      <c r="E132" s="410" t="s">
        <v>42</v>
      </c>
      <c r="F132" s="411" t="s">
        <v>42</v>
      </c>
      <c r="G132" s="412">
        <f>SUM(G134)</f>
        <v>216489.79</v>
      </c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89"/>
      <c r="AH132" s="389"/>
      <c r="AI132" s="389"/>
      <c r="AJ132" s="389"/>
      <c r="AK132" s="389"/>
      <c r="AL132" s="389"/>
      <c r="AM132" s="389"/>
      <c r="AN132" s="389"/>
      <c r="AO132" s="389"/>
      <c r="AP132" s="389"/>
      <c r="AQ132" s="389"/>
      <c r="AR132" s="389"/>
      <c r="AS132" s="389"/>
      <c r="AT132" s="38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</row>
    <row r="133" spans="1:72" s="503" customFormat="1" ht="7.5" customHeight="1" x14ac:dyDescent="0.2">
      <c r="A133" s="402"/>
      <c r="B133" s="403"/>
      <c r="C133" s="421"/>
      <c r="D133" s="404"/>
      <c r="E133" s="404"/>
      <c r="F133" s="414"/>
      <c r="G133" s="415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  <c r="AA133" s="389"/>
      <c r="AB133" s="389"/>
      <c r="AC133" s="389"/>
      <c r="AD133" s="389"/>
      <c r="AE133" s="389"/>
      <c r="AF133" s="389"/>
      <c r="AG133" s="389"/>
      <c r="AH133" s="389"/>
      <c r="AI133" s="389"/>
      <c r="AJ133" s="389"/>
      <c r="AK133" s="389"/>
      <c r="AL133" s="389"/>
      <c r="AM133" s="389"/>
      <c r="AN133" s="389"/>
      <c r="AO133" s="389"/>
      <c r="AP133" s="389"/>
      <c r="AQ133" s="389"/>
      <c r="AR133" s="389"/>
      <c r="AS133" s="389"/>
      <c r="AT133" s="38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</row>
    <row r="134" spans="1:72" s="503" customFormat="1" ht="15.75" customHeight="1" x14ac:dyDescent="0.2">
      <c r="A134" s="402"/>
      <c r="B134" s="403"/>
      <c r="C134" s="421"/>
      <c r="D134" s="404"/>
      <c r="E134" s="404"/>
      <c r="F134" s="414"/>
      <c r="G134" s="504">
        <f>SUM(G135:G139)</f>
        <v>216489.79</v>
      </c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89"/>
      <c r="AS134" s="389"/>
      <c r="AT134" s="38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</row>
    <row r="135" spans="1:72" s="503" customFormat="1" ht="15.75" customHeight="1" x14ac:dyDescent="0.2">
      <c r="A135" s="402"/>
      <c r="B135" s="403"/>
      <c r="C135" s="421"/>
      <c r="D135" s="404"/>
      <c r="E135" s="404" t="s">
        <v>145</v>
      </c>
      <c r="F135" s="414" t="s">
        <v>42</v>
      </c>
      <c r="G135" s="415">
        <f>16932+22200+42304.73+20499+3096.06+19195+8481+18083+16738+5531</f>
        <v>173059.79</v>
      </c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  <c r="AA135" s="389"/>
      <c r="AB135" s="389"/>
      <c r="AC135" s="389"/>
      <c r="AD135" s="389"/>
      <c r="AE135" s="389"/>
      <c r="AF135" s="389"/>
      <c r="AG135" s="389"/>
      <c r="AH135" s="389"/>
      <c r="AI135" s="389"/>
      <c r="AJ135" s="389"/>
      <c r="AK135" s="389"/>
      <c r="AL135" s="389"/>
      <c r="AM135" s="389"/>
      <c r="AN135" s="389"/>
      <c r="AO135" s="389"/>
      <c r="AP135" s="389"/>
      <c r="AQ135" s="389"/>
      <c r="AR135" s="389"/>
      <c r="AS135" s="389"/>
      <c r="AT135" s="38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</row>
    <row r="136" spans="1:72" s="503" customFormat="1" ht="15.75" customHeight="1" x14ac:dyDescent="0.2">
      <c r="A136" s="402"/>
      <c r="B136" s="403"/>
      <c r="C136" s="421"/>
      <c r="D136" s="404"/>
      <c r="E136" s="404" t="s">
        <v>430</v>
      </c>
      <c r="F136" s="414" t="s">
        <v>42</v>
      </c>
      <c r="G136" s="415">
        <f>797</f>
        <v>797</v>
      </c>
      <c r="H136" s="389"/>
      <c r="I136" s="389"/>
      <c r="J136" s="389"/>
      <c r="K136" s="389"/>
      <c r="L136" s="389"/>
      <c r="M136" s="389"/>
      <c r="N136" s="389"/>
      <c r="O136" s="389"/>
      <c r="P136" s="389"/>
      <c r="Q136" s="389"/>
      <c r="R136" s="389"/>
      <c r="S136" s="389"/>
      <c r="T136" s="389"/>
      <c r="U136" s="389"/>
      <c r="V136" s="389"/>
      <c r="W136" s="389"/>
      <c r="X136" s="389"/>
      <c r="Y136" s="389"/>
      <c r="Z136" s="389"/>
      <c r="AA136" s="389"/>
      <c r="AB136" s="389"/>
      <c r="AC136" s="389"/>
      <c r="AD136" s="389"/>
      <c r="AE136" s="389"/>
      <c r="AF136" s="389"/>
      <c r="AG136" s="389"/>
      <c r="AH136" s="389"/>
      <c r="AI136" s="389"/>
      <c r="AJ136" s="389"/>
      <c r="AK136" s="389"/>
      <c r="AL136" s="389"/>
      <c r="AM136" s="389"/>
      <c r="AN136" s="389"/>
      <c r="AO136" s="389"/>
      <c r="AP136" s="389"/>
      <c r="AQ136" s="389"/>
      <c r="AR136" s="389"/>
      <c r="AS136" s="389"/>
      <c r="AT136" s="38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</row>
    <row r="137" spans="1:72" s="503" customFormat="1" ht="15.75" customHeight="1" x14ac:dyDescent="0.2">
      <c r="A137" s="402"/>
      <c r="B137" s="403"/>
      <c r="C137" s="421"/>
      <c r="D137" s="404"/>
      <c r="E137" s="404" t="s">
        <v>443</v>
      </c>
      <c r="F137" s="414" t="s">
        <v>42</v>
      </c>
      <c r="G137" s="415">
        <f>13550+13158</f>
        <v>26708</v>
      </c>
      <c r="H137" s="389"/>
      <c r="I137" s="389"/>
      <c r="J137" s="389"/>
      <c r="K137" s="389"/>
      <c r="L137" s="389"/>
      <c r="M137" s="389"/>
      <c r="N137" s="389"/>
      <c r="O137" s="389"/>
      <c r="P137" s="389"/>
      <c r="Q137" s="389"/>
      <c r="R137" s="389"/>
      <c r="S137" s="389"/>
      <c r="T137" s="389"/>
      <c r="U137" s="389"/>
      <c r="V137" s="389"/>
      <c r="W137" s="389"/>
      <c r="X137" s="389"/>
      <c r="Y137" s="389"/>
      <c r="Z137" s="389"/>
      <c r="AA137" s="389"/>
      <c r="AB137" s="389"/>
      <c r="AC137" s="389"/>
      <c r="AD137" s="389"/>
      <c r="AE137" s="389"/>
      <c r="AF137" s="389"/>
      <c r="AG137" s="389"/>
      <c r="AH137" s="389"/>
      <c r="AI137" s="389"/>
      <c r="AJ137" s="389"/>
      <c r="AK137" s="389"/>
      <c r="AL137" s="389"/>
      <c r="AM137" s="389"/>
      <c r="AN137" s="389"/>
      <c r="AO137" s="389"/>
      <c r="AP137" s="389"/>
      <c r="AQ137" s="389"/>
      <c r="AR137" s="389"/>
      <c r="AS137" s="389"/>
      <c r="AT137" s="38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</row>
    <row r="138" spans="1:72" s="503" customFormat="1" ht="15.75" customHeight="1" x14ac:dyDescent="0.2">
      <c r="A138" s="402"/>
      <c r="B138" s="403"/>
      <c r="C138" s="421"/>
      <c r="D138" s="404"/>
      <c r="E138" s="404" t="s">
        <v>419</v>
      </c>
      <c r="F138" s="414" t="s">
        <v>42</v>
      </c>
      <c r="G138" s="415">
        <f>3000+2966</f>
        <v>5966</v>
      </c>
      <c r="H138" s="389"/>
      <c r="I138" s="389"/>
      <c r="J138" s="389"/>
      <c r="K138" s="389"/>
      <c r="L138" s="389"/>
      <c r="M138" s="389"/>
      <c r="N138" s="389"/>
      <c r="O138" s="389"/>
      <c r="P138" s="389"/>
      <c r="Q138" s="389"/>
      <c r="R138" s="389"/>
      <c r="S138" s="389"/>
      <c r="T138" s="389"/>
      <c r="U138" s="389"/>
      <c r="V138" s="389"/>
      <c r="W138" s="389"/>
      <c r="X138" s="389"/>
      <c r="Y138" s="389"/>
      <c r="Z138" s="389"/>
      <c r="AA138" s="389"/>
      <c r="AB138" s="389"/>
      <c r="AC138" s="389"/>
      <c r="AD138" s="389"/>
      <c r="AE138" s="389"/>
      <c r="AF138" s="389"/>
      <c r="AG138" s="389"/>
      <c r="AH138" s="389"/>
      <c r="AI138" s="389"/>
      <c r="AJ138" s="389"/>
      <c r="AK138" s="389"/>
      <c r="AL138" s="389"/>
      <c r="AM138" s="389"/>
      <c r="AN138" s="389"/>
      <c r="AO138" s="389"/>
      <c r="AP138" s="389"/>
      <c r="AQ138" s="389"/>
      <c r="AR138" s="389"/>
      <c r="AS138" s="389"/>
      <c r="AT138" s="38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</row>
    <row r="139" spans="1:72" s="503" customFormat="1" ht="15.75" customHeight="1" x14ac:dyDescent="0.2">
      <c r="A139" s="402"/>
      <c r="B139" s="403"/>
      <c r="C139" s="421"/>
      <c r="D139" s="404"/>
      <c r="E139" s="404" t="s">
        <v>420</v>
      </c>
      <c r="F139" s="414" t="s">
        <v>42</v>
      </c>
      <c r="G139" s="415">
        <f>9959</f>
        <v>9959</v>
      </c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  <c r="T139" s="389"/>
      <c r="U139" s="389"/>
      <c r="V139" s="389"/>
      <c r="W139" s="389"/>
      <c r="X139" s="389"/>
      <c r="Y139" s="389"/>
      <c r="Z139" s="389"/>
      <c r="AA139" s="389"/>
      <c r="AB139" s="389"/>
      <c r="AC139" s="389"/>
      <c r="AD139" s="389"/>
      <c r="AE139" s="389"/>
      <c r="AF139" s="389"/>
      <c r="AG139" s="389"/>
      <c r="AH139" s="389"/>
      <c r="AI139" s="389"/>
      <c r="AJ139" s="389"/>
      <c r="AK139" s="389"/>
      <c r="AL139" s="389"/>
      <c r="AM139" s="389"/>
      <c r="AN139" s="389"/>
      <c r="AO139" s="389"/>
      <c r="AP139" s="389"/>
      <c r="AQ139" s="389"/>
      <c r="AR139" s="389"/>
      <c r="AS139" s="389"/>
      <c r="AT139" s="38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</row>
    <row r="140" spans="1:72" s="503" customFormat="1" ht="8.25" customHeight="1" x14ac:dyDescent="0.2">
      <c r="A140" s="416"/>
      <c r="B140" s="417"/>
      <c r="C140" s="418"/>
      <c r="D140" s="405"/>
      <c r="E140" s="405"/>
      <c r="F140" s="407"/>
      <c r="G140" s="419"/>
      <c r="H140" s="389"/>
      <c r="I140" s="389"/>
      <c r="J140" s="389"/>
      <c r="K140" s="389"/>
      <c r="L140" s="389"/>
      <c r="M140" s="389"/>
      <c r="N140" s="389"/>
      <c r="O140" s="389"/>
      <c r="P140" s="389"/>
      <c r="Q140" s="389"/>
      <c r="R140" s="389"/>
      <c r="S140" s="389"/>
      <c r="T140" s="389"/>
      <c r="U140" s="389"/>
      <c r="V140" s="389"/>
      <c r="W140" s="389"/>
      <c r="X140" s="389"/>
      <c r="Y140" s="389"/>
      <c r="Z140" s="389"/>
      <c r="AA140" s="389"/>
      <c r="AB140" s="389"/>
      <c r="AC140" s="389"/>
      <c r="AD140" s="389"/>
      <c r="AE140" s="389"/>
      <c r="AF140" s="389"/>
      <c r="AG140" s="389"/>
      <c r="AH140" s="389"/>
      <c r="AI140" s="389"/>
      <c r="AJ140" s="389"/>
      <c r="AK140" s="389"/>
      <c r="AL140" s="389"/>
      <c r="AM140" s="389"/>
      <c r="AN140" s="389"/>
      <c r="AO140" s="389"/>
      <c r="AP140" s="389"/>
      <c r="AQ140" s="389"/>
      <c r="AR140" s="389"/>
      <c r="AS140" s="389"/>
      <c r="AT140" s="38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</row>
    <row r="141" spans="1:72" s="503" customFormat="1" ht="20.25" customHeight="1" x14ac:dyDescent="0.2">
      <c r="A141" s="402"/>
      <c r="B141" s="505" t="s">
        <v>444</v>
      </c>
      <c r="C141" s="404" t="s">
        <v>441</v>
      </c>
      <c r="D141" s="404" t="s">
        <v>448</v>
      </c>
      <c r="E141" s="405" t="s">
        <v>42</v>
      </c>
      <c r="F141" s="407" t="s">
        <v>42</v>
      </c>
      <c r="G141" s="406">
        <f>SUM(G143)</f>
        <v>5665</v>
      </c>
      <c r="H141" s="389"/>
      <c r="I141" s="389"/>
      <c r="J141" s="389"/>
      <c r="K141" s="389"/>
      <c r="L141" s="389"/>
      <c r="M141" s="389"/>
      <c r="N141" s="389"/>
      <c r="O141" s="389"/>
      <c r="P141" s="389"/>
      <c r="Q141" s="389"/>
      <c r="R141" s="389"/>
      <c r="S141" s="389"/>
      <c r="T141" s="389"/>
      <c r="U141" s="389"/>
      <c r="V141" s="389"/>
      <c r="W141" s="389"/>
      <c r="X141" s="389"/>
      <c r="Y141" s="389"/>
      <c r="Z141" s="389"/>
      <c r="AA141" s="389"/>
      <c r="AB141" s="389"/>
      <c r="AC141" s="389"/>
      <c r="AD141" s="389"/>
      <c r="AE141" s="389"/>
      <c r="AF141" s="389"/>
      <c r="AG141" s="389"/>
      <c r="AH141" s="389"/>
      <c r="AI141" s="389"/>
      <c r="AJ141" s="389"/>
      <c r="AK141" s="389"/>
      <c r="AL141" s="389"/>
      <c r="AM141" s="389"/>
      <c r="AN141" s="389"/>
      <c r="AO141" s="389"/>
      <c r="AP141" s="389"/>
      <c r="AQ141" s="389"/>
      <c r="AR141" s="389"/>
      <c r="AS141" s="389"/>
      <c r="AT141" s="38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</row>
    <row r="142" spans="1:72" s="503" customFormat="1" ht="7.5" customHeight="1" x14ac:dyDescent="0.2">
      <c r="A142" s="402"/>
      <c r="B142" s="403"/>
      <c r="C142" s="421"/>
      <c r="D142" s="404"/>
      <c r="E142" s="404"/>
      <c r="F142" s="414"/>
      <c r="G142" s="415"/>
      <c r="H142" s="389"/>
      <c r="I142" s="389"/>
      <c r="J142" s="389"/>
      <c r="K142" s="389"/>
      <c r="L142" s="389"/>
      <c r="M142" s="389"/>
      <c r="N142" s="389"/>
      <c r="O142" s="389"/>
      <c r="P142" s="389"/>
      <c r="Q142" s="389"/>
      <c r="R142" s="389"/>
      <c r="S142" s="389"/>
      <c r="T142" s="389"/>
      <c r="U142" s="389"/>
      <c r="V142" s="389"/>
      <c r="W142" s="389"/>
      <c r="X142" s="389"/>
      <c r="Y142" s="389"/>
      <c r="Z142" s="389"/>
      <c r="AA142" s="389"/>
      <c r="AB142" s="389"/>
      <c r="AC142" s="389"/>
      <c r="AD142" s="389"/>
      <c r="AE142" s="389"/>
      <c r="AF142" s="389"/>
      <c r="AG142" s="389"/>
      <c r="AH142" s="389"/>
      <c r="AI142" s="389"/>
      <c r="AJ142" s="389"/>
      <c r="AK142" s="389"/>
      <c r="AL142" s="389"/>
      <c r="AM142" s="389"/>
      <c r="AN142" s="389"/>
      <c r="AO142" s="389"/>
      <c r="AP142" s="389"/>
      <c r="AQ142" s="389"/>
      <c r="AR142" s="389"/>
      <c r="AS142" s="389"/>
      <c r="AT142" s="38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</row>
    <row r="143" spans="1:72" s="503" customFormat="1" ht="15.75" customHeight="1" x14ac:dyDescent="0.2">
      <c r="A143" s="402"/>
      <c r="B143" s="403"/>
      <c r="C143" s="421"/>
      <c r="D143" s="404"/>
      <c r="E143" s="404"/>
      <c r="F143" s="414"/>
      <c r="G143" s="504">
        <f>SUM(G144)</f>
        <v>5665</v>
      </c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  <c r="T143" s="389"/>
      <c r="U143" s="389"/>
      <c r="V143" s="389"/>
      <c r="W143" s="389"/>
      <c r="X143" s="389"/>
      <c r="Y143" s="389"/>
      <c r="Z143" s="389"/>
      <c r="AA143" s="389"/>
      <c r="AB143" s="389"/>
      <c r="AC143" s="389"/>
      <c r="AD143" s="389"/>
      <c r="AE143" s="389"/>
      <c r="AF143" s="389"/>
      <c r="AG143" s="389"/>
      <c r="AH143" s="389"/>
      <c r="AI143" s="389"/>
      <c r="AJ143" s="389"/>
      <c r="AK143" s="389"/>
      <c r="AL143" s="389"/>
      <c r="AM143" s="389"/>
      <c r="AN143" s="389"/>
      <c r="AO143" s="389"/>
      <c r="AP143" s="389"/>
      <c r="AQ143" s="389"/>
      <c r="AR143" s="389"/>
      <c r="AS143" s="389"/>
      <c r="AT143" s="38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</row>
    <row r="144" spans="1:72" s="503" customFormat="1" ht="15.75" customHeight="1" x14ac:dyDescent="0.2">
      <c r="A144" s="402"/>
      <c r="B144" s="403"/>
      <c r="C144" s="421"/>
      <c r="D144" s="404"/>
      <c r="E144" s="404" t="s">
        <v>150</v>
      </c>
      <c r="F144" s="414" t="s">
        <v>42</v>
      </c>
      <c r="G144" s="415">
        <f>924+1215+1135+1214+1177+1218-1218</f>
        <v>5665</v>
      </c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389"/>
      <c r="Y144" s="389"/>
      <c r="Z144" s="389"/>
      <c r="AA144" s="389"/>
      <c r="AB144" s="389"/>
      <c r="AC144" s="389"/>
      <c r="AD144" s="389"/>
      <c r="AE144" s="389"/>
      <c r="AF144" s="389"/>
      <c r="AG144" s="389"/>
      <c r="AH144" s="389"/>
      <c r="AI144" s="389"/>
      <c r="AJ144" s="389"/>
      <c r="AK144" s="389"/>
      <c r="AL144" s="389"/>
      <c r="AM144" s="389"/>
      <c r="AN144" s="389"/>
      <c r="AO144" s="389"/>
      <c r="AP144" s="389"/>
      <c r="AQ144" s="389"/>
      <c r="AR144" s="389"/>
      <c r="AS144" s="389"/>
      <c r="AT144" s="38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</row>
    <row r="145" spans="1:72" s="503" customFormat="1" ht="7.5" customHeight="1" x14ac:dyDescent="0.2">
      <c r="A145" s="402"/>
      <c r="B145" s="403"/>
      <c r="C145" s="421"/>
      <c r="D145" s="404"/>
      <c r="E145" s="404"/>
      <c r="F145" s="414"/>
      <c r="G145" s="415"/>
      <c r="H145" s="389"/>
      <c r="I145" s="389"/>
      <c r="J145" s="389"/>
      <c r="K145" s="389"/>
      <c r="L145" s="389"/>
      <c r="M145" s="389"/>
      <c r="N145" s="389"/>
      <c r="O145" s="389"/>
      <c r="P145" s="389"/>
      <c r="Q145" s="389"/>
      <c r="R145" s="389"/>
      <c r="S145" s="389"/>
      <c r="T145" s="389"/>
      <c r="U145" s="389"/>
      <c r="V145" s="389"/>
      <c r="W145" s="389"/>
      <c r="X145" s="389"/>
      <c r="Y145" s="389"/>
      <c r="Z145" s="389"/>
      <c r="AA145" s="389"/>
      <c r="AB145" s="389"/>
      <c r="AC145" s="389"/>
      <c r="AD145" s="389"/>
      <c r="AE145" s="389"/>
      <c r="AF145" s="389"/>
      <c r="AG145" s="389"/>
      <c r="AH145" s="389"/>
      <c r="AI145" s="389"/>
      <c r="AJ145" s="389"/>
      <c r="AK145" s="389"/>
      <c r="AL145" s="389"/>
      <c r="AM145" s="389"/>
      <c r="AN145" s="389"/>
      <c r="AO145" s="389"/>
      <c r="AP145" s="389"/>
      <c r="AQ145" s="389"/>
      <c r="AR145" s="389"/>
      <c r="AS145" s="389"/>
      <c r="AT145" s="38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</row>
    <row r="146" spans="1:72" s="503" customFormat="1" ht="27" customHeight="1" x14ac:dyDescent="0.2">
      <c r="A146" s="402"/>
      <c r="B146" s="506" t="s">
        <v>179</v>
      </c>
      <c r="C146" s="404" t="s">
        <v>441</v>
      </c>
      <c r="D146" s="404" t="s">
        <v>448</v>
      </c>
      <c r="E146" s="410" t="s">
        <v>42</v>
      </c>
      <c r="F146" s="411" t="s">
        <v>42</v>
      </c>
      <c r="G146" s="412">
        <f>SUM(G148)</f>
        <v>4842</v>
      </c>
      <c r="H146" s="389"/>
      <c r="I146" s="389"/>
      <c r="J146" s="389"/>
      <c r="K146" s="389"/>
      <c r="L146" s="389"/>
      <c r="M146" s="389"/>
      <c r="N146" s="389"/>
      <c r="O146" s="389"/>
      <c r="P146" s="389"/>
      <c r="Q146" s="389"/>
      <c r="R146" s="389"/>
      <c r="S146" s="389"/>
      <c r="T146" s="389"/>
      <c r="U146" s="389"/>
      <c r="V146" s="389"/>
      <c r="W146" s="389"/>
      <c r="X146" s="389"/>
      <c r="Y146" s="389"/>
      <c r="Z146" s="389"/>
      <c r="AA146" s="389"/>
      <c r="AB146" s="389"/>
      <c r="AC146" s="389"/>
      <c r="AD146" s="389"/>
      <c r="AE146" s="389"/>
      <c r="AF146" s="389"/>
      <c r="AG146" s="389"/>
      <c r="AH146" s="389"/>
      <c r="AI146" s="389"/>
      <c r="AJ146" s="389"/>
      <c r="AK146" s="389"/>
      <c r="AL146" s="389"/>
      <c r="AM146" s="389"/>
      <c r="AN146" s="389"/>
      <c r="AO146" s="389"/>
      <c r="AP146" s="389"/>
      <c r="AQ146" s="389"/>
      <c r="AR146" s="389"/>
      <c r="AS146" s="389"/>
      <c r="AT146" s="38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</row>
    <row r="147" spans="1:72" s="503" customFormat="1" ht="7.5" customHeight="1" x14ac:dyDescent="0.2">
      <c r="A147" s="402"/>
      <c r="B147" s="403"/>
      <c r="C147" s="421"/>
      <c r="D147" s="404"/>
      <c r="E147" s="404"/>
      <c r="F147" s="414"/>
      <c r="G147" s="415"/>
      <c r="H147" s="389"/>
      <c r="I147" s="389"/>
      <c r="J147" s="389"/>
      <c r="K147" s="389"/>
      <c r="L147" s="389"/>
      <c r="M147" s="389"/>
      <c r="N147" s="389"/>
      <c r="O147" s="389"/>
      <c r="P147" s="389"/>
      <c r="Q147" s="389"/>
      <c r="R147" s="389"/>
      <c r="S147" s="389"/>
      <c r="T147" s="389"/>
      <c r="U147" s="389"/>
      <c r="V147" s="389"/>
      <c r="W147" s="389"/>
      <c r="X147" s="389"/>
      <c r="Y147" s="389"/>
      <c r="Z147" s="389"/>
      <c r="AA147" s="389"/>
      <c r="AB147" s="389"/>
      <c r="AC147" s="389"/>
      <c r="AD147" s="389"/>
      <c r="AE147" s="389"/>
      <c r="AF147" s="389"/>
      <c r="AG147" s="389"/>
      <c r="AH147" s="389"/>
      <c r="AI147" s="389"/>
      <c r="AJ147" s="389"/>
      <c r="AK147" s="389"/>
      <c r="AL147" s="389"/>
      <c r="AM147" s="389"/>
      <c r="AN147" s="389"/>
      <c r="AO147" s="389"/>
      <c r="AP147" s="389"/>
      <c r="AQ147" s="389"/>
      <c r="AR147" s="389"/>
      <c r="AS147" s="389"/>
      <c r="AT147" s="38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</row>
    <row r="148" spans="1:72" s="503" customFormat="1" ht="15.75" customHeight="1" x14ac:dyDescent="0.2">
      <c r="A148" s="402"/>
      <c r="B148" s="403"/>
      <c r="C148" s="421"/>
      <c r="D148" s="404"/>
      <c r="E148" s="404"/>
      <c r="F148" s="414"/>
      <c r="G148" s="504">
        <f>SUM(G149)</f>
        <v>4842</v>
      </c>
      <c r="H148" s="389"/>
      <c r="I148" s="389"/>
      <c r="J148" s="389"/>
      <c r="K148" s="389"/>
      <c r="L148" s="389"/>
      <c r="M148" s="389"/>
      <c r="N148" s="389"/>
      <c r="O148" s="389"/>
      <c r="P148" s="389"/>
      <c r="Q148" s="389"/>
      <c r="R148" s="389"/>
      <c r="S148" s="389"/>
      <c r="T148" s="389"/>
      <c r="U148" s="389"/>
      <c r="V148" s="389"/>
      <c r="W148" s="389"/>
      <c r="X148" s="389"/>
      <c r="Y148" s="389"/>
      <c r="Z148" s="389"/>
      <c r="AA148" s="389"/>
      <c r="AB148" s="389"/>
      <c r="AC148" s="389"/>
      <c r="AD148" s="389"/>
      <c r="AE148" s="389"/>
      <c r="AF148" s="389"/>
      <c r="AG148" s="389"/>
      <c r="AH148" s="389"/>
      <c r="AI148" s="389"/>
      <c r="AJ148" s="389"/>
      <c r="AK148" s="389"/>
      <c r="AL148" s="389"/>
      <c r="AM148" s="389"/>
      <c r="AN148" s="389"/>
      <c r="AO148" s="389"/>
      <c r="AP148" s="389"/>
      <c r="AQ148" s="389"/>
      <c r="AR148" s="389"/>
      <c r="AS148" s="389"/>
      <c r="AT148" s="38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</row>
    <row r="149" spans="1:72" s="503" customFormat="1" ht="15.75" customHeight="1" x14ac:dyDescent="0.2">
      <c r="A149" s="402"/>
      <c r="B149" s="403"/>
      <c r="C149" s="421"/>
      <c r="D149" s="404"/>
      <c r="E149" s="404" t="s">
        <v>150</v>
      </c>
      <c r="F149" s="414" t="s">
        <v>42</v>
      </c>
      <c r="G149" s="415">
        <f>1218+1180+1221+1223</f>
        <v>4842</v>
      </c>
      <c r="H149" s="389"/>
      <c r="I149" s="389"/>
      <c r="J149" s="389"/>
      <c r="K149" s="389"/>
      <c r="L149" s="389"/>
      <c r="M149" s="389"/>
      <c r="N149" s="389"/>
      <c r="O149" s="389"/>
      <c r="P149" s="389"/>
      <c r="Q149" s="389"/>
      <c r="R149" s="389"/>
      <c r="S149" s="389"/>
      <c r="T149" s="389"/>
      <c r="U149" s="389"/>
      <c r="V149" s="389"/>
      <c r="W149" s="389"/>
      <c r="X149" s="389"/>
      <c r="Y149" s="389"/>
      <c r="Z149" s="389"/>
      <c r="AA149" s="389"/>
      <c r="AB149" s="389"/>
      <c r="AC149" s="389"/>
      <c r="AD149" s="389"/>
      <c r="AE149" s="389"/>
      <c r="AF149" s="389"/>
      <c r="AG149" s="389"/>
      <c r="AH149" s="389"/>
      <c r="AI149" s="389"/>
      <c r="AJ149" s="389"/>
      <c r="AK149" s="389"/>
      <c r="AL149" s="389"/>
      <c r="AM149" s="389"/>
      <c r="AN149" s="389"/>
      <c r="AO149" s="389"/>
      <c r="AP149" s="389"/>
      <c r="AQ149" s="389"/>
      <c r="AR149" s="389"/>
      <c r="AS149" s="389"/>
      <c r="AT149" s="38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</row>
    <row r="150" spans="1:72" s="503" customFormat="1" ht="7.5" customHeight="1" x14ac:dyDescent="0.2">
      <c r="A150" s="402"/>
      <c r="B150" s="403"/>
      <c r="C150" s="421"/>
      <c r="D150" s="404"/>
      <c r="E150" s="405"/>
      <c r="F150" s="407"/>
      <c r="G150" s="419"/>
      <c r="H150" s="389"/>
      <c r="I150" s="389"/>
      <c r="J150" s="389"/>
      <c r="K150" s="389"/>
      <c r="L150" s="389"/>
      <c r="M150" s="389"/>
      <c r="N150" s="389"/>
      <c r="O150" s="389"/>
      <c r="P150" s="389"/>
      <c r="Q150" s="389"/>
      <c r="R150" s="389"/>
      <c r="S150" s="389"/>
      <c r="T150" s="389"/>
      <c r="U150" s="389"/>
      <c r="V150" s="389"/>
      <c r="W150" s="389"/>
      <c r="X150" s="389"/>
      <c r="Y150" s="389"/>
      <c r="Z150" s="389"/>
      <c r="AA150" s="389"/>
      <c r="AB150" s="389"/>
      <c r="AC150" s="389"/>
      <c r="AD150" s="389"/>
      <c r="AE150" s="389"/>
      <c r="AF150" s="389"/>
      <c r="AG150" s="389"/>
      <c r="AH150" s="389"/>
      <c r="AI150" s="389"/>
      <c r="AJ150" s="389"/>
      <c r="AK150" s="389"/>
      <c r="AL150" s="389"/>
      <c r="AM150" s="389"/>
      <c r="AN150" s="389"/>
      <c r="AO150" s="389"/>
      <c r="AP150" s="389"/>
      <c r="AQ150" s="389"/>
      <c r="AR150" s="389"/>
      <c r="AS150" s="389"/>
      <c r="AT150" s="38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</row>
    <row r="151" spans="1:72" s="503" customFormat="1" ht="15.75" customHeight="1" x14ac:dyDescent="0.2">
      <c r="A151" s="402"/>
      <c r="B151" s="505" t="s">
        <v>140</v>
      </c>
      <c r="C151" s="404" t="s">
        <v>441</v>
      </c>
      <c r="D151" s="404" t="s">
        <v>449</v>
      </c>
      <c r="E151" s="405" t="s">
        <v>42</v>
      </c>
      <c r="F151" s="407" t="s">
        <v>42</v>
      </c>
      <c r="G151" s="406">
        <f>SUM(G153)</f>
        <v>189301.02000000002</v>
      </c>
      <c r="H151" s="389"/>
      <c r="I151" s="389"/>
      <c r="J151" s="389"/>
      <c r="K151" s="389"/>
      <c r="L151" s="389"/>
      <c r="M151" s="389"/>
      <c r="N151" s="389"/>
      <c r="O151" s="389"/>
      <c r="P151" s="389"/>
      <c r="Q151" s="389"/>
      <c r="R151" s="389"/>
      <c r="S151" s="389"/>
      <c r="T151" s="389"/>
      <c r="U151" s="389"/>
      <c r="V151" s="389"/>
      <c r="W151" s="389"/>
      <c r="X151" s="389"/>
      <c r="Y151" s="389"/>
      <c r="Z151" s="389"/>
      <c r="AA151" s="389"/>
      <c r="AB151" s="389"/>
      <c r="AC151" s="389"/>
      <c r="AD151" s="389"/>
      <c r="AE151" s="389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89"/>
      <c r="AR151" s="389"/>
      <c r="AS151" s="389"/>
      <c r="AT151" s="38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</row>
    <row r="152" spans="1:72" s="503" customFormat="1" ht="8.25" customHeight="1" x14ac:dyDescent="0.2">
      <c r="A152" s="402"/>
      <c r="B152" s="403"/>
      <c r="C152" s="421"/>
      <c r="D152" s="404"/>
      <c r="E152" s="404"/>
      <c r="F152" s="414"/>
      <c r="G152" s="415"/>
      <c r="H152" s="389"/>
      <c r="I152" s="389"/>
      <c r="J152" s="389"/>
      <c r="K152" s="389"/>
      <c r="L152" s="389"/>
      <c r="M152" s="389"/>
      <c r="N152" s="389"/>
      <c r="O152" s="389"/>
      <c r="P152" s="389"/>
      <c r="Q152" s="389"/>
      <c r="R152" s="389"/>
      <c r="S152" s="389"/>
      <c r="T152" s="389"/>
      <c r="U152" s="389"/>
      <c r="V152" s="389"/>
      <c r="W152" s="389"/>
      <c r="X152" s="389"/>
      <c r="Y152" s="389"/>
      <c r="Z152" s="389"/>
      <c r="AA152" s="389"/>
      <c r="AB152" s="389"/>
      <c r="AC152" s="389"/>
      <c r="AD152" s="389"/>
      <c r="AE152" s="389"/>
      <c r="AF152" s="389"/>
      <c r="AG152" s="389"/>
      <c r="AH152" s="389"/>
      <c r="AI152" s="389"/>
      <c r="AJ152" s="389"/>
      <c r="AK152" s="389"/>
      <c r="AL152" s="389"/>
      <c r="AM152" s="389"/>
      <c r="AN152" s="389"/>
      <c r="AO152" s="389"/>
      <c r="AP152" s="389"/>
      <c r="AQ152" s="389"/>
      <c r="AR152" s="389"/>
      <c r="AS152" s="389"/>
      <c r="AT152" s="38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</row>
    <row r="153" spans="1:72" s="503" customFormat="1" ht="15.75" customHeight="1" x14ac:dyDescent="0.2">
      <c r="A153" s="402"/>
      <c r="B153" s="403"/>
      <c r="C153" s="421"/>
      <c r="D153" s="404"/>
      <c r="E153" s="404"/>
      <c r="F153" s="414"/>
      <c r="G153" s="504">
        <f>SUM(G154:G158)</f>
        <v>189301.02000000002</v>
      </c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  <c r="V153" s="389"/>
      <c r="W153" s="389"/>
      <c r="X153" s="389"/>
      <c r="Y153" s="389"/>
      <c r="Z153" s="389"/>
      <c r="AA153" s="389"/>
      <c r="AB153" s="389"/>
      <c r="AC153" s="389"/>
      <c r="AD153" s="389"/>
      <c r="AE153" s="389"/>
      <c r="AF153" s="389"/>
      <c r="AG153" s="389"/>
      <c r="AH153" s="389"/>
      <c r="AI153" s="389"/>
      <c r="AJ153" s="389"/>
      <c r="AK153" s="389"/>
      <c r="AL153" s="389"/>
      <c r="AM153" s="389"/>
      <c r="AN153" s="389"/>
      <c r="AO153" s="389"/>
      <c r="AP153" s="389"/>
      <c r="AQ153" s="389"/>
      <c r="AR153" s="389"/>
      <c r="AS153" s="389"/>
      <c r="AT153" s="38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</row>
    <row r="154" spans="1:72" s="503" customFormat="1" ht="15.75" customHeight="1" x14ac:dyDescent="0.2">
      <c r="A154" s="402"/>
      <c r="B154" s="403"/>
      <c r="C154" s="421"/>
      <c r="D154" s="404"/>
      <c r="E154" s="404" t="s">
        <v>145</v>
      </c>
      <c r="F154" s="414" t="s">
        <v>42</v>
      </c>
      <c r="G154" s="415">
        <f>18236+21454+8422.02+19661-3135.94+20389+3326+20430+21131+12077</f>
        <v>141990.08000000002</v>
      </c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389"/>
      <c r="S154" s="389"/>
      <c r="T154" s="389"/>
      <c r="U154" s="389"/>
      <c r="V154" s="389"/>
      <c r="W154" s="389"/>
      <c r="X154" s="389"/>
      <c r="Y154" s="389"/>
      <c r="Z154" s="389"/>
      <c r="AA154" s="389"/>
      <c r="AB154" s="389"/>
      <c r="AC154" s="389"/>
      <c r="AD154" s="389"/>
      <c r="AE154" s="389"/>
      <c r="AF154" s="389"/>
      <c r="AG154" s="389"/>
      <c r="AH154" s="389"/>
      <c r="AI154" s="389"/>
      <c r="AJ154" s="389"/>
      <c r="AK154" s="389"/>
      <c r="AL154" s="389"/>
      <c r="AM154" s="389"/>
      <c r="AN154" s="389"/>
      <c r="AO154" s="389"/>
      <c r="AP154" s="389"/>
      <c r="AQ154" s="389"/>
      <c r="AR154" s="389"/>
      <c r="AS154" s="389"/>
      <c r="AT154" s="38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</row>
    <row r="155" spans="1:72" s="503" customFormat="1" ht="15.75" customHeight="1" x14ac:dyDescent="0.2">
      <c r="A155" s="402"/>
      <c r="B155" s="403"/>
      <c r="C155" s="421"/>
      <c r="D155" s="404"/>
      <c r="E155" s="404" t="s">
        <v>430</v>
      </c>
      <c r="F155" s="414" t="s">
        <v>42</v>
      </c>
      <c r="G155" s="415">
        <f>1388</f>
        <v>1388</v>
      </c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389"/>
      <c r="S155" s="389"/>
      <c r="T155" s="389"/>
      <c r="U155" s="389"/>
      <c r="V155" s="389"/>
      <c r="W155" s="389"/>
      <c r="X155" s="389"/>
      <c r="Y155" s="389"/>
      <c r="Z155" s="389"/>
      <c r="AA155" s="389"/>
      <c r="AB155" s="389"/>
      <c r="AC155" s="389"/>
      <c r="AD155" s="389"/>
      <c r="AE155" s="389"/>
      <c r="AF155" s="389"/>
      <c r="AG155" s="389"/>
      <c r="AH155" s="389"/>
      <c r="AI155" s="389"/>
      <c r="AJ155" s="389"/>
      <c r="AK155" s="389"/>
      <c r="AL155" s="389"/>
      <c r="AM155" s="389"/>
      <c r="AN155" s="389"/>
      <c r="AO155" s="389"/>
      <c r="AP155" s="389"/>
      <c r="AQ155" s="389"/>
      <c r="AR155" s="389"/>
      <c r="AS155" s="389"/>
      <c r="AT155" s="38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</row>
    <row r="156" spans="1:72" s="503" customFormat="1" ht="15.75" customHeight="1" x14ac:dyDescent="0.2">
      <c r="A156" s="402"/>
      <c r="B156" s="403"/>
      <c r="C156" s="421"/>
      <c r="D156" s="404"/>
      <c r="E156" s="404" t="s">
        <v>443</v>
      </c>
      <c r="F156" s="414" t="s">
        <v>42</v>
      </c>
      <c r="G156" s="415">
        <f>20010.48+4491</f>
        <v>24501.48</v>
      </c>
      <c r="H156" s="389"/>
      <c r="I156" s="389"/>
      <c r="J156" s="389"/>
      <c r="K156" s="389"/>
      <c r="L156" s="389"/>
      <c r="M156" s="389"/>
      <c r="N156" s="389"/>
      <c r="O156" s="389"/>
      <c r="P156" s="389"/>
      <c r="Q156" s="389"/>
      <c r="R156" s="389"/>
      <c r="S156" s="389"/>
      <c r="T156" s="389"/>
      <c r="U156" s="389"/>
      <c r="V156" s="389"/>
      <c r="W156" s="389"/>
      <c r="X156" s="389"/>
      <c r="Y156" s="389"/>
      <c r="Z156" s="389"/>
      <c r="AA156" s="389"/>
      <c r="AB156" s="389"/>
      <c r="AC156" s="389"/>
      <c r="AD156" s="389"/>
      <c r="AE156" s="389"/>
      <c r="AF156" s="389"/>
      <c r="AG156" s="389"/>
      <c r="AH156" s="389"/>
      <c r="AI156" s="389"/>
      <c r="AJ156" s="389"/>
      <c r="AK156" s="389"/>
      <c r="AL156" s="389"/>
      <c r="AM156" s="389"/>
      <c r="AN156" s="389"/>
      <c r="AO156" s="389"/>
      <c r="AP156" s="389"/>
      <c r="AQ156" s="389"/>
      <c r="AR156" s="389"/>
      <c r="AS156" s="389"/>
      <c r="AT156" s="38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</row>
    <row r="157" spans="1:72" s="503" customFormat="1" ht="18" customHeight="1" x14ac:dyDescent="0.2">
      <c r="A157" s="402"/>
      <c r="B157" s="403"/>
      <c r="C157" s="421"/>
      <c r="D157" s="404"/>
      <c r="E157" s="404" t="s">
        <v>419</v>
      </c>
      <c r="F157" s="414" t="s">
        <v>42</v>
      </c>
      <c r="G157" s="415">
        <f>4162.46+883</f>
        <v>5045.46</v>
      </c>
      <c r="H157" s="389"/>
      <c r="I157" s="389"/>
      <c r="J157" s="389"/>
      <c r="K157" s="389"/>
      <c r="L157" s="389"/>
      <c r="M157" s="389"/>
      <c r="N157" s="389"/>
      <c r="O157" s="389"/>
      <c r="P157" s="389"/>
      <c r="Q157" s="389"/>
      <c r="R157" s="389"/>
      <c r="S157" s="389"/>
      <c r="T157" s="389"/>
      <c r="U157" s="389"/>
      <c r="V157" s="389"/>
      <c r="W157" s="389"/>
      <c r="X157" s="389"/>
      <c r="Y157" s="389"/>
      <c r="Z157" s="389"/>
      <c r="AA157" s="389"/>
      <c r="AB157" s="389"/>
      <c r="AC157" s="389"/>
      <c r="AD157" s="389"/>
      <c r="AE157" s="389"/>
      <c r="AF157" s="389"/>
      <c r="AG157" s="389"/>
      <c r="AH157" s="389"/>
      <c r="AI157" s="389"/>
      <c r="AJ157" s="389"/>
      <c r="AK157" s="389"/>
      <c r="AL157" s="389"/>
      <c r="AM157" s="389"/>
      <c r="AN157" s="389"/>
      <c r="AO157" s="389"/>
      <c r="AP157" s="389"/>
      <c r="AQ157" s="389"/>
      <c r="AR157" s="389"/>
      <c r="AS157" s="389"/>
      <c r="AT157" s="38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</row>
    <row r="158" spans="1:72" s="503" customFormat="1" ht="15.75" customHeight="1" x14ac:dyDescent="0.2">
      <c r="A158" s="402"/>
      <c r="B158" s="403"/>
      <c r="C158" s="421"/>
      <c r="D158" s="404"/>
      <c r="E158" s="404" t="s">
        <v>420</v>
      </c>
      <c r="F158" s="414" t="s">
        <v>42</v>
      </c>
      <c r="G158" s="415">
        <f>16376</f>
        <v>16376</v>
      </c>
      <c r="H158" s="389"/>
      <c r="I158" s="389"/>
      <c r="J158" s="389"/>
      <c r="K158" s="389"/>
      <c r="L158" s="389"/>
      <c r="M158" s="389"/>
      <c r="N158" s="389"/>
      <c r="O158" s="389"/>
      <c r="P158" s="389"/>
      <c r="Q158" s="389"/>
      <c r="R158" s="389"/>
      <c r="S158" s="389"/>
      <c r="T158" s="389"/>
      <c r="U158" s="389"/>
      <c r="V158" s="389"/>
      <c r="W158" s="389"/>
      <c r="X158" s="389"/>
      <c r="Y158" s="389"/>
      <c r="Z158" s="389"/>
      <c r="AA158" s="389"/>
      <c r="AB158" s="389"/>
      <c r="AC158" s="389"/>
      <c r="AD158" s="389"/>
      <c r="AE158" s="389"/>
      <c r="AF158" s="389"/>
      <c r="AG158" s="389"/>
      <c r="AH158" s="389"/>
      <c r="AI158" s="389"/>
      <c r="AJ158" s="389"/>
      <c r="AK158" s="389"/>
      <c r="AL158" s="389"/>
      <c r="AM158" s="389"/>
      <c r="AN158" s="389"/>
      <c r="AO158" s="389"/>
      <c r="AP158" s="389"/>
      <c r="AQ158" s="389"/>
      <c r="AR158" s="389"/>
      <c r="AS158" s="389"/>
      <c r="AT158" s="38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</row>
    <row r="159" spans="1:72" s="503" customFormat="1" ht="8.25" customHeight="1" x14ac:dyDescent="0.2">
      <c r="A159" s="402"/>
      <c r="B159" s="403"/>
      <c r="C159" s="421"/>
      <c r="D159" s="404"/>
      <c r="E159" s="404"/>
      <c r="F159" s="414"/>
      <c r="G159" s="415"/>
      <c r="H159" s="389"/>
      <c r="I159" s="389"/>
      <c r="J159" s="389"/>
      <c r="K159" s="389"/>
      <c r="L159" s="389"/>
      <c r="M159" s="389"/>
      <c r="N159" s="389"/>
      <c r="O159" s="389"/>
      <c r="P159" s="389"/>
      <c r="Q159" s="389"/>
      <c r="R159" s="389"/>
      <c r="S159" s="389"/>
      <c r="T159" s="389"/>
      <c r="U159" s="389"/>
      <c r="V159" s="389"/>
      <c r="W159" s="389"/>
      <c r="X159" s="389"/>
      <c r="Y159" s="389"/>
      <c r="Z159" s="389"/>
      <c r="AA159" s="389"/>
      <c r="AB159" s="389"/>
      <c r="AC159" s="389"/>
      <c r="AD159" s="389"/>
      <c r="AE159" s="389"/>
      <c r="AF159" s="389"/>
      <c r="AG159" s="389"/>
      <c r="AH159" s="389"/>
      <c r="AI159" s="389"/>
      <c r="AJ159" s="389"/>
      <c r="AK159" s="389"/>
      <c r="AL159" s="389"/>
      <c r="AM159" s="389"/>
      <c r="AN159" s="389"/>
      <c r="AO159" s="389"/>
      <c r="AP159" s="389"/>
      <c r="AQ159" s="389"/>
      <c r="AR159" s="389"/>
      <c r="AS159" s="389"/>
      <c r="AT159" s="38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</row>
    <row r="160" spans="1:72" s="503" customFormat="1" ht="18.75" customHeight="1" x14ac:dyDescent="0.2">
      <c r="A160" s="402"/>
      <c r="B160" s="505" t="s">
        <v>444</v>
      </c>
      <c r="C160" s="404" t="s">
        <v>441</v>
      </c>
      <c r="D160" s="404" t="s">
        <v>449</v>
      </c>
      <c r="E160" s="410" t="s">
        <v>42</v>
      </c>
      <c r="F160" s="411" t="s">
        <v>42</v>
      </c>
      <c r="G160" s="412">
        <f>SUM(G162)</f>
        <v>15335</v>
      </c>
      <c r="H160" s="389"/>
      <c r="I160" s="389"/>
      <c r="J160" s="389"/>
      <c r="K160" s="389"/>
      <c r="L160" s="389"/>
      <c r="M160" s="389"/>
      <c r="N160" s="389"/>
      <c r="O160" s="389"/>
      <c r="P160" s="389"/>
      <c r="Q160" s="389"/>
      <c r="R160" s="389"/>
      <c r="S160" s="389"/>
      <c r="T160" s="389"/>
      <c r="U160" s="389"/>
      <c r="V160" s="389"/>
      <c r="W160" s="389"/>
      <c r="X160" s="389"/>
      <c r="Y160" s="389"/>
      <c r="Z160" s="389"/>
      <c r="AA160" s="389"/>
      <c r="AB160" s="389"/>
      <c r="AC160" s="389"/>
      <c r="AD160" s="389"/>
      <c r="AE160" s="389"/>
      <c r="AF160" s="389"/>
      <c r="AG160" s="389"/>
      <c r="AH160" s="389"/>
      <c r="AI160" s="389"/>
      <c r="AJ160" s="389"/>
      <c r="AK160" s="389"/>
      <c r="AL160" s="389"/>
      <c r="AM160" s="389"/>
      <c r="AN160" s="389"/>
      <c r="AO160" s="389"/>
      <c r="AP160" s="389"/>
      <c r="AQ160" s="389"/>
      <c r="AR160" s="389"/>
      <c r="AS160" s="389"/>
      <c r="AT160" s="38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</row>
    <row r="161" spans="1:72" s="503" customFormat="1" ht="9" customHeight="1" x14ac:dyDescent="0.2">
      <c r="A161" s="402"/>
      <c r="B161" s="403"/>
      <c r="C161" s="421"/>
      <c r="D161" s="404"/>
      <c r="E161" s="404"/>
      <c r="F161" s="414"/>
      <c r="G161" s="415"/>
      <c r="H161" s="389"/>
      <c r="I161" s="389"/>
      <c r="J161" s="389"/>
      <c r="K161" s="389"/>
      <c r="L161" s="389"/>
      <c r="M161" s="389"/>
      <c r="N161" s="389"/>
      <c r="O161" s="389"/>
      <c r="P161" s="389"/>
      <c r="Q161" s="389"/>
      <c r="R161" s="389"/>
      <c r="S161" s="389"/>
      <c r="T161" s="389"/>
      <c r="U161" s="389"/>
      <c r="V161" s="389"/>
      <c r="W161" s="389"/>
      <c r="X161" s="389"/>
      <c r="Y161" s="389"/>
      <c r="Z161" s="389"/>
      <c r="AA161" s="389"/>
      <c r="AB161" s="389"/>
      <c r="AC161" s="389"/>
      <c r="AD161" s="389"/>
      <c r="AE161" s="389"/>
      <c r="AF161" s="389"/>
      <c r="AG161" s="389"/>
      <c r="AH161" s="389"/>
      <c r="AI161" s="389"/>
      <c r="AJ161" s="389"/>
      <c r="AK161" s="389"/>
      <c r="AL161" s="389"/>
      <c r="AM161" s="389"/>
      <c r="AN161" s="389"/>
      <c r="AO161" s="389"/>
      <c r="AP161" s="389"/>
      <c r="AQ161" s="389"/>
      <c r="AR161" s="389"/>
      <c r="AS161" s="389"/>
      <c r="AT161" s="38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</row>
    <row r="162" spans="1:72" s="503" customFormat="1" ht="15.75" customHeight="1" x14ac:dyDescent="0.2">
      <c r="A162" s="402"/>
      <c r="B162" s="403"/>
      <c r="C162" s="421"/>
      <c r="D162" s="404"/>
      <c r="E162" s="404"/>
      <c r="F162" s="414"/>
      <c r="G162" s="504">
        <f>SUM(G163)</f>
        <v>15335</v>
      </c>
      <c r="H162" s="389"/>
      <c r="I162" s="389"/>
      <c r="J162" s="389"/>
      <c r="K162" s="389"/>
      <c r="L162" s="389"/>
      <c r="M162" s="389"/>
      <c r="N162" s="389"/>
      <c r="O162" s="389"/>
      <c r="P162" s="389"/>
      <c r="Q162" s="389"/>
      <c r="R162" s="389"/>
      <c r="S162" s="389"/>
      <c r="T162" s="389"/>
      <c r="U162" s="389"/>
      <c r="V162" s="389"/>
      <c r="W162" s="389"/>
      <c r="X162" s="389"/>
      <c r="Y162" s="389"/>
      <c r="Z162" s="389"/>
      <c r="AA162" s="389"/>
      <c r="AB162" s="389"/>
      <c r="AC162" s="389"/>
      <c r="AD162" s="389"/>
      <c r="AE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</row>
    <row r="163" spans="1:72" s="503" customFormat="1" ht="15.75" customHeight="1" x14ac:dyDescent="0.2">
      <c r="A163" s="402"/>
      <c r="B163" s="403"/>
      <c r="C163" s="421"/>
      <c r="D163" s="404"/>
      <c r="E163" s="404" t="s">
        <v>150</v>
      </c>
      <c r="F163" s="414" t="s">
        <v>42</v>
      </c>
      <c r="G163" s="415">
        <f>2470+3297+3078+3295+3195+3306-3306</f>
        <v>15335</v>
      </c>
      <c r="H163" s="389"/>
      <c r="I163" s="389"/>
      <c r="J163" s="389"/>
      <c r="K163" s="389"/>
      <c r="L163" s="389"/>
      <c r="M163" s="389"/>
      <c r="N163" s="389"/>
      <c r="O163" s="389"/>
      <c r="P163" s="389"/>
      <c r="Q163" s="389"/>
      <c r="R163" s="389"/>
      <c r="S163" s="389"/>
      <c r="T163" s="389"/>
      <c r="U163" s="389"/>
      <c r="V163" s="389"/>
      <c r="W163" s="389"/>
      <c r="X163" s="389"/>
      <c r="Y163" s="389"/>
      <c r="Z163" s="389"/>
      <c r="AA163" s="389"/>
      <c r="AB163" s="389"/>
      <c r="AC163" s="389"/>
      <c r="AD163" s="389"/>
      <c r="AE163" s="389"/>
      <c r="AF163" s="389"/>
      <c r="AG163" s="389"/>
      <c r="AH163" s="389"/>
      <c r="AI163" s="389"/>
      <c r="AJ163" s="389"/>
      <c r="AK163" s="389"/>
      <c r="AL163" s="389"/>
      <c r="AM163" s="389"/>
      <c r="AN163" s="389"/>
      <c r="AO163" s="389"/>
      <c r="AP163" s="389"/>
      <c r="AQ163" s="389"/>
      <c r="AR163" s="389"/>
      <c r="AS163" s="389"/>
      <c r="AT163" s="38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</row>
    <row r="164" spans="1:72" s="503" customFormat="1" ht="7.5" customHeight="1" x14ac:dyDescent="0.2">
      <c r="A164" s="402"/>
      <c r="B164" s="403"/>
      <c r="C164" s="421"/>
      <c r="D164" s="404"/>
      <c r="E164" s="404"/>
      <c r="F164" s="414"/>
      <c r="G164" s="415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  <c r="S164" s="389"/>
      <c r="T164" s="389"/>
      <c r="U164" s="389"/>
      <c r="V164" s="389"/>
      <c r="W164" s="389"/>
      <c r="X164" s="389"/>
      <c r="Y164" s="389"/>
      <c r="Z164" s="389"/>
      <c r="AA164" s="389"/>
      <c r="AB164" s="389"/>
      <c r="AC164" s="389"/>
      <c r="AD164" s="389"/>
      <c r="AE164" s="389"/>
      <c r="AF164" s="389"/>
      <c r="AG164" s="389"/>
      <c r="AH164" s="389"/>
      <c r="AI164" s="389"/>
      <c r="AJ164" s="389"/>
      <c r="AK164" s="389"/>
      <c r="AL164" s="389"/>
      <c r="AM164" s="389"/>
      <c r="AN164" s="389"/>
      <c r="AO164" s="389"/>
      <c r="AP164" s="389"/>
      <c r="AQ164" s="389"/>
      <c r="AR164" s="389"/>
      <c r="AS164" s="389"/>
      <c r="AT164" s="38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</row>
    <row r="165" spans="1:72" s="503" customFormat="1" ht="24" customHeight="1" x14ac:dyDescent="0.2">
      <c r="A165" s="402"/>
      <c r="B165" s="506" t="s">
        <v>179</v>
      </c>
      <c r="C165" s="404" t="s">
        <v>441</v>
      </c>
      <c r="D165" s="404" t="s">
        <v>449</v>
      </c>
      <c r="E165" s="410" t="s">
        <v>42</v>
      </c>
      <c r="F165" s="411" t="s">
        <v>42</v>
      </c>
      <c r="G165" s="412">
        <f>SUM(G167)</f>
        <v>13146</v>
      </c>
      <c r="H165" s="389"/>
      <c r="I165" s="389"/>
      <c r="J165" s="389"/>
      <c r="K165" s="389"/>
      <c r="L165" s="389"/>
      <c r="M165" s="389"/>
      <c r="N165" s="389"/>
      <c r="O165" s="389"/>
      <c r="P165" s="389"/>
      <c r="Q165" s="389"/>
      <c r="R165" s="389"/>
      <c r="S165" s="389"/>
      <c r="T165" s="389"/>
      <c r="U165" s="389"/>
      <c r="V165" s="389"/>
      <c r="W165" s="389"/>
      <c r="X165" s="389"/>
      <c r="Y165" s="389"/>
      <c r="Z165" s="389"/>
      <c r="AA165" s="389"/>
      <c r="AB165" s="389"/>
      <c r="AC165" s="389"/>
      <c r="AD165" s="389"/>
      <c r="AE165" s="389"/>
      <c r="AF165" s="389"/>
      <c r="AG165" s="389"/>
      <c r="AH165" s="389"/>
      <c r="AI165" s="389"/>
      <c r="AJ165" s="389"/>
      <c r="AK165" s="389"/>
      <c r="AL165" s="389"/>
      <c r="AM165" s="389"/>
      <c r="AN165" s="389"/>
      <c r="AO165" s="389"/>
      <c r="AP165" s="389"/>
      <c r="AQ165" s="389"/>
      <c r="AR165" s="389"/>
      <c r="AS165" s="389"/>
      <c r="AT165" s="38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</row>
    <row r="166" spans="1:72" s="503" customFormat="1" ht="7.5" customHeight="1" x14ac:dyDescent="0.2">
      <c r="A166" s="402"/>
      <c r="B166" s="403"/>
      <c r="C166" s="421"/>
      <c r="D166" s="404"/>
      <c r="E166" s="404"/>
      <c r="F166" s="414"/>
      <c r="G166" s="415"/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  <c r="T166" s="389"/>
      <c r="U166" s="389"/>
      <c r="V166" s="389"/>
      <c r="W166" s="389"/>
      <c r="X166" s="389"/>
      <c r="Y166" s="389"/>
      <c r="Z166" s="389"/>
      <c r="AA166" s="389"/>
      <c r="AB166" s="389"/>
      <c r="AC166" s="389"/>
      <c r="AD166" s="389"/>
      <c r="AE166" s="389"/>
      <c r="AF166" s="389"/>
      <c r="AG166" s="389"/>
      <c r="AH166" s="389"/>
      <c r="AI166" s="389"/>
      <c r="AJ166" s="389"/>
      <c r="AK166" s="389"/>
      <c r="AL166" s="389"/>
      <c r="AM166" s="389"/>
      <c r="AN166" s="389"/>
      <c r="AO166" s="389"/>
      <c r="AP166" s="389"/>
      <c r="AQ166" s="389"/>
      <c r="AR166" s="389"/>
      <c r="AS166" s="389"/>
      <c r="AT166" s="38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</row>
    <row r="167" spans="1:72" s="503" customFormat="1" ht="15.75" customHeight="1" x14ac:dyDescent="0.2">
      <c r="A167" s="402"/>
      <c r="B167" s="403"/>
      <c r="C167" s="421"/>
      <c r="D167" s="404"/>
      <c r="E167" s="404"/>
      <c r="F167" s="414"/>
      <c r="G167" s="504">
        <f>SUM(G168)</f>
        <v>13146</v>
      </c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  <c r="T167" s="389"/>
      <c r="U167" s="389"/>
      <c r="V167" s="389"/>
      <c r="W167" s="389"/>
      <c r="X167" s="389"/>
      <c r="Y167" s="389"/>
      <c r="Z167" s="389"/>
      <c r="AA167" s="389"/>
      <c r="AB167" s="389"/>
      <c r="AC167" s="389"/>
      <c r="AD167" s="389"/>
      <c r="AE167" s="389"/>
      <c r="AF167" s="389"/>
      <c r="AG167" s="389"/>
      <c r="AH167" s="389"/>
      <c r="AI167" s="389"/>
      <c r="AJ167" s="389"/>
      <c r="AK167" s="389"/>
      <c r="AL167" s="389"/>
      <c r="AM167" s="389"/>
      <c r="AN167" s="389"/>
      <c r="AO167" s="389"/>
      <c r="AP167" s="389"/>
      <c r="AQ167" s="389"/>
      <c r="AR167" s="389"/>
      <c r="AS167" s="389"/>
      <c r="AT167" s="38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</row>
    <row r="168" spans="1:72" s="503" customFormat="1" ht="15.75" customHeight="1" x14ac:dyDescent="0.2">
      <c r="A168" s="402"/>
      <c r="B168" s="403"/>
      <c r="C168" s="421"/>
      <c r="D168" s="404"/>
      <c r="E168" s="404" t="s">
        <v>150</v>
      </c>
      <c r="F168" s="414" t="s">
        <v>42</v>
      </c>
      <c r="G168" s="415">
        <f>3306+3204+3315+3321</f>
        <v>13146</v>
      </c>
      <c r="H168" s="389"/>
      <c r="I168" s="389"/>
      <c r="J168" s="389"/>
      <c r="K168" s="389"/>
      <c r="L168" s="389"/>
      <c r="M168" s="389"/>
      <c r="N168" s="389"/>
      <c r="O168" s="389"/>
      <c r="P168" s="389"/>
      <c r="Q168" s="389"/>
      <c r="R168" s="389"/>
      <c r="S168" s="389"/>
      <c r="T168" s="389"/>
      <c r="U168" s="389"/>
      <c r="V168" s="389"/>
      <c r="W168" s="389"/>
      <c r="X168" s="389"/>
      <c r="Y168" s="389"/>
      <c r="Z168" s="389"/>
      <c r="AA168" s="389"/>
      <c r="AB168" s="389"/>
      <c r="AC168" s="389"/>
      <c r="AD168" s="389"/>
      <c r="AE168" s="389"/>
      <c r="AF168" s="389"/>
      <c r="AG168" s="389"/>
      <c r="AH168" s="389"/>
      <c r="AI168" s="389"/>
      <c r="AJ168" s="389"/>
      <c r="AK168" s="389"/>
      <c r="AL168" s="389"/>
      <c r="AM168" s="389"/>
      <c r="AN168" s="389"/>
      <c r="AO168" s="389"/>
      <c r="AP168" s="389"/>
      <c r="AQ168" s="389"/>
      <c r="AR168" s="389"/>
      <c r="AS168" s="389"/>
      <c r="AT168" s="38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</row>
    <row r="169" spans="1:72" s="503" customFormat="1" ht="6.75" customHeight="1" x14ac:dyDescent="0.2">
      <c r="A169" s="402"/>
      <c r="B169" s="403"/>
      <c r="C169" s="421"/>
      <c r="D169" s="404"/>
      <c r="E169" s="405"/>
      <c r="F169" s="407"/>
      <c r="G169" s="419"/>
      <c r="H169" s="389"/>
      <c r="I169" s="389"/>
      <c r="J169" s="389"/>
      <c r="K169" s="389"/>
      <c r="L169" s="389"/>
      <c r="M169" s="389"/>
      <c r="N169" s="389"/>
      <c r="O169" s="389"/>
      <c r="P169" s="389"/>
      <c r="Q169" s="389"/>
      <c r="R169" s="389"/>
      <c r="S169" s="389"/>
      <c r="T169" s="389"/>
      <c r="U169" s="389"/>
      <c r="V169" s="389"/>
      <c r="W169" s="389"/>
      <c r="X169" s="389"/>
      <c r="Y169" s="389"/>
      <c r="Z169" s="389"/>
      <c r="AA169" s="389"/>
      <c r="AB169" s="389"/>
      <c r="AC169" s="389"/>
      <c r="AD169" s="389"/>
      <c r="AE169" s="389"/>
      <c r="AF169" s="389"/>
      <c r="AG169" s="389"/>
      <c r="AH169" s="389"/>
      <c r="AI169" s="389"/>
      <c r="AJ169" s="389"/>
      <c r="AK169" s="389"/>
      <c r="AL169" s="389"/>
      <c r="AM169" s="389"/>
      <c r="AN169" s="389"/>
      <c r="AO169" s="389"/>
      <c r="AP169" s="389"/>
      <c r="AQ169" s="389"/>
      <c r="AR169" s="389"/>
      <c r="AS169" s="389"/>
      <c r="AT169" s="38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</row>
    <row r="170" spans="1:72" s="503" customFormat="1" ht="18.75" customHeight="1" x14ac:dyDescent="0.2">
      <c r="A170" s="402"/>
      <c r="B170" s="505" t="s">
        <v>140</v>
      </c>
      <c r="C170" s="404" t="s">
        <v>441</v>
      </c>
      <c r="D170" s="404" t="s">
        <v>450</v>
      </c>
      <c r="E170" s="405" t="s">
        <v>42</v>
      </c>
      <c r="F170" s="407" t="s">
        <v>42</v>
      </c>
      <c r="G170" s="406">
        <f>SUM(G172)</f>
        <v>224738.12</v>
      </c>
      <c r="H170" s="389"/>
      <c r="I170" s="389"/>
      <c r="J170" s="389"/>
      <c r="K170" s="389"/>
      <c r="L170" s="389"/>
      <c r="M170" s="389"/>
      <c r="N170" s="389"/>
      <c r="O170" s="389"/>
      <c r="P170" s="389"/>
      <c r="Q170" s="389"/>
      <c r="R170" s="389"/>
      <c r="S170" s="389"/>
      <c r="T170" s="389"/>
      <c r="U170" s="389"/>
      <c r="V170" s="389"/>
      <c r="W170" s="389"/>
      <c r="X170" s="389"/>
      <c r="Y170" s="389"/>
      <c r="Z170" s="389"/>
      <c r="AA170" s="389"/>
      <c r="AB170" s="389"/>
      <c r="AC170" s="389"/>
      <c r="AD170" s="389"/>
      <c r="AE170" s="389"/>
      <c r="AF170" s="389"/>
      <c r="AG170" s="389"/>
      <c r="AH170" s="389"/>
      <c r="AI170" s="389"/>
      <c r="AJ170" s="389"/>
      <c r="AK170" s="389"/>
      <c r="AL170" s="389"/>
      <c r="AM170" s="389"/>
      <c r="AN170" s="389"/>
      <c r="AO170" s="389"/>
      <c r="AP170" s="389"/>
      <c r="AQ170" s="389"/>
      <c r="AR170" s="389"/>
      <c r="AS170" s="389"/>
      <c r="AT170" s="38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</row>
    <row r="171" spans="1:72" s="503" customFormat="1" ht="7.5" customHeight="1" x14ac:dyDescent="0.2">
      <c r="A171" s="402"/>
      <c r="B171" s="403"/>
      <c r="C171" s="421"/>
      <c r="D171" s="404"/>
      <c r="E171" s="404"/>
      <c r="F171" s="414"/>
      <c r="G171" s="415"/>
      <c r="H171" s="389"/>
      <c r="I171" s="389"/>
      <c r="J171" s="389"/>
      <c r="K171" s="389"/>
      <c r="L171" s="389"/>
      <c r="M171" s="389"/>
      <c r="N171" s="389"/>
      <c r="O171" s="389"/>
      <c r="P171" s="389"/>
      <c r="Q171" s="389"/>
      <c r="R171" s="389"/>
      <c r="S171" s="389"/>
      <c r="T171" s="389"/>
      <c r="U171" s="389"/>
      <c r="V171" s="389"/>
      <c r="W171" s="389"/>
      <c r="X171" s="389"/>
      <c r="Y171" s="389"/>
      <c r="Z171" s="389"/>
      <c r="AA171" s="389"/>
      <c r="AB171" s="389"/>
      <c r="AC171" s="389"/>
      <c r="AD171" s="389"/>
      <c r="AE171" s="389"/>
      <c r="AF171" s="389"/>
      <c r="AG171" s="389"/>
      <c r="AH171" s="389"/>
      <c r="AI171" s="389"/>
      <c r="AJ171" s="389"/>
      <c r="AK171" s="389"/>
      <c r="AL171" s="389"/>
      <c r="AM171" s="389"/>
      <c r="AN171" s="389"/>
      <c r="AO171" s="389"/>
      <c r="AP171" s="389"/>
      <c r="AQ171" s="389"/>
      <c r="AR171" s="389"/>
      <c r="AS171" s="389"/>
      <c r="AT171" s="38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</row>
    <row r="172" spans="1:72" s="503" customFormat="1" ht="15.75" customHeight="1" x14ac:dyDescent="0.2">
      <c r="A172" s="402"/>
      <c r="B172" s="403"/>
      <c r="C172" s="421"/>
      <c r="D172" s="404"/>
      <c r="E172" s="404"/>
      <c r="F172" s="414"/>
      <c r="G172" s="504">
        <f>SUM(G173:G177)</f>
        <v>224738.12</v>
      </c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89"/>
      <c r="Z172" s="389"/>
      <c r="AA172" s="389"/>
      <c r="AB172" s="389"/>
      <c r="AC172" s="389"/>
      <c r="AD172" s="389"/>
      <c r="AE172" s="389"/>
      <c r="AF172" s="389"/>
      <c r="AG172" s="389"/>
      <c r="AH172" s="389"/>
      <c r="AI172" s="389"/>
      <c r="AJ172" s="389"/>
      <c r="AK172" s="389"/>
      <c r="AL172" s="389"/>
      <c r="AM172" s="389"/>
      <c r="AN172" s="389"/>
      <c r="AO172" s="389"/>
      <c r="AP172" s="389"/>
      <c r="AQ172" s="389"/>
      <c r="AR172" s="389"/>
      <c r="AS172" s="389"/>
      <c r="AT172" s="38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</row>
    <row r="173" spans="1:72" s="503" customFormat="1" ht="15.75" customHeight="1" x14ac:dyDescent="0.2">
      <c r="A173" s="402"/>
      <c r="B173" s="403"/>
      <c r="C173" s="421"/>
      <c r="D173" s="404"/>
      <c r="E173" s="404" t="s">
        <v>145</v>
      </c>
      <c r="F173" s="414" t="s">
        <v>42</v>
      </c>
      <c r="G173" s="415">
        <f>20008+22412+40171.18+20789-21586.78+19053+9831+20199+20653+13745</f>
        <v>165274.4</v>
      </c>
      <c r="H173" s="389"/>
      <c r="I173" s="389"/>
      <c r="J173" s="389"/>
      <c r="K173" s="389"/>
      <c r="L173" s="389"/>
      <c r="M173" s="389"/>
      <c r="N173" s="389"/>
      <c r="O173" s="389"/>
      <c r="P173" s="389"/>
      <c r="Q173" s="389"/>
      <c r="R173" s="389"/>
      <c r="S173" s="389"/>
      <c r="T173" s="389"/>
      <c r="U173" s="389"/>
      <c r="V173" s="389"/>
      <c r="W173" s="389"/>
      <c r="X173" s="389"/>
      <c r="Y173" s="389"/>
      <c r="Z173" s="389"/>
      <c r="AA173" s="389"/>
      <c r="AB173" s="389"/>
      <c r="AC173" s="389"/>
      <c r="AD173" s="389"/>
      <c r="AE173" s="389"/>
      <c r="AF173" s="389"/>
      <c r="AG173" s="389"/>
      <c r="AH173" s="389"/>
      <c r="AI173" s="389"/>
      <c r="AJ173" s="389"/>
      <c r="AK173" s="389"/>
      <c r="AL173" s="389"/>
      <c r="AM173" s="389"/>
      <c r="AN173" s="389"/>
      <c r="AO173" s="389"/>
      <c r="AP173" s="389"/>
      <c r="AQ173" s="389"/>
      <c r="AR173" s="389"/>
      <c r="AS173" s="389"/>
      <c r="AT173" s="38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</row>
    <row r="174" spans="1:72" s="503" customFormat="1" ht="15.75" customHeight="1" x14ac:dyDescent="0.2">
      <c r="A174" s="402"/>
      <c r="B174" s="403"/>
      <c r="C174" s="421"/>
      <c r="D174" s="404"/>
      <c r="E174" s="404" t="s">
        <v>430</v>
      </c>
      <c r="F174" s="414" t="s">
        <v>42</v>
      </c>
      <c r="G174" s="415">
        <f>603</f>
        <v>603</v>
      </c>
      <c r="H174" s="389"/>
      <c r="I174" s="389"/>
      <c r="J174" s="389"/>
      <c r="K174" s="389"/>
      <c r="L174" s="389"/>
      <c r="M174" s="389"/>
      <c r="N174" s="389"/>
      <c r="O174" s="389"/>
      <c r="P174" s="389"/>
      <c r="Q174" s="389"/>
      <c r="R174" s="389"/>
      <c r="S174" s="389"/>
      <c r="T174" s="389"/>
      <c r="U174" s="389"/>
      <c r="V174" s="389"/>
      <c r="W174" s="389"/>
      <c r="X174" s="389"/>
      <c r="Y174" s="389"/>
      <c r="Z174" s="389"/>
      <c r="AA174" s="389"/>
      <c r="AB174" s="389"/>
      <c r="AC174" s="389"/>
      <c r="AD174" s="389"/>
      <c r="AE174" s="389"/>
      <c r="AF174" s="389"/>
      <c r="AG174" s="389"/>
      <c r="AH174" s="389"/>
      <c r="AI174" s="389"/>
      <c r="AJ174" s="389"/>
      <c r="AK174" s="389"/>
      <c r="AL174" s="389"/>
      <c r="AM174" s="389"/>
      <c r="AN174" s="389"/>
      <c r="AO174" s="389"/>
      <c r="AP174" s="389"/>
      <c r="AQ174" s="389"/>
      <c r="AR174" s="389"/>
      <c r="AS174" s="389"/>
      <c r="AT174" s="38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</row>
    <row r="175" spans="1:72" s="503" customFormat="1" ht="15.75" customHeight="1" x14ac:dyDescent="0.2">
      <c r="A175" s="402"/>
      <c r="B175" s="403"/>
      <c r="C175" s="421"/>
      <c r="D175" s="404"/>
      <c r="E175" s="404" t="s">
        <v>443</v>
      </c>
      <c r="F175" s="414" t="s">
        <v>42</v>
      </c>
      <c r="G175" s="415">
        <f>34551.24-2130+6303</f>
        <v>38724.239999999998</v>
      </c>
      <c r="H175" s="389"/>
      <c r="I175" s="389"/>
      <c r="J175" s="389"/>
      <c r="K175" s="389"/>
      <c r="L175" s="389"/>
      <c r="M175" s="389"/>
      <c r="N175" s="389"/>
      <c r="O175" s="389"/>
      <c r="P175" s="389"/>
      <c r="Q175" s="389"/>
      <c r="R175" s="389"/>
      <c r="S175" s="389"/>
      <c r="T175" s="389"/>
      <c r="U175" s="389"/>
      <c r="V175" s="389"/>
      <c r="W175" s="389"/>
      <c r="X175" s="389"/>
      <c r="Y175" s="389"/>
      <c r="Z175" s="389"/>
      <c r="AA175" s="389"/>
      <c r="AB175" s="389"/>
      <c r="AC175" s="389"/>
      <c r="AD175" s="389"/>
      <c r="AE175" s="389"/>
      <c r="AF175" s="389"/>
      <c r="AG175" s="389"/>
      <c r="AH175" s="389"/>
      <c r="AI175" s="389"/>
      <c r="AJ175" s="389"/>
      <c r="AK175" s="389"/>
      <c r="AL175" s="389"/>
      <c r="AM175" s="389"/>
      <c r="AN175" s="389"/>
      <c r="AO175" s="389"/>
      <c r="AP175" s="389"/>
      <c r="AQ175" s="389"/>
      <c r="AR175" s="389"/>
      <c r="AS175" s="389"/>
      <c r="AT175" s="38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</row>
    <row r="176" spans="1:72" s="503" customFormat="1" ht="15.75" customHeight="1" x14ac:dyDescent="0.2">
      <c r="A176" s="402"/>
      <c r="B176" s="403"/>
      <c r="C176" s="421"/>
      <c r="D176" s="404"/>
      <c r="E176" s="404" t="s">
        <v>419</v>
      </c>
      <c r="F176" s="414" t="s">
        <v>42</v>
      </c>
      <c r="G176" s="415">
        <f>7785.48-400+630</f>
        <v>8015.48</v>
      </c>
      <c r="H176" s="389"/>
      <c r="I176" s="389"/>
      <c r="J176" s="389"/>
      <c r="K176" s="389"/>
      <c r="L176" s="389"/>
      <c r="M176" s="389"/>
      <c r="N176" s="389"/>
      <c r="O176" s="389"/>
      <c r="P176" s="389"/>
      <c r="Q176" s="389"/>
      <c r="R176" s="389"/>
      <c r="S176" s="389"/>
      <c r="T176" s="389"/>
      <c r="U176" s="389"/>
      <c r="V176" s="389"/>
      <c r="W176" s="389"/>
      <c r="X176" s="389"/>
      <c r="Y176" s="389"/>
      <c r="Z176" s="389"/>
      <c r="AA176" s="389"/>
      <c r="AB176" s="389"/>
      <c r="AC176" s="389"/>
      <c r="AD176" s="389"/>
      <c r="AE176" s="389"/>
      <c r="AF176" s="389"/>
      <c r="AG176" s="389"/>
      <c r="AH176" s="389"/>
      <c r="AI176" s="389"/>
      <c r="AJ176" s="389"/>
      <c r="AK176" s="389"/>
      <c r="AL176" s="389"/>
      <c r="AM176" s="389"/>
      <c r="AN176" s="389"/>
      <c r="AO176" s="389"/>
      <c r="AP176" s="389"/>
      <c r="AQ176" s="389"/>
      <c r="AR176" s="389"/>
      <c r="AS176" s="389"/>
      <c r="AT176" s="38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</row>
    <row r="177" spans="1:72" s="503" customFormat="1" ht="15.75" customHeight="1" x14ac:dyDescent="0.2">
      <c r="A177" s="402"/>
      <c r="B177" s="403"/>
      <c r="C177" s="421"/>
      <c r="D177" s="404"/>
      <c r="E177" s="404" t="s">
        <v>420</v>
      </c>
      <c r="F177" s="414" t="s">
        <v>42</v>
      </c>
      <c r="G177" s="415">
        <f>12121</f>
        <v>12121</v>
      </c>
      <c r="H177" s="389"/>
      <c r="I177" s="389"/>
      <c r="J177" s="389"/>
      <c r="K177" s="389"/>
      <c r="L177" s="389"/>
      <c r="M177" s="389"/>
      <c r="N177" s="389"/>
      <c r="O177" s="389"/>
      <c r="P177" s="389"/>
      <c r="Q177" s="389"/>
      <c r="R177" s="389"/>
      <c r="S177" s="389"/>
      <c r="T177" s="389"/>
      <c r="U177" s="389"/>
      <c r="V177" s="389"/>
      <c r="W177" s="389"/>
      <c r="X177" s="389"/>
      <c r="Y177" s="389"/>
      <c r="Z177" s="389"/>
      <c r="AA177" s="389"/>
      <c r="AB177" s="389"/>
      <c r="AC177" s="389"/>
      <c r="AD177" s="389"/>
      <c r="AE177" s="389"/>
      <c r="AF177" s="389"/>
      <c r="AG177" s="389"/>
      <c r="AH177" s="389"/>
      <c r="AI177" s="389"/>
      <c r="AJ177" s="389"/>
      <c r="AK177" s="389"/>
      <c r="AL177" s="389"/>
      <c r="AM177" s="389"/>
      <c r="AN177" s="389"/>
      <c r="AO177" s="389"/>
      <c r="AP177" s="389"/>
      <c r="AQ177" s="389"/>
      <c r="AR177" s="389"/>
      <c r="AS177" s="389"/>
      <c r="AT177" s="38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</row>
    <row r="178" spans="1:72" s="503" customFormat="1" ht="9.75" customHeight="1" x14ac:dyDescent="0.2">
      <c r="A178" s="402"/>
      <c r="B178" s="403"/>
      <c r="C178" s="421"/>
      <c r="D178" s="404"/>
      <c r="E178" s="405"/>
      <c r="F178" s="407"/>
      <c r="G178" s="419"/>
      <c r="H178" s="389"/>
      <c r="I178" s="389"/>
      <c r="J178" s="389"/>
      <c r="K178" s="389"/>
      <c r="L178" s="389"/>
      <c r="M178" s="389"/>
      <c r="N178" s="389"/>
      <c r="O178" s="389"/>
      <c r="P178" s="389"/>
      <c r="Q178" s="389"/>
      <c r="R178" s="389"/>
      <c r="S178" s="389"/>
      <c r="T178" s="389"/>
      <c r="U178" s="389"/>
      <c r="V178" s="389"/>
      <c r="W178" s="389"/>
      <c r="X178" s="389"/>
      <c r="Y178" s="389"/>
      <c r="Z178" s="389"/>
      <c r="AA178" s="389"/>
      <c r="AB178" s="389"/>
      <c r="AC178" s="389"/>
      <c r="AD178" s="389"/>
      <c r="AE178" s="389"/>
      <c r="AF178" s="389"/>
      <c r="AG178" s="389"/>
      <c r="AH178" s="389"/>
      <c r="AI178" s="389"/>
      <c r="AJ178" s="389"/>
      <c r="AK178" s="389"/>
      <c r="AL178" s="389"/>
      <c r="AM178" s="389"/>
      <c r="AN178" s="389"/>
      <c r="AO178" s="389"/>
      <c r="AP178" s="389"/>
      <c r="AQ178" s="389"/>
      <c r="AR178" s="389"/>
      <c r="AS178" s="389"/>
      <c r="AT178" s="38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</row>
    <row r="179" spans="1:72" s="503" customFormat="1" ht="20.25" customHeight="1" x14ac:dyDescent="0.2">
      <c r="A179" s="402"/>
      <c r="B179" s="505" t="s">
        <v>444</v>
      </c>
      <c r="C179" s="404" t="s">
        <v>441</v>
      </c>
      <c r="D179" s="404" t="s">
        <v>450</v>
      </c>
      <c r="E179" s="405" t="s">
        <v>42</v>
      </c>
      <c r="F179" s="407" t="s">
        <v>42</v>
      </c>
      <c r="G179" s="406">
        <f>SUM(G181)</f>
        <v>26477</v>
      </c>
      <c r="H179" s="389"/>
      <c r="I179" s="389"/>
      <c r="J179" s="389"/>
      <c r="K179" s="389"/>
      <c r="L179" s="389"/>
      <c r="M179" s="389"/>
      <c r="N179" s="389"/>
      <c r="O179" s="389"/>
      <c r="P179" s="389"/>
      <c r="Q179" s="389"/>
      <c r="R179" s="389"/>
      <c r="S179" s="389"/>
      <c r="T179" s="389"/>
      <c r="U179" s="389"/>
      <c r="V179" s="389"/>
      <c r="W179" s="389"/>
      <c r="X179" s="389"/>
      <c r="Y179" s="389"/>
      <c r="Z179" s="389"/>
      <c r="AA179" s="389"/>
      <c r="AB179" s="389"/>
      <c r="AC179" s="389"/>
      <c r="AD179" s="389"/>
      <c r="AE179" s="389"/>
      <c r="AF179" s="389"/>
      <c r="AG179" s="389"/>
      <c r="AH179" s="389"/>
      <c r="AI179" s="389"/>
      <c r="AJ179" s="389"/>
      <c r="AK179" s="389"/>
      <c r="AL179" s="389"/>
      <c r="AM179" s="389"/>
      <c r="AN179" s="389"/>
      <c r="AO179" s="389"/>
      <c r="AP179" s="389"/>
      <c r="AQ179" s="389"/>
      <c r="AR179" s="389"/>
      <c r="AS179" s="389"/>
      <c r="AT179" s="38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</row>
    <row r="180" spans="1:72" s="503" customFormat="1" ht="9.75" customHeight="1" x14ac:dyDescent="0.2">
      <c r="A180" s="402"/>
      <c r="B180" s="403"/>
      <c r="C180" s="421"/>
      <c r="D180" s="404"/>
      <c r="E180" s="404"/>
      <c r="F180" s="414"/>
      <c r="G180" s="415"/>
      <c r="H180" s="389"/>
      <c r="I180" s="389"/>
      <c r="J180" s="389"/>
      <c r="K180" s="389"/>
      <c r="L180" s="389"/>
      <c r="M180" s="389"/>
      <c r="N180" s="389"/>
      <c r="O180" s="389"/>
      <c r="P180" s="389"/>
      <c r="Q180" s="389"/>
      <c r="R180" s="389"/>
      <c r="S180" s="389"/>
      <c r="T180" s="389"/>
      <c r="U180" s="389"/>
      <c r="V180" s="389"/>
      <c r="W180" s="389"/>
      <c r="X180" s="389"/>
      <c r="Y180" s="389"/>
      <c r="Z180" s="389"/>
      <c r="AA180" s="389"/>
      <c r="AB180" s="389"/>
      <c r="AC180" s="389"/>
      <c r="AD180" s="389"/>
      <c r="AE180" s="389"/>
      <c r="AF180" s="389"/>
      <c r="AG180" s="389"/>
      <c r="AH180" s="389"/>
      <c r="AI180" s="389"/>
      <c r="AJ180" s="389"/>
      <c r="AK180" s="389"/>
      <c r="AL180" s="389"/>
      <c r="AM180" s="389"/>
      <c r="AN180" s="389"/>
      <c r="AO180" s="389"/>
      <c r="AP180" s="389"/>
      <c r="AQ180" s="389"/>
      <c r="AR180" s="389"/>
      <c r="AS180" s="389"/>
      <c r="AT180" s="38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</row>
    <row r="181" spans="1:72" s="503" customFormat="1" ht="15.75" customHeight="1" x14ac:dyDescent="0.2">
      <c r="A181" s="402"/>
      <c r="B181" s="403"/>
      <c r="C181" s="421"/>
      <c r="D181" s="404"/>
      <c r="E181" s="404"/>
      <c r="F181" s="414"/>
      <c r="G181" s="504">
        <f>SUM(G182)</f>
        <v>26477</v>
      </c>
      <c r="H181" s="389"/>
      <c r="I181" s="389"/>
      <c r="J181" s="389"/>
      <c r="K181" s="389"/>
      <c r="L181" s="389"/>
      <c r="M181" s="389"/>
      <c r="N181" s="389"/>
      <c r="O181" s="389"/>
      <c r="P181" s="389"/>
      <c r="Q181" s="389"/>
      <c r="R181" s="389"/>
      <c r="S181" s="389"/>
      <c r="T181" s="389"/>
      <c r="U181" s="389"/>
      <c r="V181" s="389"/>
      <c r="W181" s="389"/>
      <c r="X181" s="389"/>
      <c r="Y181" s="389"/>
      <c r="Z181" s="389"/>
      <c r="AA181" s="389"/>
      <c r="AB181" s="389"/>
      <c r="AC181" s="389"/>
      <c r="AD181" s="389"/>
      <c r="AE181" s="389"/>
      <c r="AF181" s="389"/>
      <c r="AG181" s="389"/>
      <c r="AH181" s="389"/>
      <c r="AI181" s="389"/>
      <c r="AJ181" s="389"/>
      <c r="AK181" s="389"/>
      <c r="AL181" s="389"/>
      <c r="AM181" s="389"/>
      <c r="AN181" s="389"/>
      <c r="AO181" s="389"/>
      <c r="AP181" s="389"/>
      <c r="AQ181" s="389"/>
      <c r="AR181" s="389"/>
      <c r="AS181" s="389"/>
      <c r="AT181" s="38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</row>
    <row r="182" spans="1:72" s="503" customFormat="1" ht="15.75" customHeight="1" x14ac:dyDescent="0.2">
      <c r="A182" s="402"/>
      <c r="B182" s="403"/>
      <c r="C182" s="421"/>
      <c r="D182" s="404"/>
      <c r="E182" s="404" t="s">
        <v>150</v>
      </c>
      <c r="F182" s="414" t="s">
        <v>42</v>
      </c>
      <c r="G182" s="415">
        <f>4326+5679+5301+5672+5499+5688-5688</f>
        <v>26477</v>
      </c>
      <c r="H182" s="389"/>
      <c r="I182" s="389"/>
      <c r="J182" s="389"/>
      <c r="K182" s="389"/>
      <c r="L182" s="389"/>
      <c r="M182" s="389"/>
      <c r="N182" s="389"/>
      <c r="O182" s="389"/>
      <c r="P182" s="389"/>
      <c r="Q182" s="389"/>
      <c r="R182" s="389"/>
      <c r="S182" s="389"/>
      <c r="T182" s="389"/>
      <c r="U182" s="389"/>
      <c r="V182" s="389"/>
      <c r="W182" s="389"/>
      <c r="X182" s="389"/>
      <c r="Y182" s="389"/>
      <c r="Z182" s="389"/>
      <c r="AA182" s="389"/>
      <c r="AB182" s="389"/>
      <c r="AC182" s="389"/>
      <c r="AD182" s="389"/>
      <c r="AE182" s="389"/>
      <c r="AF182" s="389"/>
      <c r="AG182" s="389"/>
      <c r="AH182" s="389"/>
      <c r="AI182" s="389"/>
      <c r="AJ182" s="389"/>
      <c r="AK182" s="389"/>
      <c r="AL182" s="389"/>
      <c r="AM182" s="389"/>
      <c r="AN182" s="389"/>
      <c r="AO182" s="389"/>
      <c r="AP182" s="389"/>
      <c r="AQ182" s="389"/>
      <c r="AR182" s="389"/>
      <c r="AS182" s="389"/>
      <c r="AT182" s="38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</row>
    <row r="183" spans="1:72" s="503" customFormat="1" ht="8.25" customHeight="1" x14ac:dyDescent="0.2">
      <c r="A183" s="402"/>
      <c r="B183" s="403"/>
      <c r="C183" s="421"/>
      <c r="D183" s="404"/>
      <c r="E183" s="404"/>
      <c r="F183" s="414"/>
      <c r="G183" s="415"/>
      <c r="H183" s="389"/>
      <c r="I183" s="389"/>
      <c r="J183" s="389"/>
      <c r="K183" s="389"/>
      <c r="L183" s="389"/>
      <c r="M183" s="389"/>
      <c r="N183" s="389"/>
      <c r="O183" s="389"/>
      <c r="P183" s="389"/>
      <c r="Q183" s="389"/>
      <c r="R183" s="389"/>
      <c r="S183" s="389"/>
      <c r="T183" s="389"/>
      <c r="U183" s="389"/>
      <c r="V183" s="389"/>
      <c r="W183" s="389"/>
      <c r="X183" s="389"/>
      <c r="Y183" s="389"/>
      <c r="Z183" s="389"/>
      <c r="AA183" s="389"/>
      <c r="AB183" s="389"/>
      <c r="AC183" s="389"/>
      <c r="AD183" s="389"/>
      <c r="AE183" s="389"/>
      <c r="AF183" s="389"/>
      <c r="AG183" s="389"/>
      <c r="AH183" s="389"/>
      <c r="AI183" s="389"/>
      <c r="AJ183" s="389"/>
      <c r="AK183" s="389"/>
      <c r="AL183" s="389"/>
      <c r="AM183" s="389"/>
      <c r="AN183" s="389"/>
      <c r="AO183" s="389"/>
      <c r="AP183" s="389"/>
      <c r="AQ183" s="389"/>
      <c r="AR183" s="389"/>
      <c r="AS183" s="389"/>
      <c r="AT183" s="38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</row>
    <row r="184" spans="1:72" s="503" customFormat="1" ht="24.75" customHeight="1" x14ac:dyDescent="0.2">
      <c r="A184" s="402"/>
      <c r="B184" s="506" t="s">
        <v>179</v>
      </c>
      <c r="C184" s="404" t="s">
        <v>441</v>
      </c>
      <c r="D184" s="404" t="s">
        <v>450</v>
      </c>
      <c r="E184" s="405" t="s">
        <v>42</v>
      </c>
      <c r="F184" s="407" t="s">
        <v>42</v>
      </c>
      <c r="G184" s="406">
        <f>SUM(G186)</f>
        <v>22605</v>
      </c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  <c r="S184" s="389"/>
      <c r="T184" s="389"/>
      <c r="U184" s="389"/>
      <c r="V184" s="389"/>
      <c r="W184" s="389"/>
      <c r="X184" s="389"/>
      <c r="Y184" s="389"/>
      <c r="Z184" s="389"/>
      <c r="AA184" s="389"/>
      <c r="AB184" s="389"/>
      <c r="AC184" s="389"/>
      <c r="AD184" s="389"/>
      <c r="AE184" s="389"/>
      <c r="AF184" s="389"/>
      <c r="AG184" s="389"/>
      <c r="AH184" s="389"/>
      <c r="AI184" s="389"/>
      <c r="AJ184" s="389"/>
      <c r="AK184" s="389"/>
      <c r="AL184" s="389"/>
      <c r="AM184" s="389"/>
      <c r="AN184" s="389"/>
      <c r="AO184" s="389"/>
      <c r="AP184" s="389"/>
      <c r="AQ184" s="389"/>
      <c r="AR184" s="389"/>
      <c r="AS184" s="389"/>
      <c r="AT184" s="38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</row>
    <row r="185" spans="1:72" s="503" customFormat="1" ht="7.5" customHeight="1" x14ac:dyDescent="0.2">
      <c r="A185" s="402"/>
      <c r="B185" s="403"/>
      <c r="C185" s="421"/>
      <c r="D185" s="404"/>
      <c r="E185" s="404"/>
      <c r="F185" s="414"/>
      <c r="G185" s="415"/>
      <c r="H185" s="389"/>
      <c r="I185" s="389"/>
      <c r="J185" s="389"/>
      <c r="K185" s="389"/>
      <c r="L185" s="389"/>
      <c r="M185" s="389"/>
      <c r="N185" s="389"/>
      <c r="O185" s="389"/>
      <c r="P185" s="389"/>
      <c r="Q185" s="389"/>
      <c r="R185" s="389"/>
      <c r="S185" s="389"/>
      <c r="T185" s="389"/>
      <c r="U185" s="389"/>
      <c r="V185" s="389"/>
      <c r="W185" s="389"/>
      <c r="X185" s="389"/>
      <c r="Y185" s="389"/>
      <c r="Z185" s="389"/>
      <c r="AA185" s="389"/>
      <c r="AB185" s="389"/>
      <c r="AC185" s="389"/>
      <c r="AD185" s="389"/>
      <c r="AE185" s="389"/>
      <c r="AF185" s="389"/>
      <c r="AG185" s="389"/>
      <c r="AH185" s="389"/>
      <c r="AI185" s="389"/>
      <c r="AJ185" s="389"/>
      <c r="AK185" s="389"/>
      <c r="AL185" s="389"/>
      <c r="AM185" s="389"/>
      <c r="AN185" s="389"/>
      <c r="AO185" s="389"/>
      <c r="AP185" s="389"/>
      <c r="AQ185" s="389"/>
      <c r="AR185" s="389"/>
      <c r="AS185" s="389"/>
      <c r="AT185" s="38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</row>
    <row r="186" spans="1:72" s="503" customFormat="1" ht="15.75" customHeight="1" x14ac:dyDescent="0.2">
      <c r="A186" s="402"/>
      <c r="B186" s="403"/>
      <c r="C186" s="421"/>
      <c r="D186" s="404"/>
      <c r="E186" s="404"/>
      <c r="F186" s="414"/>
      <c r="G186" s="504">
        <f>SUM(G187)</f>
        <v>22605</v>
      </c>
      <c r="H186" s="389"/>
      <c r="I186" s="389"/>
      <c r="J186" s="389"/>
      <c r="K186" s="389"/>
      <c r="L186" s="389"/>
      <c r="M186" s="389"/>
      <c r="N186" s="389"/>
      <c r="O186" s="389"/>
      <c r="P186" s="389"/>
      <c r="Q186" s="389"/>
      <c r="R186" s="389"/>
      <c r="S186" s="389"/>
      <c r="T186" s="389"/>
      <c r="U186" s="389"/>
      <c r="V186" s="389"/>
      <c r="W186" s="389"/>
      <c r="X186" s="389"/>
      <c r="Y186" s="389"/>
      <c r="Z186" s="389"/>
      <c r="AA186" s="389"/>
      <c r="AB186" s="389"/>
      <c r="AC186" s="389"/>
      <c r="AD186" s="389"/>
      <c r="AE186" s="389"/>
      <c r="AF186" s="389"/>
      <c r="AG186" s="389"/>
      <c r="AH186" s="389"/>
      <c r="AI186" s="389"/>
      <c r="AJ186" s="389"/>
      <c r="AK186" s="389"/>
      <c r="AL186" s="389"/>
      <c r="AM186" s="389"/>
      <c r="AN186" s="389"/>
      <c r="AO186" s="389"/>
      <c r="AP186" s="389"/>
      <c r="AQ186" s="389"/>
      <c r="AR186" s="389"/>
      <c r="AS186" s="389"/>
      <c r="AT186" s="38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</row>
    <row r="187" spans="1:72" s="503" customFormat="1" ht="15.75" customHeight="1" x14ac:dyDescent="0.2">
      <c r="A187" s="402"/>
      <c r="B187" s="403"/>
      <c r="C187" s="421"/>
      <c r="D187" s="404"/>
      <c r="E187" s="404" t="s">
        <v>150</v>
      </c>
      <c r="F187" s="414" t="s">
        <v>42</v>
      </c>
      <c r="G187" s="415">
        <f>5688+5510+5699+5708</f>
        <v>22605</v>
      </c>
      <c r="H187" s="389"/>
      <c r="I187" s="389"/>
      <c r="J187" s="389"/>
      <c r="K187" s="389"/>
      <c r="L187" s="389"/>
      <c r="M187" s="389"/>
      <c r="N187" s="389"/>
      <c r="O187" s="389"/>
      <c r="P187" s="389"/>
      <c r="Q187" s="389"/>
      <c r="R187" s="389"/>
      <c r="S187" s="389"/>
      <c r="T187" s="389"/>
      <c r="U187" s="389"/>
      <c r="V187" s="389"/>
      <c r="W187" s="389"/>
      <c r="X187" s="389"/>
      <c r="Y187" s="389"/>
      <c r="Z187" s="389"/>
      <c r="AA187" s="389"/>
      <c r="AB187" s="389"/>
      <c r="AC187" s="389"/>
      <c r="AD187" s="389"/>
      <c r="AE187" s="389"/>
      <c r="AF187" s="389"/>
      <c r="AG187" s="389"/>
      <c r="AH187" s="389"/>
      <c r="AI187" s="389"/>
      <c r="AJ187" s="389"/>
      <c r="AK187" s="389"/>
      <c r="AL187" s="389"/>
      <c r="AM187" s="389"/>
      <c r="AN187" s="389"/>
      <c r="AO187" s="389"/>
      <c r="AP187" s="389"/>
      <c r="AQ187" s="389"/>
      <c r="AR187" s="389"/>
      <c r="AS187" s="389"/>
      <c r="AT187" s="38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</row>
    <row r="188" spans="1:72" s="503" customFormat="1" ht="9" customHeight="1" x14ac:dyDescent="0.2">
      <c r="A188" s="416"/>
      <c r="B188" s="417"/>
      <c r="C188" s="418"/>
      <c r="D188" s="405"/>
      <c r="E188" s="405"/>
      <c r="F188" s="407"/>
      <c r="G188" s="419"/>
      <c r="H188" s="389"/>
      <c r="I188" s="389"/>
      <c r="J188" s="389"/>
      <c r="K188" s="389"/>
      <c r="L188" s="389"/>
      <c r="M188" s="389"/>
      <c r="N188" s="389"/>
      <c r="O188" s="389"/>
      <c r="P188" s="389"/>
      <c r="Q188" s="389"/>
      <c r="R188" s="389"/>
      <c r="S188" s="389"/>
      <c r="T188" s="389"/>
      <c r="U188" s="389"/>
      <c r="V188" s="389"/>
      <c r="W188" s="389"/>
      <c r="X188" s="389"/>
      <c r="Y188" s="389"/>
      <c r="Z188" s="389"/>
      <c r="AA188" s="389"/>
      <c r="AB188" s="389"/>
      <c r="AC188" s="389"/>
      <c r="AD188" s="389"/>
      <c r="AE188" s="389"/>
      <c r="AF188" s="389"/>
      <c r="AG188" s="389"/>
      <c r="AH188" s="389"/>
      <c r="AI188" s="389"/>
      <c r="AJ188" s="389"/>
      <c r="AK188" s="389"/>
      <c r="AL188" s="389"/>
      <c r="AM188" s="389"/>
      <c r="AN188" s="389"/>
      <c r="AO188" s="389"/>
      <c r="AP188" s="389"/>
      <c r="AQ188" s="389"/>
      <c r="AR188" s="389"/>
      <c r="AS188" s="389"/>
      <c r="AT188" s="38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</row>
    <row r="189" spans="1:72" s="503" customFormat="1" ht="21" customHeight="1" x14ac:dyDescent="0.2">
      <c r="A189" s="402"/>
      <c r="B189" s="505" t="s">
        <v>140</v>
      </c>
      <c r="C189" s="404" t="s">
        <v>441</v>
      </c>
      <c r="D189" s="404" t="s">
        <v>451</v>
      </c>
      <c r="E189" s="405" t="s">
        <v>42</v>
      </c>
      <c r="F189" s="407" t="s">
        <v>42</v>
      </c>
      <c r="G189" s="406">
        <f>SUM(G191)</f>
        <v>119257.82</v>
      </c>
      <c r="H189" s="389"/>
      <c r="I189" s="389"/>
      <c r="J189" s="389"/>
      <c r="K189" s="389"/>
      <c r="L189" s="389"/>
      <c r="M189" s="389"/>
      <c r="N189" s="389"/>
      <c r="O189" s="389"/>
      <c r="P189" s="389"/>
      <c r="Q189" s="389"/>
      <c r="R189" s="389"/>
      <c r="S189" s="389"/>
      <c r="T189" s="389"/>
      <c r="U189" s="389"/>
      <c r="V189" s="389"/>
      <c r="W189" s="389"/>
      <c r="X189" s="389"/>
      <c r="Y189" s="389"/>
      <c r="Z189" s="389"/>
      <c r="AA189" s="389"/>
      <c r="AB189" s="389"/>
      <c r="AC189" s="389"/>
      <c r="AD189" s="389"/>
      <c r="AE189" s="389"/>
      <c r="AF189" s="389"/>
      <c r="AG189" s="389"/>
      <c r="AH189" s="389"/>
      <c r="AI189" s="389"/>
      <c r="AJ189" s="389"/>
      <c r="AK189" s="389"/>
      <c r="AL189" s="389"/>
      <c r="AM189" s="389"/>
      <c r="AN189" s="389"/>
      <c r="AO189" s="389"/>
      <c r="AP189" s="389"/>
      <c r="AQ189" s="389"/>
      <c r="AR189" s="389"/>
      <c r="AS189" s="389"/>
      <c r="AT189" s="38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</row>
    <row r="190" spans="1:72" s="503" customFormat="1" ht="8.25" customHeight="1" x14ac:dyDescent="0.2">
      <c r="A190" s="402"/>
      <c r="B190" s="403"/>
      <c r="C190" s="421"/>
      <c r="D190" s="404"/>
      <c r="E190" s="404"/>
      <c r="F190" s="414"/>
      <c r="G190" s="415"/>
      <c r="H190" s="389"/>
      <c r="I190" s="389"/>
      <c r="J190" s="389"/>
      <c r="K190" s="389"/>
      <c r="L190" s="389"/>
      <c r="M190" s="389"/>
      <c r="N190" s="389"/>
      <c r="O190" s="389"/>
      <c r="P190" s="389"/>
      <c r="Q190" s="389"/>
      <c r="R190" s="389"/>
      <c r="S190" s="389"/>
      <c r="T190" s="389"/>
      <c r="U190" s="389"/>
      <c r="V190" s="389"/>
      <c r="W190" s="389"/>
      <c r="X190" s="389"/>
      <c r="Y190" s="389"/>
      <c r="Z190" s="389"/>
      <c r="AA190" s="389"/>
      <c r="AB190" s="389"/>
      <c r="AC190" s="389"/>
      <c r="AD190" s="389"/>
      <c r="AE190" s="389"/>
      <c r="AF190" s="389"/>
      <c r="AG190" s="389"/>
      <c r="AH190" s="389"/>
      <c r="AI190" s="389"/>
      <c r="AJ190" s="389"/>
      <c r="AK190" s="389"/>
      <c r="AL190" s="389"/>
      <c r="AM190" s="389"/>
      <c r="AN190" s="389"/>
      <c r="AO190" s="389"/>
      <c r="AP190" s="389"/>
      <c r="AQ190" s="389"/>
      <c r="AR190" s="389"/>
      <c r="AS190" s="389"/>
      <c r="AT190" s="38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</row>
    <row r="191" spans="1:72" s="503" customFormat="1" ht="15.75" customHeight="1" x14ac:dyDescent="0.2">
      <c r="A191" s="402"/>
      <c r="B191" s="403"/>
      <c r="C191" s="421"/>
      <c r="D191" s="404"/>
      <c r="E191" s="404"/>
      <c r="F191" s="414"/>
      <c r="G191" s="504">
        <f>SUM(G192:G196)</f>
        <v>119257.82</v>
      </c>
      <c r="H191" s="389"/>
      <c r="I191" s="389"/>
      <c r="J191" s="389"/>
      <c r="K191" s="389"/>
      <c r="L191" s="389"/>
      <c r="M191" s="389"/>
      <c r="N191" s="389"/>
      <c r="O191" s="389"/>
      <c r="P191" s="389"/>
      <c r="Q191" s="389"/>
      <c r="R191" s="389"/>
      <c r="S191" s="389"/>
      <c r="T191" s="389"/>
      <c r="U191" s="389"/>
      <c r="V191" s="389"/>
      <c r="W191" s="389"/>
      <c r="X191" s="389"/>
      <c r="Y191" s="389"/>
      <c r="Z191" s="389"/>
      <c r="AA191" s="389"/>
      <c r="AB191" s="389"/>
      <c r="AC191" s="389"/>
      <c r="AD191" s="389"/>
      <c r="AE191" s="389"/>
      <c r="AF191" s="389"/>
      <c r="AG191" s="389"/>
      <c r="AH191" s="389"/>
      <c r="AI191" s="389"/>
      <c r="AJ191" s="389"/>
      <c r="AK191" s="389"/>
      <c r="AL191" s="389"/>
      <c r="AM191" s="389"/>
      <c r="AN191" s="389"/>
      <c r="AO191" s="389"/>
      <c r="AP191" s="389"/>
      <c r="AQ191" s="389"/>
      <c r="AR191" s="389"/>
      <c r="AS191" s="389"/>
      <c r="AT191" s="38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</row>
    <row r="192" spans="1:72" s="503" customFormat="1" ht="15.75" customHeight="1" x14ac:dyDescent="0.2">
      <c r="A192" s="402"/>
      <c r="B192" s="403"/>
      <c r="C192" s="421"/>
      <c r="D192" s="404"/>
      <c r="E192" s="404" t="s">
        <v>145</v>
      </c>
      <c r="F192" s="414" t="s">
        <v>42</v>
      </c>
      <c r="G192" s="415">
        <f>4033+13996+6078.82+13062-14028+13534+8294+13551+14012+7125</f>
        <v>79657.820000000007</v>
      </c>
      <c r="H192" s="389"/>
      <c r="I192" s="389"/>
      <c r="J192" s="389"/>
      <c r="K192" s="389"/>
      <c r="L192" s="389"/>
      <c r="M192" s="389"/>
      <c r="N192" s="389"/>
      <c r="O192" s="389"/>
      <c r="P192" s="389"/>
      <c r="Q192" s="389"/>
      <c r="R192" s="389"/>
      <c r="S192" s="389"/>
      <c r="T192" s="389"/>
      <c r="U192" s="389"/>
      <c r="V192" s="389"/>
      <c r="W192" s="389"/>
      <c r="X192" s="389"/>
      <c r="Y192" s="389"/>
      <c r="Z192" s="389"/>
      <c r="AA192" s="389"/>
      <c r="AB192" s="389"/>
      <c r="AC192" s="389"/>
      <c r="AD192" s="389"/>
      <c r="AE192" s="389"/>
      <c r="AF192" s="389"/>
      <c r="AG192" s="389"/>
      <c r="AH192" s="389"/>
      <c r="AI192" s="389"/>
      <c r="AJ192" s="389"/>
      <c r="AK192" s="389"/>
      <c r="AL192" s="389"/>
      <c r="AM192" s="389"/>
      <c r="AN192" s="389"/>
      <c r="AO192" s="389"/>
      <c r="AP192" s="389"/>
      <c r="AQ192" s="389"/>
      <c r="AR192" s="389"/>
      <c r="AS192" s="389"/>
      <c r="AT192" s="38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</row>
    <row r="193" spans="1:72" s="503" customFormat="1" ht="15.75" customHeight="1" x14ac:dyDescent="0.2">
      <c r="A193" s="402"/>
      <c r="B193" s="403"/>
      <c r="C193" s="421"/>
      <c r="D193" s="404"/>
      <c r="E193" s="404" t="s">
        <v>430</v>
      </c>
      <c r="F193" s="414" t="s">
        <v>42</v>
      </c>
      <c r="G193" s="415">
        <f>200</f>
        <v>200</v>
      </c>
      <c r="H193" s="389"/>
      <c r="I193" s="389"/>
      <c r="J193" s="389"/>
      <c r="K193" s="389"/>
      <c r="L193" s="389"/>
      <c r="M193" s="389"/>
      <c r="N193" s="389"/>
      <c r="O193" s="389"/>
      <c r="P193" s="389"/>
      <c r="Q193" s="389"/>
      <c r="R193" s="389"/>
      <c r="S193" s="389"/>
      <c r="T193" s="389"/>
      <c r="U193" s="389"/>
      <c r="V193" s="389"/>
      <c r="W193" s="389"/>
      <c r="X193" s="389"/>
      <c r="Y193" s="389"/>
      <c r="Z193" s="389"/>
      <c r="AA193" s="389"/>
      <c r="AB193" s="389"/>
      <c r="AC193" s="389"/>
      <c r="AD193" s="389"/>
      <c r="AE193" s="389"/>
      <c r="AF193" s="389"/>
      <c r="AG193" s="389"/>
      <c r="AH193" s="389"/>
      <c r="AI193" s="389"/>
      <c r="AJ193" s="389"/>
      <c r="AK193" s="389"/>
      <c r="AL193" s="389"/>
      <c r="AM193" s="389"/>
      <c r="AN193" s="389"/>
      <c r="AO193" s="389"/>
      <c r="AP193" s="389"/>
      <c r="AQ193" s="389"/>
      <c r="AR193" s="389"/>
      <c r="AS193" s="389"/>
      <c r="AT193" s="38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</row>
    <row r="194" spans="1:72" s="503" customFormat="1" ht="15.75" customHeight="1" x14ac:dyDescent="0.2">
      <c r="A194" s="402"/>
      <c r="B194" s="403"/>
      <c r="C194" s="421"/>
      <c r="D194" s="404"/>
      <c r="E194" s="404" t="s">
        <v>443</v>
      </c>
      <c r="F194" s="414" t="s">
        <v>42</v>
      </c>
      <c r="G194" s="415">
        <f>23500+5600</f>
        <v>29100</v>
      </c>
      <c r="H194" s="389"/>
      <c r="I194" s="389"/>
      <c r="J194" s="389"/>
      <c r="K194" s="389"/>
      <c r="L194" s="389"/>
      <c r="M194" s="389"/>
      <c r="N194" s="389"/>
      <c r="O194" s="389"/>
      <c r="P194" s="389"/>
      <c r="Q194" s="389"/>
      <c r="R194" s="389"/>
      <c r="S194" s="389"/>
      <c r="T194" s="389"/>
      <c r="U194" s="389"/>
      <c r="V194" s="389"/>
      <c r="W194" s="389"/>
      <c r="X194" s="389"/>
      <c r="Y194" s="389"/>
      <c r="Z194" s="389"/>
      <c r="AA194" s="389"/>
      <c r="AB194" s="389"/>
      <c r="AC194" s="389"/>
      <c r="AD194" s="389"/>
      <c r="AE194" s="389"/>
      <c r="AF194" s="389"/>
      <c r="AG194" s="389"/>
      <c r="AH194" s="389"/>
      <c r="AI194" s="389"/>
      <c r="AJ194" s="389"/>
      <c r="AK194" s="389"/>
      <c r="AL194" s="389"/>
      <c r="AM194" s="389"/>
      <c r="AN194" s="389"/>
      <c r="AO194" s="389"/>
      <c r="AP194" s="389"/>
      <c r="AQ194" s="389"/>
      <c r="AR194" s="389"/>
      <c r="AS194" s="389"/>
      <c r="AT194" s="38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</row>
    <row r="195" spans="1:72" s="503" customFormat="1" ht="15.75" customHeight="1" x14ac:dyDescent="0.2">
      <c r="A195" s="402"/>
      <c r="B195" s="403"/>
      <c r="C195" s="421"/>
      <c r="D195" s="404"/>
      <c r="E195" s="404" t="s">
        <v>419</v>
      </c>
      <c r="F195" s="414" t="s">
        <v>42</v>
      </c>
      <c r="G195" s="415">
        <f>4500+1300</f>
        <v>5800</v>
      </c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  <c r="V195" s="389"/>
      <c r="W195" s="389"/>
      <c r="X195" s="389"/>
      <c r="Y195" s="389"/>
      <c r="Z195" s="389"/>
      <c r="AA195" s="389"/>
      <c r="AB195" s="389"/>
      <c r="AC195" s="389"/>
      <c r="AD195" s="389"/>
      <c r="AE195" s="389"/>
      <c r="AF195" s="389"/>
      <c r="AG195" s="389"/>
      <c r="AH195" s="389"/>
      <c r="AI195" s="389"/>
      <c r="AJ195" s="389"/>
      <c r="AK195" s="389"/>
      <c r="AL195" s="389"/>
      <c r="AM195" s="389"/>
      <c r="AN195" s="389"/>
      <c r="AO195" s="389"/>
      <c r="AP195" s="389"/>
      <c r="AQ195" s="389"/>
      <c r="AR195" s="389"/>
      <c r="AS195" s="389"/>
      <c r="AT195" s="38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</row>
    <row r="196" spans="1:72" s="503" customFormat="1" ht="15.75" customHeight="1" x14ac:dyDescent="0.2">
      <c r="A196" s="402"/>
      <c r="B196" s="403"/>
      <c r="C196" s="421"/>
      <c r="D196" s="404"/>
      <c r="E196" s="404" t="s">
        <v>420</v>
      </c>
      <c r="F196" s="414" t="s">
        <v>42</v>
      </c>
      <c r="G196" s="415">
        <f>4500</f>
        <v>4500</v>
      </c>
      <c r="H196" s="389"/>
      <c r="I196" s="389"/>
      <c r="J196" s="389"/>
      <c r="K196" s="389"/>
      <c r="L196" s="389"/>
      <c r="M196" s="389"/>
      <c r="N196" s="389"/>
      <c r="O196" s="389"/>
      <c r="P196" s="389"/>
      <c r="Q196" s="389"/>
      <c r="R196" s="389"/>
      <c r="S196" s="389"/>
      <c r="T196" s="389"/>
      <c r="U196" s="389"/>
      <c r="V196" s="389"/>
      <c r="W196" s="389"/>
      <c r="X196" s="389"/>
      <c r="Y196" s="389"/>
      <c r="Z196" s="389"/>
      <c r="AA196" s="389"/>
      <c r="AB196" s="389"/>
      <c r="AC196" s="389"/>
      <c r="AD196" s="389"/>
      <c r="AE196" s="389"/>
      <c r="AF196" s="389"/>
      <c r="AG196" s="389"/>
      <c r="AH196" s="389"/>
      <c r="AI196" s="389"/>
      <c r="AJ196" s="389"/>
      <c r="AK196" s="389"/>
      <c r="AL196" s="389"/>
      <c r="AM196" s="389"/>
      <c r="AN196" s="389"/>
      <c r="AO196" s="389"/>
      <c r="AP196" s="389"/>
      <c r="AQ196" s="389"/>
      <c r="AR196" s="389"/>
      <c r="AS196" s="389"/>
      <c r="AT196" s="38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</row>
    <row r="197" spans="1:72" s="503" customFormat="1" ht="9" customHeight="1" x14ac:dyDescent="0.2">
      <c r="A197" s="402"/>
      <c r="B197" s="403"/>
      <c r="C197" s="421"/>
      <c r="D197" s="404"/>
      <c r="E197" s="405"/>
      <c r="F197" s="407"/>
      <c r="G197" s="419"/>
      <c r="H197" s="389"/>
      <c r="I197" s="389"/>
      <c r="J197" s="389"/>
      <c r="K197" s="389"/>
      <c r="L197" s="389"/>
      <c r="M197" s="389"/>
      <c r="N197" s="389"/>
      <c r="O197" s="389"/>
      <c r="P197" s="389"/>
      <c r="Q197" s="389"/>
      <c r="R197" s="389"/>
      <c r="S197" s="389"/>
      <c r="T197" s="389"/>
      <c r="U197" s="389"/>
      <c r="V197" s="389"/>
      <c r="W197" s="389"/>
      <c r="X197" s="389"/>
      <c r="Y197" s="389"/>
      <c r="Z197" s="389"/>
      <c r="AA197" s="389"/>
      <c r="AB197" s="389"/>
      <c r="AC197" s="389"/>
      <c r="AD197" s="389"/>
      <c r="AE197" s="389"/>
      <c r="AF197" s="389"/>
      <c r="AG197" s="389"/>
      <c r="AH197" s="389"/>
      <c r="AI197" s="389"/>
      <c r="AJ197" s="389"/>
      <c r="AK197" s="389"/>
      <c r="AL197" s="389"/>
      <c r="AM197" s="389"/>
      <c r="AN197" s="389"/>
      <c r="AO197" s="389"/>
      <c r="AP197" s="389"/>
      <c r="AQ197" s="389"/>
      <c r="AR197" s="389"/>
      <c r="AS197" s="389"/>
      <c r="AT197" s="38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</row>
    <row r="198" spans="1:72" s="503" customFormat="1" ht="15.75" customHeight="1" x14ac:dyDescent="0.2">
      <c r="A198" s="402"/>
      <c r="B198" s="505" t="s">
        <v>140</v>
      </c>
      <c r="C198" s="404" t="s">
        <v>441</v>
      </c>
      <c r="D198" s="404" t="s">
        <v>452</v>
      </c>
      <c r="E198" s="405" t="s">
        <v>42</v>
      </c>
      <c r="F198" s="407" t="s">
        <v>42</v>
      </c>
      <c r="G198" s="406">
        <f>SUM(G200)</f>
        <v>14022.42</v>
      </c>
      <c r="H198" s="389"/>
      <c r="I198" s="389"/>
      <c r="J198" s="389"/>
      <c r="K198" s="389"/>
      <c r="L198" s="389"/>
      <c r="M198" s="389"/>
      <c r="N198" s="389"/>
      <c r="O198" s="389"/>
      <c r="P198" s="389"/>
      <c r="Q198" s="389"/>
      <c r="R198" s="389"/>
      <c r="S198" s="389"/>
      <c r="T198" s="389"/>
      <c r="U198" s="389"/>
      <c r="V198" s="389"/>
      <c r="W198" s="389"/>
      <c r="X198" s="389"/>
      <c r="Y198" s="389"/>
      <c r="Z198" s="389"/>
      <c r="AA198" s="389"/>
      <c r="AB198" s="389"/>
      <c r="AC198" s="389"/>
      <c r="AD198" s="389"/>
      <c r="AE198" s="389"/>
      <c r="AF198" s="389"/>
      <c r="AG198" s="389"/>
      <c r="AH198" s="389"/>
      <c r="AI198" s="389"/>
      <c r="AJ198" s="389"/>
      <c r="AK198" s="389"/>
      <c r="AL198" s="389"/>
      <c r="AM198" s="389"/>
      <c r="AN198" s="389"/>
      <c r="AO198" s="389"/>
      <c r="AP198" s="389"/>
      <c r="AQ198" s="389"/>
      <c r="AR198" s="389"/>
      <c r="AS198" s="389"/>
      <c r="AT198" s="38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</row>
    <row r="199" spans="1:72" s="503" customFormat="1" ht="7.5" customHeight="1" x14ac:dyDescent="0.2">
      <c r="A199" s="402"/>
      <c r="B199" s="403"/>
      <c r="C199" s="421"/>
      <c r="D199" s="404"/>
      <c r="E199" s="404"/>
      <c r="F199" s="414"/>
      <c r="G199" s="415"/>
      <c r="H199" s="389"/>
      <c r="I199" s="389"/>
      <c r="J199" s="389"/>
      <c r="K199" s="389"/>
      <c r="L199" s="389"/>
      <c r="M199" s="389"/>
      <c r="N199" s="389"/>
      <c r="O199" s="389"/>
      <c r="P199" s="389"/>
      <c r="Q199" s="389"/>
      <c r="R199" s="389"/>
      <c r="S199" s="389"/>
      <c r="T199" s="389"/>
      <c r="U199" s="389"/>
      <c r="V199" s="389"/>
      <c r="W199" s="389"/>
      <c r="X199" s="389"/>
      <c r="Y199" s="389"/>
      <c r="Z199" s="389"/>
      <c r="AA199" s="389"/>
      <c r="AB199" s="389"/>
      <c r="AC199" s="389"/>
      <c r="AD199" s="389"/>
      <c r="AE199" s="389"/>
      <c r="AF199" s="389"/>
      <c r="AG199" s="389"/>
      <c r="AH199" s="389"/>
      <c r="AI199" s="389"/>
      <c r="AJ199" s="389"/>
      <c r="AK199" s="389"/>
      <c r="AL199" s="389"/>
      <c r="AM199" s="389"/>
      <c r="AN199" s="389"/>
      <c r="AO199" s="389"/>
      <c r="AP199" s="389"/>
      <c r="AQ199" s="389"/>
      <c r="AR199" s="389"/>
      <c r="AS199" s="389"/>
      <c r="AT199" s="38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</row>
    <row r="200" spans="1:72" s="503" customFormat="1" ht="15.75" customHeight="1" x14ac:dyDescent="0.2">
      <c r="A200" s="402"/>
      <c r="B200" s="403"/>
      <c r="C200" s="421"/>
      <c r="D200" s="404"/>
      <c r="E200" s="404"/>
      <c r="F200" s="414"/>
      <c r="G200" s="504">
        <f>SUM(G201:G201)</f>
        <v>14022.42</v>
      </c>
      <c r="H200" s="389"/>
      <c r="I200" s="389"/>
      <c r="J200" s="389"/>
      <c r="K200" s="389"/>
      <c r="L200" s="389"/>
      <c r="M200" s="389"/>
      <c r="N200" s="389"/>
      <c r="O200" s="389"/>
      <c r="P200" s="389"/>
      <c r="Q200" s="389"/>
      <c r="R200" s="389"/>
      <c r="S200" s="389"/>
      <c r="T200" s="389"/>
      <c r="U200" s="389"/>
      <c r="V200" s="389"/>
      <c r="W200" s="389"/>
      <c r="X200" s="389"/>
      <c r="Y200" s="389"/>
      <c r="Z200" s="389"/>
      <c r="AA200" s="389"/>
      <c r="AB200" s="389"/>
      <c r="AC200" s="389"/>
      <c r="AD200" s="389"/>
      <c r="AE200" s="389"/>
      <c r="AF200" s="389"/>
      <c r="AG200" s="389"/>
      <c r="AH200" s="389"/>
      <c r="AI200" s="389"/>
      <c r="AJ200" s="389"/>
      <c r="AK200" s="389"/>
      <c r="AL200" s="389"/>
      <c r="AM200" s="389"/>
      <c r="AN200" s="389"/>
      <c r="AO200" s="389"/>
      <c r="AP200" s="389"/>
      <c r="AQ200" s="389"/>
      <c r="AR200" s="389"/>
      <c r="AS200" s="389"/>
      <c r="AT200" s="389"/>
      <c r="AU200" s="389"/>
      <c r="AV200" s="389"/>
      <c r="AW200" s="389"/>
      <c r="AX200" s="389"/>
      <c r="AY200" s="389"/>
      <c r="AZ200" s="389"/>
      <c r="BA200" s="389"/>
      <c r="BB200" s="389"/>
      <c r="BC200" s="389"/>
      <c r="BD200" s="389"/>
      <c r="BE200" s="389"/>
      <c r="BF200" s="389"/>
      <c r="BG200" s="389"/>
      <c r="BH200" s="389"/>
      <c r="BI200" s="389"/>
      <c r="BJ200" s="389"/>
      <c r="BK200" s="389"/>
      <c r="BL200" s="389"/>
      <c r="BM200" s="389"/>
      <c r="BN200" s="389"/>
      <c r="BO200" s="389"/>
      <c r="BP200" s="389"/>
      <c r="BQ200" s="389"/>
      <c r="BR200" s="389"/>
      <c r="BS200" s="389"/>
      <c r="BT200" s="389"/>
    </row>
    <row r="201" spans="1:72" s="503" customFormat="1" ht="15.75" customHeight="1" x14ac:dyDescent="0.2">
      <c r="A201" s="402"/>
      <c r="B201" s="403"/>
      <c r="C201" s="421"/>
      <c r="D201" s="404"/>
      <c r="E201" s="404" t="s">
        <v>145</v>
      </c>
      <c r="F201" s="414" t="s">
        <v>42</v>
      </c>
      <c r="G201" s="415">
        <f>1064+1394+3594.42+1301+1392+1349+1396+1352+1180</f>
        <v>14022.42</v>
      </c>
      <c r="H201" s="389"/>
      <c r="I201" s="389"/>
      <c r="J201" s="389"/>
      <c r="K201" s="389"/>
      <c r="L201" s="389"/>
      <c r="M201" s="389"/>
      <c r="N201" s="389"/>
      <c r="O201" s="389"/>
      <c r="P201" s="389"/>
      <c r="Q201" s="389"/>
      <c r="R201" s="389"/>
      <c r="S201" s="389"/>
      <c r="T201" s="389"/>
      <c r="U201" s="389"/>
      <c r="V201" s="389"/>
      <c r="W201" s="389"/>
      <c r="X201" s="389"/>
      <c r="Y201" s="389"/>
      <c r="Z201" s="389"/>
      <c r="AA201" s="389"/>
      <c r="AB201" s="389"/>
      <c r="AC201" s="389"/>
      <c r="AD201" s="389"/>
      <c r="AE201" s="389"/>
      <c r="AF201" s="389"/>
      <c r="AG201" s="389"/>
      <c r="AH201" s="389"/>
      <c r="AI201" s="389"/>
      <c r="AJ201" s="389"/>
      <c r="AK201" s="389"/>
      <c r="AL201" s="389"/>
      <c r="AM201" s="389"/>
      <c r="AN201" s="389"/>
      <c r="AO201" s="389"/>
      <c r="AP201" s="389"/>
      <c r="AQ201" s="389"/>
      <c r="AR201" s="389"/>
      <c r="AS201" s="389"/>
      <c r="AT201" s="389"/>
      <c r="AU201" s="389"/>
      <c r="AV201" s="389"/>
      <c r="AW201" s="389"/>
      <c r="AX201" s="389"/>
      <c r="AY201" s="389"/>
      <c r="AZ201" s="389"/>
      <c r="BA201" s="389"/>
      <c r="BB201" s="389"/>
      <c r="BC201" s="389"/>
      <c r="BD201" s="389"/>
      <c r="BE201" s="389"/>
      <c r="BF201" s="389"/>
      <c r="BG201" s="389"/>
      <c r="BH201" s="389"/>
      <c r="BI201" s="389"/>
      <c r="BJ201" s="389"/>
      <c r="BK201" s="389"/>
      <c r="BL201" s="389"/>
      <c r="BM201" s="389"/>
      <c r="BN201" s="389"/>
      <c r="BO201" s="389"/>
      <c r="BP201" s="389"/>
      <c r="BQ201" s="389"/>
      <c r="BR201" s="389"/>
      <c r="BS201" s="389"/>
      <c r="BT201" s="389"/>
    </row>
    <row r="202" spans="1:72" s="503" customFormat="1" ht="9" customHeight="1" x14ac:dyDescent="0.2">
      <c r="A202" s="402"/>
      <c r="B202" s="403"/>
      <c r="C202" s="421"/>
      <c r="D202" s="404"/>
      <c r="E202" s="405"/>
      <c r="F202" s="407"/>
      <c r="G202" s="419"/>
      <c r="H202" s="389"/>
      <c r="I202" s="389"/>
      <c r="J202" s="389"/>
      <c r="K202" s="389"/>
      <c r="L202" s="389"/>
      <c r="M202" s="389"/>
      <c r="N202" s="389"/>
      <c r="O202" s="389"/>
      <c r="P202" s="389"/>
      <c r="Q202" s="389"/>
      <c r="R202" s="389"/>
      <c r="S202" s="389"/>
      <c r="T202" s="389"/>
      <c r="U202" s="389"/>
      <c r="V202" s="389"/>
      <c r="W202" s="389"/>
      <c r="X202" s="389"/>
      <c r="Y202" s="389"/>
      <c r="Z202" s="389"/>
      <c r="AA202" s="389"/>
      <c r="AB202" s="389"/>
      <c r="AC202" s="389"/>
      <c r="AD202" s="389"/>
      <c r="AE202" s="389"/>
      <c r="AF202" s="389"/>
      <c r="AG202" s="389"/>
      <c r="AH202" s="389"/>
      <c r="AI202" s="389"/>
      <c r="AJ202" s="389"/>
      <c r="AK202" s="389"/>
      <c r="AL202" s="389"/>
      <c r="AM202" s="389"/>
      <c r="AN202" s="389"/>
      <c r="AO202" s="389"/>
      <c r="AP202" s="389"/>
      <c r="AQ202" s="389"/>
      <c r="AR202" s="389"/>
      <c r="AS202" s="389"/>
      <c r="AT202" s="389"/>
      <c r="AU202" s="389"/>
      <c r="AV202" s="389"/>
      <c r="AW202" s="389"/>
      <c r="AX202" s="389"/>
      <c r="AY202" s="389"/>
      <c r="AZ202" s="389"/>
      <c r="BA202" s="389"/>
      <c r="BB202" s="389"/>
      <c r="BC202" s="389"/>
      <c r="BD202" s="389"/>
      <c r="BE202" s="389"/>
      <c r="BF202" s="389"/>
      <c r="BG202" s="389"/>
      <c r="BH202" s="389"/>
      <c r="BI202" s="389"/>
      <c r="BJ202" s="389"/>
      <c r="BK202" s="389"/>
      <c r="BL202" s="389"/>
      <c r="BM202" s="389"/>
      <c r="BN202" s="389"/>
      <c r="BO202" s="389"/>
      <c r="BP202" s="389"/>
      <c r="BQ202" s="389"/>
      <c r="BR202" s="389"/>
      <c r="BS202" s="389"/>
      <c r="BT202" s="389"/>
    </row>
    <row r="203" spans="1:72" s="503" customFormat="1" ht="15.75" customHeight="1" x14ac:dyDescent="0.2">
      <c r="A203" s="402"/>
      <c r="B203" s="505" t="s">
        <v>140</v>
      </c>
      <c r="C203" s="404" t="s">
        <v>453</v>
      </c>
      <c r="D203" s="404" t="s">
        <v>454</v>
      </c>
      <c r="E203" s="405" t="s">
        <v>42</v>
      </c>
      <c r="F203" s="407" t="s">
        <v>42</v>
      </c>
      <c r="G203" s="406">
        <f>SUM(G205)</f>
        <v>35677.72</v>
      </c>
      <c r="H203" s="389"/>
      <c r="I203" s="389"/>
      <c r="J203" s="389"/>
      <c r="K203" s="389"/>
      <c r="L203" s="389"/>
      <c r="M203" s="389"/>
      <c r="N203" s="389"/>
      <c r="O203" s="389"/>
      <c r="P203" s="389"/>
      <c r="Q203" s="389"/>
      <c r="R203" s="389"/>
      <c r="S203" s="389"/>
      <c r="T203" s="389"/>
      <c r="U203" s="389"/>
      <c r="V203" s="389"/>
      <c r="W203" s="389"/>
      <c r="X203" s="389"/>
      <c r="Y203" s="389"/>
      <c r="Z203" s="389"/>
      <c r="AA203" s="389"/>
      <c r="AB203" s="389"/>
      <c r="AC203" s="389"/>
      <c r="AD203" s="389"/>
      <c r="AE203" s="389"/>
      <c r="AF203" s="389"/>
      <c r="AG203" s="389"/>
      <c r="AH203" s="389"/>
      <c r="AI203" s="389"/>
      <c r="AJ203" s="389"/>
      <c r="AK203" s="389"/>
      <c r="AL203" s="389"/>
      <c r="AM203" s="389"/>
      <c r="AN203" s="389"/>
      <c r="AO203" s="389"/>
      <c r="AP203" s="389"/>
      <c r="AQ203" s="389"/>
      <c r="AR203" s="389"/>
      <c r="AS203" s="389"/>
      <c r="AT203" s="389"/>
      <c r="AU203" s="389"/>
      <c r="AV203" s="389"/>
      <c r="AW203" s="389"/>
      <c r="AX203" s="389"/>
      <c r="AY203" s="389"/>
      <c r="AZ203" s="389"/>
      <c r="BA203" s="389"/>
      <c r="BB203" s="389"/>
      <c r="BC203" s="389"/>
      <c r="BD203" s="389"/>
      <c r="BE203" s="389"/>
      <c r="BF203" s="389"/>
      <c r="BG203" s="389"/>
      <c r="BH203" s="389"/>
      <c r="BI203" s="389"/>
      <c r="BJ203" s="389"/>
      <c r="BK203" s="389"/>
      <c r="BL203" s="389"/>
      <c r="BM203" s="389"/>
      <c r="BN203" s="389"/>
      <c r="BO203" s="389"/>
      <c r="BP203" s="389"/>
      <c r="BQ203" s="389"/>
      <c r="BR203" s="389"/>
      <c r="BS203" s="389"/>
      <c r="BT203" s="389"/>
    </row>
    <row r="204" spans="1:72" s="503" customFormat="1" ht="7.5" customHeight="1" x14ac:dyDescent="0.2">
      <c r="A204" s="402"/>
      <c r="B204" s="403"/>
      <c r="C204" s="421"/>
      <c r="D204" s="404"/>
      <c r="E204" s="404"/>
      <c r="F204" s="414"/>
      <c r="G204" s="415"/>
      <c r="H204" s="389"/>
      <c r="I204" s="389"/>
      <c r="J204" s="389"/>
      <c r="K204" s="389"/>
      <c r="L204" s="389"/>
      <c r="M204" s="389"/>
      <c r="N204" s="389"/>
      <c r="O204" s="389"/>
      <c r="P204" s="389"/>
      <c r="Q204" s="389"/>
      <c r="R204" s="389"/>
      <c r="S204" s="389"/>
      <c r="T204" s="389"/>
      <c r="U204" s="389"/>
      <c r="V204" s="389"/>
      <c r="W204" s="389"/>
      <c r="X204" s="389"/>
      <c r="Y204" s="389"/>
      <c r="Z204" s="389"/>
      <c r="AA204" s="389"/>
      <c r="AB204" s="389"/>
      <c r="AC204" s="389"/>
      <c r="AD204" s="389"/>
      <c r="AE204" s="389"/>
      <c r="AF204" s="389"/>
      <c r="AG204" s="389"/>
      <c r="AH204" s="389"/>
      <c r="AI204" s="389"/>
      <c r="AJ204" s="389"/>
      <c r="AK204" s="389"/>
      <c r="AL204" s="389"/>
      <c r="AM204" s="389"/>
      <c r="AN204" s="389"/>
      <c r="AO204" s="389"/>
      <c r="AP204" s="389"/>
      <c r="AQ204" s="389"/>
      <c r="AR204" s="389"/>
      <c r="AS204" s="389"/>
      <c r="AT204" s="389"/>
      <c r="AU204" s="389"/>
      <c r="AV204" s="389"/>
      <c r="AW204" s="389"/>
      <c r="AX204" s="389"/>
      <c r="AY204" s="389"/>
      <c r="AZ204" s="389"/>
      <c r="BA204" s="389"/>
      <c r="BB204" s="389"/>
      <c r="BC204" s="389"/>
      <c r="BD204" s="389"/>
      <c r="BE204" s="389"/>
      <c r="BF204" s="389"/>
      <c r="BG204" s="389"/>
      <c r="BH204" s="389"/>
      <c r="BI204" s="389"/>
      <c r="BJ204" s="389"/>
      <c r="BK204" s="389"/>
      <c r="BL204" s="389"/>
      <c r="BM204" s="389"/>
      <c r="BN204" s="389"/>
      <c r="BO204" s="389"/>
      <c r="BP204" s="389"/>
      <c r="BQ204" s="389"/>
      <c r="BR204" s="389"/>
      <c r="BS204" s="389"/>
      <c r="BT204" s="389"/>
    </row>
    <row r="205" spans="1:72" s="503" customFormat="1" ht="15.75" customHeight="1" x14ac:dyDescent="0.2">
      <c r="A205" s="402"/>
      <c r="B205" s="403"/>
      <c r="C205" s="421"/>
      <c r="D205" s="404"/>
      <c r="E205" s="404"/>
      <c r="F205" s="414"/>
      <c r="G205" s="504">
        <f>SUM(G206:G208)</f>
        <v>35677.72</v>
      </c>
      <c r="H205" s="389"/>
      <c r="I205" s="389"/>
      <c r="J205" s="389"/>
      <c r="K205" s="389"/>
      <c r="L205" s="389"/>
      <c r="M205" s="389"/>
      <c r="N205" s="389"/>
      <c r="O205" s="389"/>
      <c r="P205" s="389"/>
      <c r="Q205" s="389"/>
      <c r="R205" s="389"/>
      <c r="S205" s="389"/>
      <c r="T205" s="389"/>
      <c r="U205" s="389"/>
      <c r="V205" s="389"/>
      <c r="W205" s="389"/>
      <c r="X205" s="389"/>
      <c r="Y205" s="389"/>
      <c r="Z205" s="389"/>
      <c r="AA205" s="389"/>
      <c r="AB205" s="389"/>
      <c r="AC205" s="389"/>
      <c r="AD205" s="389"/>
      <c r="AE205" s="389"/>
      <c r="AF205" s="389"/>
      <c r="AG205" s="389"/>
      <c r="AH205" s="389"/>
      <c r="AI205" s="389"/>
      <c r="AJ205" s="389"/>
      <c r="AK205" s="389"/>
      <c r="AL205" s="389"/>
      <c r="AM205" s="389"/>
      <c r="AN205" s="389"/>
      <c r="AO205" s="389"/>
      <c r="AP205" s="389"/>
      <c r="AQ205" s="389"/>
      <c r="AR205" s="389"/>
      <c r="AS205" s="389"/>
      <c r="AT205" s="389"/>
      <c r="AU205" s="389"/>
      <c r="AV205" s="389"/>
      <c r="AW205" s="389"/>
      <c r="AX205" s="389"/>
      <c r="AY205" s="389"/>
      <c r="AZ205" s="389"/>
      <c r="BA205" s="389"/>
      <c r="BB205" s="389"/>
      <c r="BC205" s="389"/>
      <c r="BD205" s="389"/>
      <c r="BE205" s="389"/>
      <c r="BF205" s="389"/>
      <c r="BG205" s="389"/>
      <c r="BH205" s="389"/>
      <c r="BI205" s="389"/>
      <c r="BJ205" s="389"/>
      <c r="BK205" s="389"/>
      <c r="BL205" s="389"/>
      <c r="BM205" s="389"/>
      <c r="BN205" s="389"/>
      <c r="BO205" s="389"/>
      <c r="BP205" s="389"/>
      <c r="BQ205" s="389"/>
      <c r="BR205" s="389"/>
      <c r="BS205" s="389"/>
      <c r="BT205" s="389"/>
    </row>
    <row r="206" spans="1:72" s="503" customFormat="1" ht="15.75" customHeight="1" x14ac:dyDescent="0.2">
      <c r="A206" s="402"/>
      <c r="B206" s="403"/>
      <c r="C206" s="421"/>
      <c r="D206" s="404"/>
      <c r="E206" s="404" t="s">
        <v>145</v>
      </c>
      <c r="F206" s="414" t="s">
        <v>42</v>
      </c>
      <c r="G206" s="415">
        <f>3597+4288+4767.72+3325+4667+5583+2407</f>
        <v>28634.720000000001</v>
      </c>
      <c r="H206" s="389"/>
      <c r="I206" s="389"/>
      <c r="J206" s="389"/>
      <c r="K206" s="389"/>
      <c r="L206" s="389"/>
      <c r="M206" s="389"/>
      <c r="N206" s="389"/>
      <c r="O206" s="389"/>
      <c r="P206" s="389"/>
      <c r="Q206" s="389"/>
      <c r="R206" s="389"/>
      <c r="S206" s="389"/>
      <c r="T206" s="389"/>
      <c r="U206" s="389"/>
      <c r="V206" s="389"/>
      <c r="W206" s="389"/>
      <c r="X206" s="389"/>
      <c r="Y206" s="389"/>
      <c r="Z206" s="389"/>
      <c r="AA206" s="389"/>
      <c r="AB206" s="389"/>
      <c r="AC206" s="389"/>
      <c r="AD206" s="389"/>
      <c r="AE206" s="389"/>
      <c r="AF206" s="389"/>
      <c r="AG206" s="389"/>
      <c r="AH206" s="389"/>
      <c r="AI206" s="389"/>
      <c r="AJ206" s="389"/>
      <c r="AK206" s="389"/>
      <c r="AL206" s="389"/>
      <c r="AM206" s="389"/>
      <c r="AN206" s="389"/>
      <c r="AO206" s="389"/>
      <c r="AP206" s="389"/>
      <c r="AQ206" s="389"/>
      <c r="AR206" s="389"/>
      <c r="AS206" s="389"/>
      <c r="AT206" s="389"/>
      <c r="AU206" s="389"/>
      <c r="AV206" s="389"/>
      <c r="AW206" s="389"/>
      <c r="AX206" s="389"/>
      <c r="AY206" s="389"/>
      <c r="AZ206" s="389"/>
      <c r="BA206" s="389"/>
      <c r="BB206" s="389"/>
      <c r="BC206" s="389"/>
      <c r="BD206" s="389"/>
      <c r="BE206" s="389"/>
      <c r="BF206" s="389"/>
      <c r="BG206" s="389"/>
      <c r="BH206" s="389"/>
      <c r="BI206" s="389"/>
      <c r="BJ206" s="389"/>
      <c r="BK206" s="389"/>
      <c r="BL206" s="389"/>
      <c r="BM206" s="389"/>
      <c r="BN206" s="389"/>
      <c r="BO206" s="389"/>
      <c r="BP206" s="389"/>
      <c r="BQ206" s="389"/>
      <c r="BR206" s="389"/>
      <c r="BS206" s="389"/>
      <c r="BT206" s="389"/>
    </row>
    <row r="207" spans="1:72" s="503" customFormat="1" ht="15.75" customHeight="1" x14ac:dyDescent="0.2">
      <c r="A207" s="402"/>
      <c r="B207" s="403"/>
      <c r="C207" s="421"/>
      <c r="D207" s="404"/>
      <c r="E207" s="404" t="s">
        <v>430</v>
      </c>
      <c r="F207" s="414" t="s">
        <v>42</v>
      </c>
      <c r="G207" s="415">
        <f>840</f>
        <v>840</v>
      </c>
      <c r="H207" s="389"/>
      <c r="I207" s="389"/>
      <c r="J207" s="389"/>
      <c r="K207" s="389"/>
      <c r="L207" s="389"/>
      <c r="M207" s="389"/>
      <c r="N207" s="389"/>
      <c r="O207" s="389"/>
      <c r="P207" s="389"/>
      <c r="Q207" s="389"/>
      <c r="R207" s="389"/>
      <c r="S207" s="389"/>
      <c r="T207" s="389"/>
      <c r="U207" s="389"/>
      <c r="V207" s="389"/>
      <c r="W207" s="389"/>
      <c r="X207" s="389"/>
      <c r="Y207" s="389"/>
      <c r="Z207" s="389"/>
      <c r="AA207" s="389"/>
      <c r="AB207" s="389"/>
      <c r="AC207" s="389"/>
      <c r="AD207" s="389"/>
      <c r="AE207" s="389"/>
      <c r="AF207" s="389"/>
      <c r="AG207" s="389"/>
      <c r="AH207" s="389"/>
      <c r="AI207" s="389"/>
      <c r="AJ207" s="389"/>
      <c r="AK207" s="389"/>
      <c r="AL207" s="389"/>
      <c r="AM207" s="389"/>
      <c r="AN207" s="389"/>
      <c r="AO207" s="389"/>
      <c r="AP207" s="389"/>
      <c r="AQ207" s="389"/>
      <c r="AR207" s="389"/>
      <c r="AS207" s="389"/>
      <c r="AT207" s="389"/>
      <c r="AU207" s="389"/>
      <c r="AV207" s="389"/>
      <c r="AW207" s="389"/>
      <c r="AX207" s="389"/>
      <c r="AY207" s="389"/>
      <c r="AZ207" s="389"/>
      <c r="BA207" s="389"/>
      <c r="BB207" s="389"/>
      <c r="BC207" s="389"/>
      <c r="BD207" s="389"/>
      <c r="BE207" s="389"/>
      <c r="BF207" s="389"/>
      <c r="BG207" s="389"/>
      <c r="BH207" s="389"/>
      <c r="BI207" s="389"/>
      <c r="BJ207" s="389"/>
      <c r="BK207" s="389"/>
      <c r="BL207" s="389"/>
      <c r="BM207" s="389"/>
      <c r="BN207" s="389"/>
      <c r="BO207" s="389"/>
      <c r="BP207" s="389"/>
      <c r="BQ207" s="389"/>
      <c r="BR207" s="389"/>
      <c r="BS207" s="389"/>
      <c r="BT207" s="389"/>
    </row>
    <row r="208" spans="1:72" s="503" customFormat="1" ht="15.75" customHeight="1" x14ac:dyDescent="0.2">
      <c r="A208" s="402"/>
      <c r="B208" s="403"/>
      <c r="C208" s="421"/>
      <c r="D208" s="404"/>
      <c r="E208" s="404" t="s">
        <v>420</v>
      </c>
      <c r="F208" s="414" t="s">
        <v>42</v>
      </c>
      <c r="G208" s="415">
        <f>6203</f>
        <v>6203</v>
      </c>
      <c r="H208" s="389"/>
      <c r="I208" s="389"/>
      <c r="J208" s="389"/>
      <c r="K208" s="389"/>
      <c r="L208" s="389"/>
      <c r="M208" s="389"/>
      <c r="N208" s="389"/>
      <c r="O208" s="389"/>
      <c r="P208" s="389"/>
      <c r="Q208" s="389"/>
      <c r="R208" s="389"/>
      <c r="S208" s="389"/>
      <c r="T208" s="389"/>
      <c r="U208" s="389"/>
      <c r="V208" s="389"/>
      <c r="W208" s="389"/>
      <c r="X208" s="389"/>
      <c r="Y208" s="389"/>
      <c r="Z208" s="389"/>
      <c r="AA208" s="389"/>
      <c r="AB208" s="389"/>
      <c r="AC208" s="389"/>
      <c r="AD208" s="389"/>
      <c r="AE208" s="389"/>
      <c r="AF208" s="389"/>
      <c r="AG208" s="389"/>
      <c r="AH208" s="389"/>
      <c r="AI208" s="389"/>
      <c r="AJ208" s="389"/>
      <c r="AK208" s="389"/>
      <c r="AL208" s="389"/>
      <c r="AM208" s="389"/>
      <c r="AN208" s="389"/>
      <c r="AO208" s="389"/>
      <c r="AP208" s="389"/>
      <c r="AQ208" s="389"/>
      <c r="AR208" s="389"/>
      <c r="AS208" s="389"/>
      <c r="AT208" s="389"/>
      <c r="AU208" s="389"/>
      <c r="AV208" s="389"/>
      <c r="AW208" s="389"/>
      <c r="AX208" s="389"/>
      <c r="AY208" s="389"/>
      <c r="AZ208" s="389"/>
      <c r="BA208" s="389"/>
      <c r="BB208" s="389"/>
      <c r="BC208" s="389"/>
      <c r="BD208" s="389"/>
      <c r="BE208" s="389"/>
      <c r="BF208" s="389"/>
      <c r="BG208" s="389"/>
      <c r="BH208" s="389"/>
      <c r="BI208" s="389"/>
      <c r="BJ208" s="389"/>
      <c r="BK208" s="389"/>
      <c r="BL208" s="389"/>
      <c r="BM208" s="389"/>
      <c r="BN208" s="389"/>
      <c r="BO208" s="389"/>
      <c r="BP208" s="389"/>
      <c r="BQ208" s="389"/>
      <c r="BR208" s="389"/>
      <c r="BS208" s="389"/>
      <c r="BT208" s="389"/>
    </row>
    <row r="209" spans="1:72" s="503" customFormat="1" ht="9" customHeight="1" x14ac:dyDescent="0.2">
      <c r="A209" s="402"/>
      <c r="B209" s="403"/>
      <c r="C209" s="421"/>
      <c r="D209" s="404"/>
      <c r="E209" s="405"/>
      <c r="F209" s="407"/>
      <c r="G209" s="419"/>
      <c r="H209" s="389"/>
      <c r="I209" s="389"/>
      <c r="J209" s="389"/>
      <c r="K209" s="389"/>
      <c r="L209" s="389"/>
      <c r="M209" s="389"/>
      <c r="N209" s="389"/>
      <c r="O209" s="389"/>
      <c r="P209" s="389"/>
      <c r="Q209" s="389"/>
      <c r="R209" s="389"/>
      <c r="S209" s="389"/>
      <c r="T209" s="389"/>
      <c r="U209" s="389"/>
      <c r="V209" s="389"/>
      <c r="W209" s="389"/>
      <c r="X209" s="389"/>
      <c r="Y209" s="389"/>
      <c r="Z209" s="389"/>
      <c r="AA209" s="389"/>
      <c r="AB209" s="389"/>
      <c r="AC209" s="389"/>
      <c r="AD209" s="389"/>
      <c r="AE209" s="389"/>
      <c r="AF209" s="389"/>
      <c r="AG209" s="389"/>
      <c r="AH209" s="389"/>
      <c r="AI209" s="389"/>
      <c r="AJ209" s="389"/>
      <c r="AK209" s="389"/>
      <c r="AL209" s="389"/>
      <c r="AM209" s="389"/>
      <c r="AN209" s="389"/>
      <c r="AO209" s="389"/>
      <c r="AP209" s="389"/>
      <c r="AQ209" s="389"/>
      <c r="AR209" s="389"/>
      <c r="AS209" s="389"/>
      <c r="AT209" s="389"/>
      <c r="AU209" s="389"/>
      <c r="AV209" s="389"/>
      <c r="AW209" s="389"/>
      <c r="AX209" s="389"/>
      <c r="AY209" s="389"/>
      <c r="AZ209" s="389"/>
      <c r="BA209" s="389"/>
      <c r="BB209" s="389"/>
      <c r="BC209" s="389"/>
      <c r="BD209" s="389"/>
      <c r="BE209" s="389"/>
      <c r="BF209" s="389"/>
      <c r="BG209" s="389"/>
      <c r="BH209" s="389"/>
      <c r="BI209" s="389"/>
      <c r="BJ209" s="389"/>
      <c r="BK209" s="389"/>
      <c r="BL209" s="389"/>
      <c r="BM209" s="389"/>
      <c r="BN209" s="389"/>
      <c r="BO209" s="389"/>
      <c r="BP209" s="389"/>
      <c r="BQ209" s="389"/>
      <c r="BR209" s="389"/>
      <c r="BS209" s="389"/>
      <c r="BT209" s="389"/>
    </row>
    <row r="210" spans="1:72" s="503" customFormat="1" ht="15.75" customHeight="1" x14ac:dyDescent="0.2">
      <c r="A210" s="402"/>
      <c r="B210" s="505" t="s">
        <v>140</v>
      </c>
      <c r="C210" s="404" t="s">
        <v>453</v>
      </c>
      <c r="D210" s="404" t="s">
        <v>455</v>
      </c>
      <c r="E210" s="405" t="s">
        <v>42</v>
      </c>
      <c r="F210" s="407" t="s">
        <v>42</v>
      </c>
      <c r="G210" s="406">
        <f>SUM(G212)</f>
        <v>67851.350000000006</v>
      </c>
      <c r="H210" s="389"/>
      <c r="I210" s="389"/>
      <c r="J210" s="389"/>
      <c r="K210" s="389"/>
      <c r="L210" s="389"/>
      <c r="M210" s="389"/>
      <c r="N210" s="389"/>
      <c r="O210" s="389"/>
      <c r="P210" s="389"/>
      <c r="Q210" s="389"/>
      <c r="R210" s="389"/>
      <c r="S210" s="389"/>
      <c r="T210" s="389"/>
      <c r="U210" s="389"/>
      <c r="V210" s="389"/>
      <c r="W210" s="389"/>
      <c r="X210" s="389"/>
      <c r="Y210" s="389"/>
      <c r="Z210" s="389"/>
      <c r="AA210" s="389"/>
      <c r="AB210" s="389"/>
      <c r="AC210" s="389"/>
      <c r="AD210" s="389"/>
      <c r="AE210" s="389"/>
      <c r="AF210" s="389"/>
      <c r="AG210" s="389"/>
      <c r="AH210" s="389"/>
      <c r="AI210" s="389"/>
      <c r="AJ210" s="389"/>
      <c r="AK210" s="389"/>
      <c r="AL210" s="389"/>
      <c r="AM210" s="389"/>
      <c r="AN210" s="389"/>
      <c r="AO210" s="389"/>
      <c r="AP210" s="389"/>
      <c r="AQ210" s="389"/>
      <c r="AR210" s="389"/>
      <c r="AS210" s="389"/>
      <c r="AT210" s="389"/>
      <c r="AU210" s="389"/>
      <c r="AV210" s="389"/>
      <c r="AW210" s="389"/>
      <c r="AX210" s="389"/>
      <c r="AY210" s="389"/>
      <c r="AZ210" s="389"/>
      <c r="BA210" s="389"/>
      <c r="BB210" s="389"/>
      <c r="BC210" s="389"/>
      <c r="BD210" s="389"/>
      <c r="BE210" s="389"/>
      <c r="BF210" s="389"/>
      <c r="BG210" s="389"/>
      <c r="BH210" s="389"/>
      <c r="BI210" s="389"/>
      <c r="BJ210" s="389"/>
      <c r="BK210" s="389"/>
      <c r="BL210" s="389"/>
      <c r="BM210" s="389"/>
      <c r="BN210" s="389"/>
      <c r="BO210" s="389"/>
      <c r="BP210" s="389"/>
      <c r="BQ210" s="389"/>
      <c r="BR210" s="389"/>
      <c r="BS210" s="389"/>
      <c r="BT210" s="389"/>
    </row>
    <row r="211" spans="1:72" s="503" customFormat="1" ht="8.25" customHeight="1" x14ac:dyDescent="0.2">
      <c r="A211" s="402"/>
      <c r="B211" s="403"/>
      <c r="C211" s="421"/>
      <c r="D211" s="404"/>
      <c r="E211" s="404"/>
      <c r="F211" s="414"/>
      <c r="G211" s="415"/>
      <c r="H211" s="389"/>
      <c r="I211" s="389"/>
      <c r="J211" s="389"/>
      <c r="K211" s="389"/>
      <c r="L211" s="389"/>
      <c r="M211" s="389"/>
      <c r="N211" s="389"/>
      <c r="O211" s="389"/>
      <c r="P211" s="389"/>
      <c r="Q211" s="389"/>
      <c r="R211" s="389"/>
      <c r="S211" s="389"/>
      <c r="T211" s="389"/>
      <c r="U211" s="389"/>
      <c r="V211" s="389"/>
      <c r="W211" s="389"/>
      <c r="X211" s="389"/>
      <c r="Y211" s="389"/>
      <c r="Z211" s="389"/>
      <c r="AA211" s="389"/>
      <c r="AB211" s="389"/>
      <c r="AC211" s="389"/>
      <c r="AD211" s="389"/>
      <c r="AE211" s="389"/>
      <c r="AF211" s="389"/>
      <c r="AG211" s="389"/>
      <c r="AH211" s="389"/>
      <c r="AI211" s="389"/>
      <c r="AJ211" s="389"/>
      <c r="AK211" s="389"/>
      <c r="AL211" s="389"/>
      <c r="AM211" s="389"/>
      <c r="AN211" s="389"/>
      <c r="AO211" s="389"/>
      <c r="AP211" s="389"/>
      <c r="AQ211" s="389"/>
      <c r="AR211" s="389"/>
      <c r="AS211" s="389"/>
      <c r="AT211" s="389"/>
      <c r="AU211" s="389"/>
      <c r="AV211" s="389"/>
      <c r="AW211" s="389"/>
      <c r="AX211" s="389"/>
      <c r="AY211" s="389"/>
      <c r="AZ211" s="389"/>
      <c r="BA211" s="389"/>
      <c r="BB211" s="389"/>
      <c r="BC211" s="389"/>
      <c r="BD211" s="389"/>
      <c r="BE211" s="389"/>
      <c r="BF211" s="389"/>
      <c r="BG211" s="389"/>
      <c r="BH211" s="389"/>
      <c r="BI211" s="389"/>
      <c r="BJ211" s="389"/>
      <c r="BK211" s="389"/>
      <c r="BL211" s="389"/>
      <c r="BM211" s="389"/>
      <c r="BN211" s="389"/>
      <c r="BO211" s="389"/>
      <c r="BP211" s="389"/>
      <c r="BQ211" s="389"/>
      <c r="BR211" s="389"/>
      <c r="BS211" s="389"/>
      <c r="BT211" s="389"/>
    </row>
    <row r="212" spans="1:72" s="503" customFormat="1" ht="15.75" customHeight="1" x14ac:dyDescent="0.2">
      <c r="A212" s="402"/>
      <c r="B212" s="403"/>
      <c r="C212" s="421"/>
      <c r="D212" s="404"/>
      <c r="E212" s="404"/>
      <c r="F212" s="414"/>
      <c r="G212" s="504">
        <f>SUM(G213:G215)</f>
        <v>67851.350000000006</v>
      </c>
      <c r="H212" s="389"/>
      <c r="I212" s="389"/>
      <c r="J212" s="389"/>
      <c r="K212" s="389"/>
      <c r="L212" s="389"/>
      <c r="M212" s="389"/>
      <c r="N212" s="389"/>
      <c r="O212" s="389"/>
      <c r="P212" s="389"/>
      <c r="Q212" s="389"/>
      <c r="R212" s="389"/>
      <c r="S212" s="389"/>
      <c r="T212" s="389"/>
      <c r="U212" s="389"/>
      <c r="V212" s="389"/>
      <c r="W212" s="389"/>
      <c r="X212" s="389"/>
      <c r="Y212" s="389"/>
      <c r="Z212" s="389"/>
      <c r="AA212" s="389"/>
      <c r="AB212" s="389"/>
      <c r="AC212" s="389"/>
      <c r="AD212" s="389"/>
      <c r="AE212" s="389"/>
      <c r="AF212" s="389"/>
      <c r="AG212" s="389"/>
      <c r="AH212" s="389"/>
      <c r="AI212" s="389"/>
      <c r="AJ212" s="389"/>
      <c r="AK212" s="389"/>
      <c r="AL212" s="389"/>
      <c r="AM212" s="389"/>
      <c r="AN212" s="389"/>
      <c r="AO212" s="389"/>
      <c r="AP212" s="389"/>
      <c r="AQ212" s="389"/>
      <c r="AR212" s="389"/>
      <c r="AS212" s="389"/>
      <c r="AT212" s="389"/>
      <c r="AU212" s="389"/>
      <c r="AV212" s="389"/>
      <c r="AW212" s="389"/>
      <c r="AX212" s="389"/>
      <c r="AY212" s="389"/>
      <c r="AZ212" s="389"/>
      <c r="BA212" s="389"/>
      <c r="BB212" s="389"/>
      <c r="BC212" s="389"/>
      <c r="BD212" s="389"/>
      <c r="BE212" s="389"/>
      <c r="BF212" s="389"/>
      <c r="BG212" s="389"/>
      <c r="BH212" s="389"/>
      <c r="BI212" s="389"/>
      <c r="BJ212" s="389"/>
      <c r="BK212" s="389"/>
      <c r="BL212" s="389"/>
      <c r="BM212" s="389"/>
      <c r="BN212" s="389"/>
      <c r="BO212" s="389"/>
      <c r="BP212" s="389"/>
      <c r="BQ212" s="389"/>
      <c r="BR212" s="389"/>
      <c r="BS212" s="389"/>
      <c r="BT212" s="389"/>
    </row>
    <row r="213" spans="1:72" s="503" customFormat="1" ht="15.75" customHeight="1" x14ac:dyDescent="0.2">
      <c r="A213" s="402"/>
      <c r="B213" s="403"/>
      <c r="C213" s="421"/>
      <c r="D213" s="404"/>
      <c r="E213" s="404" t="s">
        <v>145</v>
      </c>
      <c r="F213" s="414" t="s">
        <v>42</v>
      </c>
      <c r="G213" s="415">
        <f>6086+7919+8742.35+7388+7898+7643-1002+7643+6634</f>
        <v>58951.35</v>
      </c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  <c r="S213" s="389"/>
      <c r="T213" s="389"/>
      <c r="U213" s="389"/>
      <c r="V213" s="389"/>
      <c r="W213" s="389"/>
      <c r="X213" s="389"/>
      <c r="Y213" s="389"/>
      <c r="Z213" s="389"/>
      <c r="AA213" s="389"/>
      <c r="AB213" s="389"/>
      <c r="AC213" s="389"/>
      <c r="AD213" s="389"/>
      <c r="AE213" s="389"/>
      <c r="AF213" s="389"/>
      <c r="AG213" s="389"/>
      <c r="AH213" s="389"/>
      <c r="AI213" s="389"/>
      <c r="AJ213" s="389"/>
      <c r="AK213" s="389"/>
      <c r="AL213" s="389"/>
      <c r="AM213" s="389"/>
      <c r="AN213" s="389"/>
      <c r="AO213" s="389"/>
      <c r="AP213" s="389"/>
      <c r="AQ213" s="389"/>
      <c r="AR213" s="389"/>
      <c r="AS213" s="389"/>
      <c r="AT213" s="389"/>
      <c r="AU213" s="389"/>
      <c r="AV213" s="389"/>
      <c r="AW213" s="389"/>
      <c r="AX213" s="389"/>
      <c r="AY213" s="389"/>
      <c r="AZ213" s="389"/>
      <c r="BA213" s="389"/>
      <c r="BB213" s="389"/>
      <c r="BC213" s="389"/>
      <c r="BD213" s="389"/>
      <c r="BE213" s="389"/>
      <c r="BF213" s="389"/>
      <c r="BG213" s="389"/>
      <c r="BH213" s="389"/>
      <c r="BI213" s="389"/>
      <c r="BJ213" s="389"/>
      <c r="BK213" s="389"/>
      <c r="BL213" s="389"/>
      <c r="BM213" s="389"/>
      <c r="BN213" s="389"/>
      <c r="BO213" s="389"/>
      <c r="BP213" s="389"/>
      <c r="BQ213" s="389"/>
      <c r="BR213" s="389"/>
      <c r="BS213" s="389"/>
      <c r="BT213" s="389"/>
    </row>
    <row r="214" spans="1:72" s="503" customFormat="1" ht="15.75" customHeight="1" x14ac:dyDescent="0.2">
      <c r="A214" s="402"/>
      <c r="B214" s="403"/>
      <c r="C214" s="421"/>
      <c r="D214" s="404"/>
      <c r="E214" s="404" t="s">
        <v>430</v>
      </c>
      <c r="F214" s="414" t="s">
        <v>42</v>
      </c>
      <c r="G214" s="415">
        <f>400</f>
        <v>400</v>
      </c>
      <c r="H214" s="389"/>
      <c r="I214" s="389"/>
      <c r="J214" s="389"/>
      <c r="K214" s="389"/>
      <c r="L214" s="389"/>
      <c r="M214" s="389"/>
      <c r="N214" s="389"/>
      <c r="O214" s="389"/>
      <c r="P214" s="389"/>
      <c r="Q214" s="389"/>
      <c r="R214" s="389"/>
      <c r="S214" s="389"/>
      <c r="T214" s="389"/>
      <c r="U214" s="389"/>
      <c r="V214" s="389"/>
      <c r="W214" s="389"/>
      <c r="X214" s="389"/>
      <c r="Y214" s="389"/>
      <c r="Z214" s="389"/>
      <c r="AA214" s="389"/>
      <c r="AB214" s="389"/>
      <c r="AC214" s="389"/>
      <c r="AD214" s="389"/>
      <c r="AE214" s="389"/>
      <c r="AF214" s="389"/>
      <c r="AG214" s="389"/>
      <c r="AH214" s="389"/>
      <c r="AI214" s="389"/>
      <c r="AJ214" s="389"/>
      <c r="AK214" s="389"/>
      <c r="AL214" s="389"/>
      <c r="AM214" s="389"/>
      <c r="AN214" s="389"/>
      <c r="AO214" s="389"/>
      <c r="AP214" s="389"/>
      <c r="AQ214" s="389"/>
      <c r="AR214" s="389"/>
      <c r="AS214" s="389"/>
      <c r="AT214" s="389"/>
      <c r="AU214" s="389"/>
      <c r="AV214" s="389"/>
      <c r="AW214" s="389"/>
      <c r="AX214" s="389"/>
      <c r="AY214" s="389"/>
      <c r="AZ214" s="389"/>
      <c r="BA214" s="389"/>
      <c r="BB214" s="389"/>
      <c r="BC214" s="389"/>
      <c r="BD214" s="389"/>
      <c r="BE214" s="389"/>
      <c r="BF214" s="389"/>
      <c r="BG214" s="389"/>
      <c r="BH214" s="389"/>
      <c r="BI214" s="389"/>
      <c r="BJ214" s="389"/>
      <c r="BK214" s="389"/>
      <c r="BL214" s="389"/>
      <c r="BM214" s="389"/>
      <c r="BN214" s="389"/>
      <c r="BO214" s="389"/>
      <c r="BP214" s="389"/>
      <c r="BQ214" s="389"/>
      <c r="BR214" s="389"/>
      <c r="BS214" s="389"/>
      <c r="BT214" s="389"/>
    </row>
    <row r="215" spans="1:72" s="503" customFormat="1" ht="15.75" customHeight="1" x14ac:dyDescent="0.2">
      <c r="A215" s="402"/>
      <c r="B215" s="403"/>
      <c r="C215" s="421"/>
      <c r="D215" s="404"/>
      <c r="E215" s="404" t="s">
        <v>420</v>
      </c>
      <c r="F215" s="414" t="s">
        <v>42</v>
      </c>
      <c r="G215" s="415">
        <f>8500</f>
        <v>8500</v>
      </c>
      <c r="H215" s="389"/>
      <c r="I215" s="389"/>
      <c r="J215" s="389"/>
      <c r="K215" s="389"/>
      <c r="L215" s="389"/>
      <c r="M215" s="389"/>
      <c r="N215" s="389"/>
      <c r="O215" s="389"/>
      <c r="P215" s="389"/>
      <c r="Q215" s="389"/>
      <c r="R215" s="389"/>
      <c r="S215" s="389"/>
      <c r="T215" s="389"/>
      <c r="U215" s="389"/>
      <c r="V215" s="389"/>
      <c r="W215" s="389"/>
      <c r="X215" s="389"/>
      <c r="Y215" s="389"/>
      <c r="Z215" s="389"/>
      <c r="AA215" s="389"/>
      <c r="AB215" s="389"/>
      <c r="AC215" s="389"/>
      <c r="AD215" s="389"/>
      <c r="AE215" s="389"/>
      <c r="AF215" s="389"/>
      <c r="AG215" s="389"/>
      <c r="AH215" s="389"/>
      <c r="AI215" s="389"/>
      <c r="AJ215" s="389"/>
      <c r="AK215" s="389"/>
      <c r="AL215" s="389"/>
      <c r="AM215" s="389"/>
      <c r="AN215" s="389"/>
      <c r="AO215" s="389"/>
      <c r="AP215" s="389"/>
      <c r="AQ215" s="389"/>
      <c r="AR215" s="389"/>
      <c r="AS215" s="389"/>
      <c r="AT215" s="389"/>
      <c r="AU215" s="389"/>
      <c r="AV215" s="389"/>
      <c r="AW215" s="389"/>
      <c r="AX215" s="389"/>
      <c r="AY215" s="389"/>
      <c r="AZ215" s="389"/>
      <c r="BA215" s="389"/>
      <c r="BB215" s="389"/>
      <c r="BC215" s="389"/>
      <c r="BD215" s="389"/>
      <c r="BE215" s="389"/>
      <c r="BF215" s="389"/>
      <c r="BG215" s="389"/>
      <c r="BH215" s="389"/>
      <c r="BI215" s="389"/>
      <c r="BJ215" s="389"/>
      <c r="BK215" s="389"/>
      <c r="BL215" s="389"/>
      <c r="BM215" s="389"/>
      <c r="BN215" s="389"/>
      <c r="BO215" s="389"/>
      <c r="BP215" s="389"/>
      <c r="BQ215" s="389"/>
      <c r="BR215" s="389"/>
      <c r="BS215" s="389"/>
      <c r="BT215" s="389"/>
    </row>
    <row r="216" spans="1:72" s="503" customFormat="1" ht="5.25" customHeight="1" x14ac:dyDescent="0.2">
      <c r="A216" s="416"/>
      <c r="B216" s="417"/>
      <c r="C216" s="418"/>
      <c r="D216" s="405"/>
      <c r="E216" s="405"/>
      <c r="F216" s="407"/>
      <c r="G216" s="419"/>
      <c r="H216" s="389"/>
      <c r="I216" s="389"/>
      <c r="J216" s="389"/>
      <c r="K216" s="389"/>
      <c r="L216" s="389"/>
      <c r="M216" s="389"/>
      <c r="N216" s="389"/>
      <c r="O216" s="389"/>
      <c r="P216" s="389"/>
      <c r="Q216" s="389"/>
      <c r="R216" s="389"/>
      <c r="S216" s="389"/>
      <c r="T216" s="389"/>
      <c r="U216" s="389"/>
      <c r="V216" s="389"/>
      <c r="W216" s="389"/>
      <c r="X216" s="389"/>
      <c r="Y216" s="389"/>
      <c r="Z216" s="389"/>
      <c r="AA216" s="389"/>
      <c r="AB216" s="389"/>
      <c r="AC216" s="389"/>
      <c r="AD216" s="389"/>
      <c r="AE216" s="389"/>
      <c r="AF216" s="389"/>
      <c r="AG216" s="389"/>
      <c r="AH216" s="389"/>
      <c r="AI216" s="389"/>
      <c r="AJ216" s="389"/>
      <c r="AK216" s="389"/>
      <c r="AL216" s="389"/>
      <c r="AM216" s="389"/>
      <c r="AN216" s="389"/>
      <c r="AO216" s="389"/>
      <c r="AP216" s="389"/>
      <c r="AQ216" s="389"/>
      <c r="AR216" s="389"/>
      <c r="AS216" s="389"/>
      <c r="AT216" s="389"/>
      <c r="AU216" s="389"/>
      <c r="AV216" s="389"/>
      <c r="AW216" s="389"/>
      <c r="AX216" s="389"/>
      <c r="AY216" s="389"/>
      <c r="AZ216" s="389"/>
      <c r="BA216" s="389"/>
      <c r="BB216" s="389"/>
      <c r="BC216" s="389"/>
      <c r="BD216" s="389"/>
      <c r="BE216" s="389"/>
      <c r="BF216" s="389"/>
      <c r="BG216" s="389"/>
      <c r="BH216" s="389"/>
      <c r="BI216" s="389"/>
      <c r="BJ216" s="389"/>
      <c r="BK216" s="389"/>
      <c r="BL216" s="389"/>
      <c r="BM216" s="389"/>
      <c r="BN216" s="389"/>
      <c r="BO216" s="389"/>
      <c r="BP216" s="389"/>
      <c r="BQ216" s="389"/>
      <c r="BR216" s="389"/>
      <c r="BS216" s="389"/>
      <c r="BT216" s="389"/>
    </row>
    <row r="217" spans="1:72" s="503" customFormat="1" ht="15.75" customHeight="1" x14ac:dyDescent="0.2">
      <c r="A217" s="402"/>
      <c r="B217" s="403"/>
      <c r="C217" s="404"/>
      <c r="D217" s="404"/>
      <c r="E217" s="405" t="s">
        <v>79</v>
      </c>
      <c r="F217" s="406">
        <f>85.52+10.46+270.69+254.55+109.7+194.71+62.69+139.62+170.91+386.57+15.67</f>
        <v>1701.0900000000001</v>
      </c>
      <c r="G217" s="407" t="s">
        <v>42</v>
      </c>
      <c r="H217" s="389"/>
      <c r="I217" s="389"/>
      <c r="J217" s="389"/>
      <c r="K217" s="389"/>
      <c r="L217" s="389"/>
      <c r="M217" s="389"/>
      <c r="N217" s="389"/>
      <c r="O217" s="389"/>
      <c r="P217" s="389"/>
      <c r="Q217" s="389"/>
      <c r="R217" s="389"/>
      <c r="S217" s="389"/>
      <c r="T217" s="389"/>
      <c r="U217" s="389"/>
      <c r="V217" s="389"/>
      <c r="W217" s="389"/>
      <c r="X217" s="389"/>
      <c r="Y217" s="389"/>
      <c r="Z217" s="389"/>
      <c r="AA217" s="389"/>
      <c r="AB217" s="389"/>
      <c r="AC217" s="389"/>
      <c r="AD217" s="389"/>
      <c r="AE217" s="389"/>
      <c r="AF217" s="389"/>
      <c r="AG217" s="389"/>
      <c r="AH217" s="389"/>
      <c r="AI217" s="389"/>
      <c r="AJ217" s="389"/>
      <c r="AK217" s="389"/>
      <c r="AL217" s="389"/>
      <c r="AM217" s="389"/>
      <c r="AN217" s="389"/>
      <c r="AO217" s="389"/>
      <c r="AP217" s="389"/>
      <c r="AQ217" s="389"/>
      <c r="AR217" s="389"/>
      <c r="AS217" s="389"/>
      <c r="AT217" s="389"/>
      <c r="AU217" s="389"/>
      <c r="AV217" s="389"/>
      <c r="AW217" s="389"/>
      <c r="AX217" s="389"/>
      <c r="AY217" s="389"/>
      <c r="AZ217" s="389"/>
      <c r="BA217" s="389"/>
      <c r="BB217" s="389"/>
      <c r="BC217" s="389"/>
      <c r="BD217" s="389"/>
      <c r="BE217" s="389"/>
      <c r="BF217" s="389"/>
      <c r="BG217" s="389"/>
      <c r="BH217" s="389"/>
      <c r="BI217" s="389"/>
      <c r="BJ217" s="389"/>
      <c r="BK217" s="389"/>
      <c r="BL217" s="389"/>
      <c r="BM217" s="389"/>
      <c r="BN217" s="389"/>
      <c r="BO217" s="389"/>
      <c r="BP217" s="389"/>
      <c r="BQ217" s="389"/>
      <c r="BR217" s="389"/>
      <c r="BS217" s="389"/>
      <c r="BT217" s="389"/>
    </row>
    <row r="218" spans="1:72" s="503" customFormat="1" ht="60" customHeight="1" x14ac:dyDescent="0.2">
      <c r="A218" s="408" t="s">
        <v>400</v>
      </c>
      <c r="B218" s="420" t="s">
        <v>456</v>
      </c>
      <c r="C218" s="404" t="s">
        <v>457</v>
      </c>
      <c r="D218" s="404" t="s">
        <v>458</v>
      </c>
      <c r="E218" s="410" t="s">
        <v>42</v>
      </c>
      <c r="F218" s="411" t="s">
        <v>42</v>
      </c>
      <c r="G218" s="422">
        <f>SUM(G220)</f>
        <v>1605.1100000000001</v>
      </c>
      <c r="H218" s="389"/>
      <c r="I218" s="511">
        <f>SUM(G218-F217)</f>
        <v>-95.980000000000018</v>
      </c>
      <c r="J218" s="389"/>
      <c r="K218" s="389"/>
      <c r="L218" s="389"/>
      <c r="M218" s="389"/>
      <c r="N218" s="389"/>
      <c r="O218" s="389"/>
      <c r="P218" s="389"/>
      <c r="Q218" s="389"/>
      <c r="R218" s="389"/>
      <c r="S218" s="389"/>
      <c r="T218" s="389"/>
      <c r="U218" s="389"/>
      <c r="V218" s="389"/>
      <c r="W218" s="389"/>
      <c r="X218" s="389"/>
      <c r="Y218" s="389"/>
      <c r="Z218" s="389"/>
      <c r="AA218" s="389"/>
      <c r="AB218" s="389"/>
      <c r="AC218" s="389"/>
      <c r="AD218" s="389"/>
      <c r="AE218" s="389"/>
      <c r="AF218" s="389"/>
      <c r="AG218" s="389"/>
      <c r="AH218" s="389"/>
      <c r="AI218" s="389"/>
      <c r="AJ218" s="389"/>
      <c r="AK218" s="389"/>
      <c r="AL218" s="389"/>
      <c r="AM218" s="389"/>
      <c r="AN218" s="389"/>
      <c r="AO218" s="389"/>
      <c r="AP218" s="389"/>
      <c r="AQ218" s="389"/>
      <c r="AR218" s="389"/>
      <c r="AS218" s="389"/>
      <c r="AT218" s="389"/>
      <c r="AU218" s="389"/>
      <c r="AV218" s="389"/>
      <c r="AW218" s="389"/>
      <c r="AX218" s="389"/>
      <c r="AY218" s="389"/>
      <c r="AZ218" s="389"/>
      <c r="BA218" s="389"/>
      <c r="BB218" s="389"/>
      <c r="BC218" s="389"/>
      <c r="BD218" s="389"/>
      <c r="BE218" s="389"/>
      <c r="BF218" s="389"/>
      <c r="BG218" s="389"/>
      <c r="BH218" s="389"/>
      <c r="BI218" s="389"/>
      <c r="BJ218" s="389"/>
      <c r="BK218" s="389"/>
      <c r="BL218" s="389"/>
      <c r="BM218" s="389"/>
      <c r="BN218" s="389"/>
      <c r="BO218" s="389"/>
      <c r="BP218" s="389"/>
      <c r="BQ218" s="389"/>
      <c r="BR218" s="389"/>
      <c r="BS218" s="389"/>
      <c r="BT218" s="389"/>
    </row>
    <row r="219" spans="1:72" s="503" customFormat="1" ht="5.25" customHeight="1" x14ac:dyDescent="0.2">
      <c r="A219" s="408"/>
      <c r="B219" s="413"/>
      <c r="C219" s="404"/>
      <c r="D219" s="404"/>
      <c r="E219" s="404"/>
      <c r="F219" s="414"/>
      <c r="G219" s="504"/>
      <c r="H219" s="389"/>
      <c r="I219" s="389"/>
      <c r="J219" s="389"/>
      <c r="K219" s="389"/>
      <c r="L219" s="389"/>
      <c r="M219" s="389"/>
      <c r="N219" s="389"/>
      <c r="O219" s="389"/>
      <c r="P219" s="389"/>
      <c r="Q219" s="389"/>
      <c r="R219" s="389"/>
      <c r="S219" s="389"/>
      <c r="T219" s="389"/>
      <c r="U219" s="389"/>
      <c r="V219" s="389"/>
      <c r="W219" s="389"/>
      <c r="X219" s="389"/>
      <c r="Y219" s="389"/>
      <c r="Z219" s="389"/>
      <c r="AA219" s="389"/>
      <c r="AB219" s="389"/>
      <c r="AC219" s="389"/>
      <c r="AD219" s="389"/>
      <c r="AE219" s="389"/>
      <c r="AF219" s="389"/>
      <c r="AG219" s="389"/>
      <c r="AH219" s="389"/>
      <c r="AI219" s="389"/>
      <c r="AJ219" s="389"/>
      <c r="AK219" s="389"/>
      <c r="AL219" s="389"/>
      <c r="AM219" s="389"/>
      <c r="AN219" s="389"/>
      <c r="AO219" s="389"/>
      <c r="AP219" s="389"/>
      <c r="AQ219" s="389"/>
      <c r="AR219" s="389"/>
      <c r="AS219" s="389"/>
      <c r="AT219" s="389"/>
      <c r="AU219" s="389"/>
      <c r="AV219" s="389"/>
      <c r="AW219" s="389"/>
      <c r="AX219" s="389"/>
      <c r="AY219" s="389"/>
      <c r="AZ219" s="389"/>
      <c r="BA219" s="389"/>
      <c r="BB219" s="389"/>
      <c r="BC219" s="389"/>
      <c r="BD219" s="389"/>
      <c r="BE219" s="389"/>
      <c r="BF219" s="389"/>
      <c r="BG219" s="389"/>
      <c r="BH219" s="389"/>
      <c r="BI219" s="389"/>
      <c r="BJ219" s="389"/>
      <c r="BK219" s="389"/>
      <c r="BL219" s="389"/>
      <c r="BM219" s="389"/>
      <c r="BN219" s="389"/>
      <c r="BO219" s="389"/>
      <c r="BP219" s="389"/>
      <c r="BQ219" s="389"/>
      <c r="BR219" s="389"/>
      <c r="BS219" s="389"/>
      <c r="BT219" s="389"/>
    </row>
    <row r="220" spans="1:72" s="503" customFormat="1" ht="15.75" customHeight="1" x14ac:dyDescent="0.2">
      <c r="A220" s="408"/>
      <c r="B220" s="505" t="s">
        <v>130</v>
      </c>
      <c r="C220" s="404"/>
      <c r="D220" s="404"/>
      <c r="E220" s="404"/>
      <c r="F220" s="414"/>
      <c r="G220" s="504">
        <f>SUM(G221:G222)</f>
        <v>1605.1100000000001</v>
      </c>
      <c r="H220" s="389"/>
      <c r="I220" s="389"/>
      <c r="J220" s="389"/>
      <c r="K220" s="389"/>
      <c r="L220" s="389"/>
      <c r="M220" s="389"/>
      <c r="N220" s="389"/>
      <c r="O220" s="389"/>
      <c r="P220" s="389"/>
      <c r="Q220" s="389"/>
      <c r="R220" s="389"/>
      <c r="S220" s="389"/>
      <c r="T220" s="389"/>
      <c r="U220" s="389"/>
      <c r="V220" s="389"/>
      <c r="W220" s="389"/>
      <c r="X220" s="389"/>
      <c r="Y220" s="389"/>
      <c r="Z220" s="389"/>
      <c r="AA220" s="389"/>
      <c r="AB220" s="389"/>
      <c r="AC220" s="389"/>
      <c r="AD220" s="389"/>
      <c r="AE220" s="389"/>
      <c r="AF220" s="389"/>
      <c r="AG220" s="389"/>
      <c r="AH220" s="389"/>
      <c r="AI220" s="389"/>
      <c r="AJ220" s="389"/>
      <c r="AK220" s="389"/>
      <c r="AL220" s="389"/>
      <c r="AM220" s="389"/>
      <c r="AN220" s="389"/>
      <c r="AO220" s="389"/>
      <c r="AP220" s="389"/>
      <c r="AQ220" s="389"/>
      <c r="AR220" s="389"/>
      <c r="AS220" s="389"/>
      <c r="AT220" s="389"/>
      <c r="AU220" s="389"/>
      <c r="AV220" s="389"/>
      <c r="AW220" s="389"/>
      <c r="AX220" s="389"/>
      <c r="AY220" s="389"/>
      <c r="AZ220" s="389"/>
      <c r="BA220" s="389"/>
      <c r="BB220" s="389"/>
      <c r="BC220" s="389"/>
      <c r="BD220" s="389"/>
      <c r="BE220" s="389"/>
      <c r="BF220" s="389"/>
      <c r="BG220" s="389"/>
      <c r="BH220" s="389"/>
      <c r="BI220" s="389"/>
      <c r="BJ220" s="389"/>
      <c r="BK220" s="389"/>
      <c r="BL220" s="389"/>
      <c r="BM220" s="389"/>
      <c r="BN220" s="389"/>
      <c r="BO220" s="389"/>
      <c r="BP220" s="389"/>
      <c r="BQ220" s="389"/>
      <c r="BR220" s="389"/>
      <c r="BS220" s="389"/>
      <c r="BT220" s="389"/>
    </row>
    <row r="221" spans="1:72" s="503" customFormat="1" ht="15.75" customHeight="1" x14ac:dyDescent="0.2">
      <c r="A221" s="408"/>
      <c r="B221" s="505"/>
      <c r="C221" s="421"/>
      <c r="D221" s="404"/>
      <c r="E221" s="404" t="s">
        <v>418</v>
      </c>
      <c r="F221" s="414" t="s">
        <v>42</v>
      </c>
      <c r="G221" s="415">
        <f>226.25+304.45+215.62+116.95+143.16+336.94</f>
        <v>1343.3700000000001</v>
      </c>
      <c r="H221" s="389"/>
      <c r="I221" s="389"/>
      <c r="J221" s="389"/>
      <c r="K221" s="389"/>
      <c r="L221" s="389"/>
      <c r="M221" s="389"/>
      <c r="N221" s="389"/>
      <c r="O221" s="389"/>
      <c r="P221" s="389"/>
      <c r="Q221" s="389"/>
      <c r="R221" s="389"/>
      <c r="S221" s="389"/>
      <c r="T221" s="389"/>
      <c r="U221" s="389"/>
      <c r="V221" s="389"/>
      <c r="W221" s="389"/>
      <c r="X221" s="389"/>
      <c r="Y221" s="389"/>
      <c r="Z221" s="389"/>
      <c r="AA221" s="389"/>
      <c r="AB221" s="389"/>
      <c r="AC221" s="389"/>
      <c r="AD221" s="389"/>
      <c r="AE221" s="389"/>
      <c r="AF221" s="389"/>
      <c r="AG221" s="389"/>
      <c r="AH221" s="389"/>
      <c r="AI221" s="389"/>
      <c r="AJ221" s="389"/>
      <c r="AK221" s="389"/>
      <c r="AL221" s="389"/>
      <c r="AM221" s="389"/>
      <c r="AN221" s="389"/>
      <c r="AO221" s="389"/>
      <c r="AP221" s="389"/>
      <c r="AQ221" s="389"/>
      <c r="AR221" s="389"/>
      <c r="AS221" s="389"/>
      <c r="AT221" s="389"/>
      <c r="AU221" s="389"/>
      <c r="AV221" s="389"/>
      <c r="AW221" s="389"/>
      <c r="AX221" s="389"/>
      <c r="AY221" s="389"/>
      <c r="AZ221" s="389"/>
      <c r="BA221" s="389"/>
      <c r="BB221" s="389"/>
      <c r="BC221" s="389"/>
      <c r="BD221" s="389"/>
      <c r="BE221" s="389"/>
      <c r="BF221" s="389"/>
      <c r="BG221" s="389"/>
      <c r="BH221" s="389"/>
      <c r="BI221" s="389"/>
      <c r="BJ221" s="389"/>
      <c r="BK221" s="389"/>
      <c r="BL221" s="389"/>
      <c r="BM221" s="389"/>
      <c r="BN221" s="389"/>
      <c r="BO221" s="389"/>
      <c r="BP221" s="389"/>
      <c r="BQ221" s="389"/>
      <c r="BR221" s="389"/>
      <c r="BS221" s="389"/>
      <c r="BT221" s="389"/>
    </row>
    <row r="222" spans="1:72" s="503" customFormat="1" ht="15.75" customHeight="1" x14ac:dyDescent="0.2">
      <c r="A222" s="408"/>
      <c r="B222" s="505"/>
      <c r="C222" s="421"/>
      <c r="D222" s="404"/>
      <c r="E222" s="404" t="s">
        <v>419</v>
      </c>
      <c r="F222" s="414" t="s">
        <v>42</v>
      </c>
      <c r="G222" s="415">
        <f>44.44+59.8+41.78+22.67+27.75+65.3</f>
        <v>261.74</v>
      </c>
      <c r="H222" s="389"/>
      <c r="I222" s="389"/>
      <c r="J222" s="389"/>
      <c r="K222" s="389"/>
      <c r="L222" s="389"/>
      <c r="M222" s="389"/>
      <c r="N222" s="389"/>
      <c r="O222" s="389"/>
      <c r="P222" s="389"/>
      <c r="Q222" s="389"/>
      <c r="R222" s="389"/>
      <c r="S222" s="389"/>
      <c r="T222" s="389"/>
      <c r="U222" s="389"/>
      <c r="V222" s="389"/>
      <c r="W222" s="389"/>
      <c r="X222" s="389"/>
      <c r="Y222" s="389"/>
      <c r="Z222" s="389"/>
      <c r="AA222" s="389"/>
      <c r="AB222" s="389"/>
      <c r="AC222" s="389"/>
      <c r="AD222" s="389"/>
      <c r="AE222" s="389"/>
      <c r="AF222" s="389"/>
      <c r="AG222" s="389"/>
      <c r="AH222" s="389"/>
      <c r="AI222" s="389"/>
      <c r="AJ222" s="389"/>
      <c r="AK222" s="389"/>
      <c r="AL222" s="389"/>
      <c r="AM222" s="389"/>
      <c r="AN222" s="389"/>
      <c r="AO222" s="389"/>
      <c r="AP222" s="389"/>
      <c r="AQ222" s="389"/>
      <c r="AR222" s="389"/>
      <c r="AS222" s="389"/>
      <c r="AT222" s="389"/>
      <c r="AU222" s="389"/>
      <c r="AV222" s="389"/>
      <c r="AW222" s="389"/>
      <c r="AX222" s="389"/>
      <c r="AY222" s="389"/>
      <c r="AZ222" s="389"/>
      <c r="BA222" s="389"/>
      <c r="BB222" s="389"/>
      <c r="BC222" s="389"/>
      <c r="BD222" s="389"/>
      <c r="BE222" s="389"/>
      <c r="BF222" s="389"/>
      <c r="BG222" s="389"/>
      <c r="BH222" s="389"/>
      <c r="BI222" s="389"/>
      <c r="BJ222" s="389"/>
      <c r="BK222" s="389"/>
      <c r="BL222" s="389"/>
      <c r="BM222" s="389"/>
      <c r="BN222" s="389"/>
      <c r="BO222" s="389"/>
      <c r="BP222" s="389"/>
      <c r="BQ222" s="389"/>
      <c r="BR222" s="389"/>
      <c r="BS222" s="389"/>
      <c r="BT222" s="389"/>
    </row>
    <row r="223" spans="1:72" s="503" customFormat="1" ht="6" customHeight="1" x14ac:dyDescent="0.2">
      <c r="A223" s="423"/>
      <c r="B223" s="507"/>
      <c r="C223" s="418"/>
      <c r="D223" s="405"/>
      <c r="E223" s="405"/>
      <c r="F223" s="407"/>
      <c r="G223" s="419"/>
      <c r="H223" s="389"/>
      <c r="I223" s="389"/>
      <c r="J223" s="389"/>
      <c r="K223" s="389"/>
      <c r="L223" s="389"/>
      <c r="M223" s="389"/>
      <c r="N223" s="389"/>
      <c r="O223" s="389"/>
      <c r="P223" s="389"/>
      <c r="Q223" s="389"/>
      <c r="R223" s="389"/>
      <c r="S223" s="389"/>
      <c r="T223" s="389"/>
      <c r="U223" s="389"/>
      <c r="V223" s="389"/>
      <c r="W223" s="389"/>
      <c r="X223" s="389"/>
      <c r="Y223" s="389"/>
      <c r="Z223" s="389"/>
      <c r="AA223" s="389"/>
      <c r="AB223" s="389"/>
      <c r="AC223" s="389"/>
      <c r="AD223" s="389"/>
      <c r="AE223" s="389"/>
      <c r="AF223" s="389"/>
      <c r="AG223" s="389"/>
      <c r="AH223" s="389"/>
      <c r="AI223" s="389"/>
      <c r="AJ223" s="389"/>
      <c r="AK223" s="389"/>
      <c r="AL223" s="389"/>
      <c r="AM223" s="389"/>
      <c r="AN223" s="389"/>
      <c r="AO223" s="389"/>
      <c r="AP223" s="389"/>
      <c r="AQ223" s="389"/>
      <c r="AR223" s="389"/>
      <c r="AS223" s="389"/>
      <c r="AT223" s="389"/>
      <c r="AU223" s="389"/>
      <c r="AV223" s="389"/>
      <c r="AW223" s="389"/>
      <c r="AX223" s="389"/>
      <c r="AY223" s="389"/>
      <c r="AZ223" s="389"/>
      <c r="BA223" s="389"/>
      <c r="BB223" s="389"/>
      <c r="BC223" s="389"/>
      <c r="BD223" s="389"/>
      <c r="BE223" s="389"/>
      <c r="BF223" s="389"/>
      <c r="BG223" s="389"/>
      <c r="BH223" s="389"/>
      <c r="BI223" s="389"/>
      <c r="BJ223" s="389"/>
      <c r="BK223" s="389"/>
      <c r="BL223" s="389"/>
      <c r="BM223" s="389"/>
      <c r="BN223" s="389"/>
      <c r="BO223" s="389"/>
      <c r="BP223" s="389"/>
      <c r="BQ223" s="389"/>
      <c r="BR223" s="389"/>
      <c r="BS223" s="389"/>
      <c r="BT223" s="389"/>
    </row>
    <row r="224" spans="1:72" s="503" customFormat="1" ht="15.75" customHeight="1" x14ac:dyDescent="0.2">
      <c r="A224" s="402"/>
      <c r="B224" s="403"/>
      <c r="C224" s="404"/>
      <c r="D224" s="404"/>
      <c r="E224" s="405" t="s">
        <v>79</v>
      </c>
      <c r="F224" s="406">
        <f>10000</f>
        <v>10000</v>
      </c>
      <c r="G224" s="407" t="s">
        <v>42</v>
      </c>
      <c r="H224" s="389"/>
      <c r="I224" s="389"/>
      <c r="J224" s="389"/>
      <c r="K224" s="389"/>
      <c r="L224" s="389"/>
      <c r="M224" s="389"/>
      <c r="N224" s="389"/>
      <c r="O224" s="389"/>
      <c r="P224" s="389"/>
      <c r="Q224" s="389"/>
      <c r="R224" s="389"/>
      <c r="S224" s="389"/>
      <c r="T224" s="389"/>
      <c r="U224" s="389"/>
      <c r="V224" s="389"/>
      <c r="W224" s="389"/>
      <c r="X224" s="389"/>
      <c r="Y224" s="389"/>
      <c r="Z224" s="389"/>
      <c r="AA224" s="389"/>
      <c r="AB224" s="389"/>
      <c r="AC224" s="389"/>
      <c r="AD224" s="389"/>
      <c r="AE224" s="389"/>
      <c r="AF224" s="389"/>
      <c r="AG224" s="389"/>
      <c r="AH224" s="389"/>
      <c r="AI224" s="389"/>
      <c r="AJ224" s="389"/>
      <c r="AK224" s="389"/>
      <c r="AL224" s="389"/>
      <c r="AM224" s="389"/>
      <c r="AN224" s="389"/>
      <c r="AO224" s="389"/>
      <c r="AP224" s="389"/>
      <c r="AQ224" s="389"/>
      <c r="AR224" s="389"/>
      <c r="AS224" s="389"/>
      <c r="AT224" s="389"/>
      <c r="AU224" s="389"/>
      <c r="AV224" s="389"/>
      <c r="AW224" s="389"/>
      <c r="AX224" s="389"/>
      <c r="AY224" s="389"/>
      <c r="AZ224" s="389"/>
      <c r="BA224" s="389"/>
      <c r="BB224" s="389"/>
      <c r="BC224" s="389"/>
      <c r="BD224" s="389"/>
      <c r="BE224" s="389"/>
      <c r="BF224" s="389"/>
      <c r="BG224" s="389"/>
      <c r="BH224" s="389"/>
      <c r="BI224" s="389"/>
      <c r="BJ224" s="389"/>
      <c r="BK224" s="389"/>
      <c r="BL224" s="389"/>
      <c r="BM224" s="389"/>
      <c r="BN224" s="389"/>
      <c r="BO224" s="389"/>
      <c r="BP224" s="389"/>
      <c r="BQ224" s="389"/>
      <c r="BR224" s="389"/>
      <c r="BS224" s="389"/>
      <c r="BT224" s="389"/>
    </row>
    <row r="225" spans="1:16135" s="503" customFormat="1" ht="15.75" customHeight="1" x14ac:dyDescent="0.2">
      <c r="A225" s="408" t="s">
        <v>459</v>
      </c>
      <c r="B225" s="420" t="s">
        <v>460</v>
      </c>
      <c r="C225" s="404" t="s">
        <v>453</v>
      </c>
      <c r="D225" s="404" t="s">
        <v>461</v>
      </c>
      <c r="E225" s="410" t="s">
        <v>42</v>
      </c>
      <c r="F225" s="411" t="s">
        <v>42</v>
      </c>
      <c r="G225" s="412">
        <f>SUM(G227)</f>
        <v>10000</v>
      </c>
      <c r="H225" s="389"/>
      <c r="I225" s="389"/>
      <c r="J225" s="389"/>
      <c r="K225" s="389"/>
      <c r="L225" s="389"/>
      <c r="M225" s="389"/>
      <c r="N225" s="389"/>
      <c r="O225" s="389"/>
      <c r="P225" s="389"/>
      <c r="Q225" s="389"/>
      <c r="R225" s="389"/>
      <c r="S225" s="389"/>
      <c r="T225" s="389"/>
      <c r="U225" s="389"/>
      <c r="V225" s="389"/>
      <c r="W225" s="389"/>
      <c r="X225" s="389"/>
      <c r="Y225" s="389"/>
      <c r="Z225" s="389"/>
      <c r="AA225" s="389"/>
      <c r="AB225" s="389"/>
      <c r="AC225" s="389"/>
      <c r="AD225" s="389"/>
      <c r="AE225" s="389"/>
      <c r="AF225" s="389"/>
      <c r="AG225" s="389"/>
      <c r="AH225" s="389"/>
      <c r="AI225" s="389"/>
      <c r="AJ225" s="389"/>
      <c r="AK225" s="389"/>
      <c r="AL225" s="389"/>
      <c r="AM225" s="389"/>
      <c r="AN225" s="389"/>
      <c r="AO225" s="389"/>
      <c r="AP225" s="389"/>
      <c r="AQ225" s="389"/>
      <c r="AR225" s="389"/>
      <c r="AS225" s="389"/>
      <c r="AT225" s="389"/>
      <c r="AU225" s="389"/>
      <c r="AV225" s="389"/>
      <c r="AW225" s="389"/>
      <c r="AX225" s="389"/>
      <c r="AY225" s="389"/>
      <c r="AZ225" s="389"/>
      <c r="BA225" s="389"/>
      <c r="BB225" s="389"/>
      <c r="BC225" s="389"/>
      <c r="BD225" s="389"/>
      <c r="BE225" s="389"/>
      <c r="BF225" s="389"/>
      <c r="BG225" s="389"/>
      <c r="BH225" s="389"/>
      <c r="BI225" s="389"/>
      <c r="BJ225" s="389"/>
      <c r="BK225" s="389"/>
      <c r="BL225" s="389"/>
      <c r="BM225" s="389"/>
      <c r="BN225" s="389"/>
      <c r="BO225" s="389"/>
      <c r="BP225" s="389"/>
      <c r="BQ225" s="389"/>
      <c r="BR225" s="389"/>
      <c r="BS225" s="389"/>
      <c r="BT225" s="389"/>
    </row>
    <row r="226" spans="1:16135" s="503" customFormat="1" ht="7.5" customHeight="1" x14ac:dyDescent="0.2">
      <c r="A226" s="402"/>
      <c r="B226" s="413"/>
      <c r="C226" s="404"/>
      <c r="D226" s="404"/>
      <c r="E226" s="404"/>
      <c r="F226" s="414"/>
      <c r="G226" s="504"/>
      <c r="H226" s="389"/>
      <c r="I226" s="389"/>
      <c r="J226" s="389"/>
      <c r="K226" s="389"/>
      <c r="L226" s="389"/>
      <c r="M226" s="389"/>
      <c r="N226" s="389"/>
      <c r="O226" s="389"/>
      <c r="P226" s="389"/>
      <c r="Q226" s="389"/>
      <c r="R226" s="389"/>
      <c r="S226" s="389"/>
      <c r="T226" s="389"/>
      <c r="U226" s="389"/>
      <c r="V226" s="389"/>
      <c r="W226" s="389"/>
      <c r="X226" s="389"/>
      <c r="Y226" s="389"/>
      <c r="Z226" s="389"/>
      <c r="AA226" s="389"/>
      <c r="AB226" s="389"/>
      <c r="AC226" s="389"/>
      <c r="AD226" s="389"/>
      <c r="AE226" s="389"/>
      <c r="AF226" s="389"/>
      <c r="AG226" s="389"/>
      <c r="AH226" s="389"/>
      <c r="AI226" s="389"/>
      <c r="AJ226" s="389"/>
      <c r="AK226" s="389"/>
      <c r="AL226" s="389"/>
      <c r="AM226" s="389"/>
      <c r="AN226" s="389"/>
      <c r="AO226" s="389"/>
      <c r="AP226" s="389"/>
      <c r="AQ226" s="389"/>
      <c r="AR226" s="389"/>
      <c r="AS226" s="389"/>
      <c r="AT226" s="389"/>
      <c r="AU226" s="389"/>
      <c r="AV226" s="389"/>
      <c r="AW226" s="389"/>
      <c r="AX226" s="389"/>
      <c r="AY226" s="389"/>
      <c r="AZ226" s="389"/>
      <c r="BA226" s="389"/>
      <c r="BB226" s="389"/>
      <c r="BC226" s="389"/>
      <c r="BD226" s="389"/>
      <c r="BE226" s="389"/>
      <c r="BF226" s="389"/>
      <c r="BG226" s="389"/>
      <c r="BH226" s="389"/>
      <c r="BI226" s="389"/>
      <c r="BJ226" s="389"/>
      <c r="BK226" s="389"/>
      <c r="BL226" s="389"/>
      <c r="BM226" s="389"/>
      <c r="BN226" s="389"/>
      <c r="BO226" s="389"/>
      <c r="BP226" s="389"/>
      <c r="BQ226" s="389"/>
      <c r="BR226" s="389"/>
      <c r="BS226" s="389"/>
      <c r="BT226" s="389"/>
    </row>
    <row r="227" spans="1:16135" s="503" customFormat="1" ht="25.5" customHeight="1" x14ac:dyDescent="0.2">
      <c r="A227" s="402"/>
      <c r="B227" s="506" t="s">
        <v>179</v>
      </c>
      <c r="C227" s="404"/>
      <c r="D227" s="404"/>
      <c r="E227" s="404"/>
      <c r="F227" s="414"/>
      <c r="G227" s="504">
        <f>SUM(G228:G228)</f>
        <v>10000</v>
      </c>
      <c r="H227" s="389"/>
      <c r="I227" s="389"/>
      <c r="J227" s="389"/>
      <c r="K227" s="389"/>
      <c r="L227" s="389"/>
      <c r="M227" s="389"/>
      <c r="N227" s="389"/>
      <c r="O227" s="389"/>
      <c r="P227" s="389"/>
      <c r="Q227" s="389"/>
      <c r="R227" s="389"/>
      <c r="S227" s="389"/>
      <c r="T227" s="389"/>
      <c r="U227" s="389"/>
      <c r="V227" s="389"/>
      <c r="W227" s="389"/>
      <c r="X227" s="389"/>
      <c r="Y227" s="389"/>
      <c r="Z227" s="389"/>
      <c r="AA227" s="389"/>
      <c r="AB227" s="389"/>
      <c r="AC227" s="389"/>
      <c r="AD227" s="389"/>
      <c r="AE227" s="389"/>
      <c r="AF227" s="389"/>
      <c r="AG227" s="389"/>
      <c r="AH227" s="389"/>
      <c r="AI227" s="389"/>
      <c r="AJ227" s="389"/>
      <c r="AK227" s="389"/>
      <c r="AL227" s="389"/>
      <c r="AM227" s="389"/>
      <c r="AN227" s="389"/>
      <c r="AO227" s="389"/>
      <c r="AP227" s="389"/>
      <c r="AQ227" s="389"/>
      <c r="AR227" s="389"/>
      <c r="AS227" s="389"/>
      <c r="AT227" s="389"/>
      <c r="AU227" s="389"/>
      <c r="AV227" s="389"/>
      <c r="AW227" s="389"/>
      <c r="AX227" s="389"/>
      <c r="AY227" s="389"/>
      <c r="AZ227" s="389"/>
      <c r="BA227" s="389"/>
      <c r="BB227" s="389"/>
      <c r="BC227" s="389"/>
      <c r="BD227" s="389"/>
      <c r="BE227" s="389"/>
      <c r="BF227" s="389"/>
      <c r="BG227" s="389"/>
      <c r="BH227" s="389"/>
      <c r="BI227" s="389"/>
      <c r="BJ227" s="389"/>
      <c r="BK227" s="389"/>
      <c r="BL227" s="389"/>
      <c r="BM227" s="389"/>
      <c r="BN227" s="389"/>
      <c r="BO227" s="389"/>
      <c r="BP227" s="389"/>
      <c r="BQ227" s="389"/>
      <c r="BR227" s="389"/>
      <c r="BS227" s="389"/>
      <c r="BT227" s="389"/>
    </row>
    <row r="228" spans="1:16135" s="503" customFormat="1" ht="15.75" customHeight="1" x14ac:dyDescent="0.2">
      <c r="A228" s="402"/>
      <c r="B228" s="403"/>
      <c r="C228" s="421"/>
      <c r="D228" s="404"/>
      <c r="E228" s="404" t="s">
        <v>414</v>
      </c>
      <c r="F228" s="414" t="s">
        <v>42</v>
      </c>
      <c r="G228" s="415">
        <f>10000</f>
        <v>10000</v>
      </c>
      <c r="H228" s="389"/>
      <c r="I228" s="389"/>
      <c r="J228" s="389"/>
      <c r="K228" s="389"/>
      <c r="L228" s="389"/>
      <c r="M228" s="389"/>
      <c r="N228" s="389"/>
      <c r="O228" s="389"/>
      <c r="P228" s="389"/>
      <c r="Q228" s="389"/>
      <c r="R228" s="389"/>
      <c r="S228" s="389"/>
      <c r="T228" s="389"/>
      <c r="U228" s="389"/>
      <c r="V228" s="389"/>
      <c r="W228" s="389"/>
      <c r="X228" s="389"/>
      <c r="Y228" s="389"/>
      <c r="Z228" s="389"/>
      <c r="AA228" s="389"/>
      <c r="AB228" s="389"/>
      <c r="AC228" s="389"/>
      <c r="AD228" s="389"/>
      <c r="AE228" s="389"/>
      <c r="AF228" s="389"/>
      <c r="AG228" s="389"/>
      <c r="AH228" s="389"/>
      <c r="AI228" s="389"/>
      <c r="AJ228" s="389"/>
      <c r="AK228" s="389"/>
      <c r="AL228" s="389"/>
      <c r="AM228" s="389"/>
      <c r="AN228" s="389"/>
      <c r="AO228" s="389"/>
      <c r="AP228" s="389"/>
      <c r="AQ228" s="389"/>
      <c r="AR228" s="389"/>
      <c r="AS228" s="389"/>
      <c r="AT228" s="389"/>
      <c r="AU228" s="389"/>
      <c r="AV228" s="389"/>
      <c r="AW228" s="389"/>
      <c r="AX228" s="389"/>
      <c r="AY228" s="389"/>
      <c r="AZ228" s="389"/>
      <c r="BA228" s="389"/>
      <c r="BB228" s="389"/>
      <c r="BC228" s="389"/>
      <c r="BD228" s="389"/>
      <c r="BE228" s="389"/>
      <c r="BF228" s="389"/>
      <c r="BG228" s="389"/>
      <c r="BH228" s="389"/>
      <c r="BI228" s="389"/>
      <c r="BJ228" s="389"/>
      <c r="BK228" s="389"/>
      <c r="BL228" s="389"/>
      <c r="BM228" s="389"/>
      <c r="BN228" s="389"/>
      <c r="BO228" s="389"/>
      <c r="BP228" s="389"/>
      <c r="BQ228" s="389"/>
      <c r="BR228" s="389"/>
      <c r="BS228" s="389"/>
      <c r="BT228" s="389"/>
    </row>
    <row r="229" spans="1:16135" s="503" customFormat="1" ht="6.75" customHeight="1" x14ac:dyDescent="0.2">
      <c r="A229" s="416"/>
      <c r="B229" s="417"/>
      <c r="C229" s="418"/>
      <c r="D229" s="405"/>
      <c r="E229" s="405"/>
      <c r="F229" s="407"/>
      <c r="G229" s="419"/>
      <c r="H229" s="389"/>
      <c r="I229" s="389"/>
      <c r="J229" s="389"/>
      <c r="K229" s="389"/>
      <c r="L229" s="389"/>
      <c r="M229" s="389"/>
      <c r="N229" s="389"/>
      <c r="O229" s="389"/>
      <c r="P229" s="389"/>
      <c r="Q229" s="389"/>
      <c r="R229" s="389"/>
      <c r="S229" s="389"/>
      <c r="T229" s="389"/>
      <c r="U229" s="389"/>
      <c r="V229" s="389"/>
      <c r="W229" s="389"/>
      <c r="X229" s="389"/>
      <c r="Y229" s="389"/>
      <c r="Z229" s="389"/>
      <c r="AA229" s="389"/>
      <c r="AB229" s="389"/>
      <c r="AC229" s="389"/>
      <c r="AD229" s="389"/>
      <c r="AE229" s="389"/>
      <c r="AF229" s="389"/>
      <c r="AG229" s="389"/>
      <c r="AH229" s="389"/>
      <c r="AI229" s="389"/>
      <c r="AJ229" s="389"/>
      <c r="AK229" s="389"/>
      <c r="AL229" s="389"/>
      <c r="AM229" s="389"/>
      <c r="AN229" s="389"/>
      <c r="AO229" s="389"/>
      <c r="AP229" s="389"/>
      <c r="AQ229" s="389"/>
      <c r="AR229" s="389"/>
      <c r="AS229" s="389"/>
      <c r="AT229" s="389"/>
      <c r="AU229" s="389"/>
      <c r="AV229" s="389"/>
      <c r="AW229" s="389"/>
      <c r="AX229" s="389"/>
      <c r="AY229" s="389"/>
      <c r="AZ229" s="389"/>
      <c r="BA229" s="389"/>
      <c r="BB229" s="389"/>
      <c r="BC229" s="389"/>
      <c r="BD229" s="389"/>
      <c r="BE229" s="389"/>
      <c r="BF229" s="389"/>
      <c r="BG229" s="389"/>
      <c r="BH229" s="389"/>
      <c r="BI229" s="389"/>
      <c r="BJ229" s="389"/>
      <c r="BK229" s="389"/>
      <c r="BL229" s="389"/>
      <c r="BM229" s="389"/>
      <c r="BN229" s="389"/>
      <c r="BO229" s="389"/>
      <c r="BP229" s="389"/>
      <c r="BQ229" s="389"/>
      <c r="BR229" s="389"/>
      <c r="BS229" s="389"/>
      <c r="BT229" s="389"/>
    </row>
    <row r="230" spans="1:16135" s="398" customFormat="1" ht="23.25" customHeight="1" x14ac:dyDescent="0.2">
      <c r="A230" s="512"/>
      <c r="B230" s="513" t="s">
        <v>347</v>
      </c>
      <c r="C230" s="514"/>
      <c r="D230" s="515"/>
      <c r="E230" s="516"/>
      <c r="F230" s="516">
        <f>SUM(F12,F18,F27,F35,F43,F53,F61,F67,F76,F217,F224)</f>
        <v>4264821.09</v>
      </c>
      <c r="G230" s="516">
        <f>SUM(G13,G19,G28,G36,G44,G54,G62,G68,G77,G218,G225)</f>
        <v>4700239.4800000004</v>
      </c>
      <c r="H230" s="397"/>
      <c r="I230" s="397"/>
      <c r="J230" s="397"/>
      <c r="K230" s="397"/>
      <c r="L230" s="397"/>
      <c r="M230" s="397"/>
      <c r="N230" s="397"/>
      <c r="O230" s="397"/>
      <c r="P230" s="397"/>
      <c r="Q230" s="397"/>
      <c r="R230" s="397"/>
      <c r="S230" s="397"/>
      <c r="T230" s="397"/>
      <c r="U230" s="397"/>
      <c r="V230" s="397"/>
      <c r="W230" s="397"/>
      <c r="X230" s="397"/>
      <c r="Y230" s="397"/>
      <c r="Z230" s="397"/>
      <c r="AA230" s="397"/>
      <c r="AB230" s="397"/>
      <c r="AC230" s="397"/>
      <c r="AD230" s="397"/>
      <c r="AE230" s="397"/>
      <c r="AF230" s="397"/>
      <c r="AG230" s="397"/>
      <c r="AH230" s="397"/>
      <c r="AI230" s="397"/>
      <c r="AJ230" s="397"/>
      <c r="AK230" s="397"/>
      <c r="AL230" s="397"/>
      <c r="AM230" s="397"/>
      <c r="AN230" s="397"/>
      <c r="AO230" s="397"/>
      <c r="AP230" s="397"/>
      <c r="AQ230" s="397"/>
      <c r="AR230" s="397"/>
      <c r="AS230" s="397"/>
      <c r="AT230" s="397"/>
      <c r="AU230" s="397"/>
      <c r="AV230" s="397"/>
      <c r="AW230" s="397"/>
      <c r="AX230" s="397"/>
      <c r="AY230" s="397"/>
      <c r="AZ230" s="397"/>
      <c r="BA230" s="397"/>
      <c r="BB230" s="397"/>
      <c r="BC230" s="397"/>
      <c r="BD230" s="397"/>
      <c r="BE230" s="397"/>
      <c r="BF230" s="397"/>
      <c r="BG230" s="397"/>
      <c r="BH230" s="397"/>
      <c r="BI230" s="397"/>
      <c r="BJ230" s="397"/>
      <c r="BK230" s="397"/>
      <c r="BL230" s="397"/>
      <c r="BM230" s="397"/>
      <c r="BN230" s="397"/>
      <c r="BO230" s="397"/>
      <c r="BP230" s="397"/>
      <c r="BQ230" s="397"/>
      <c r="BR230" s="397"/>
      <c r="BS230" s="397"/>
      <c r="BT230" s="397"/>
    </row>
    <row r="232" spans="1:16135" s="427" customFormat="1" x14ac:dyDescent="0.25">
      <c r="A232" s="517"/>
      <c r="B232" s="483"/>
      <c r="C232" s="483"/>
      <c r="D232" s="483"/>
      <c r="E232" s="483"/>
      <c r="F232" s="424"/>
      <c r="G232" s="424"/>
      <c r="I232" s="425">
        <f>SUM(G16:G16,G22:G25,G31:G33,G39:G41,G47,G50:G51,G57:G59,G65,G71:G74,G82:G86,G91,G96,G102:G106,G111:G115,G120,G125,G130:G130,G135:G139,G144,G149,G154:G158,G163,G168,G173:G177,G182,G187,G192:G196,G201,G206:G208,G213:G215,G221:G222,G228)</f>
        <v>4700239.4800000014</v>
      </c>
      <c r="BY232" s="483"/>
      <c r="BZ232" s="483"/>
      <c r="CA232" s="483"/>
      <c r="CB232" s="483"/>
      <c r="CC232" s="483"/>
      <c r="CD232" s="483"/>
      <c r="CE232" s="483"/>
      <c r="CF232" s="483"/>
      <c r="CG232" s="483"/>
      <c r="CH232" s="483"/>
      <c r="CI232" s="483"/>
      <c r="CJ232" s="483"/>
      <c r="CK232" s="483"/>
      <c r="CL232" s="483"/>
      <c r="CM232" s="483"/>
      <c r="CN232" s="483"/>
      <c r="CO232" s="483"/>
      <c r="CP232" s="483"/>
      <c r="CQ232" s="483"/>
      <c r="CR232" s="483"/>
      <c r="CS232" s="483"/>
      <c r="CT232" s="483"/>
      <c r="CU232" s="483"/>
      <c r="CV232" s="483"/>
      <c r="CW232" s="483"/>
      <c r="CX232" s="483"/>
      <c r="CY232" s="483"/>
      <c r="CZ232" s="483"/>
      <c r="DA232" s="483"/>
      <c r="DB232" s="483"/>
      <c r="DC232" s="483"/>
      <c r="DD232" s="483"/>
      <c r="DE232" s="483"/>
      <c r="DF232" s="483"/>
      <c r="DG232" s="483"/>
      <c r="DH232" s="483"/>
      <c r="DI232" s="483"/>
      <c r="DJ232" s="483"/>
      <c r="DK232" s="483"/>
      <c r="DL232" s="483"/>
      <c r="DM232" s="483"/>
      <c r="DN232" s="483"/>
      <c r="DO232" s="483"/>
      <c r="DP232" s="483"/>
      <c r="DQ232" s="483"/>
      <c r="DR232" s="483"/>
      <c r="DS232" s="483"/>
      <c r="DT232" s="483"/>
      <c r="DU232" s="483"/>
      <c r="DV232" s="483"/>
      <c r="DW232" s="483"/>
      <c r="DX232" s="483"/>
      <c r="DY232" s="483"/>
      <c r="DZ232" s="483"/>
      <c r="EA232" s="483"/>
      <c r="EB232" s="483"/>
      <c r="EC232" s="483"/>
      <c r="ED232" s="483"/>
      <c r="EE232" s="483"/>
      <c r="EF232" s="483"/>
      <c r="EG232" s="483"/>
      <c r="EH232" s="483"/>
      <c r="EI232" s="483"/>
      <c r="EJ232" s="483"/>
      <c r="EK232" s="483"/>
      <c r="EL232" s="483"/>
      <c r="EM232" s="483"/>
      <c r="EN232" s="483"/>
      <c r="EO232" s="483"/>
      <c r="EP232" s="483"/>
      <c r="EQ232" s="483"/>
      <c r="ER232" s="483"/>
      <c r="ES232" s="483"/>
      <c r="ET232" s="483"/>
      <c r="EU232" s="483"/>
      <c r="EV232" s="483"/>
      <c r="EW232" s="483"/>
      <c r="EX232" s="483"/>
      <c r="EY232" s="483"/>
      <c r="EZ232" s="483"/>
      <c r="FA232" s="483"/>
      <c r="FB232" s="483"/>
      <c r="FC232" s="483"/>
      <c r="FD232" s="483"/>
      <c r="FE232" s="483"/>
      <c r="FF232" s="483"/>
      <c r="FG232" s="483"/>
      <c r="FH232" s="483"/>
      <c r="FI232" s="483"/>
      <c r="FJ232" s="483"/>
      <c r="FK232" s="483"/>
      <c r="FL232" s="483"/>
      <c r="FM232" s="483"/>
      <c r="FN232" s="483"/>
      <c r="FO232" s="483"/>
      <c r="FP232" s="483"/>
      <c r="FQ232" s="483"/>
      <c r="FR232" s="483"/>
      <c r="FS232" s="483"/>
      <c r="FT232" s="483"/>
      <c r="FU232" s="483"/>
      <c r="FV232" s="483"/>
      <c r="FW232" s="483"/>
      <c r="FX232" s="483"/>
      <c r="FY232" s="483"/>
      <c r="FZ232" s="483"/>
      <c r="GA232" s="483"/>
      <c r="GB232" s="483"/>
      <c r="GC232" s="483"/>
      <c r="GD232" s="483"/>
      <c r="GE232" s="483"/>
      <c r="GF232" s="483"/>
      <c r="GG232" s="483"/>
      <c r="GH232" s="483"/>
      <c r="GI232" s="483"/>
      <c r="GJ232" s="483"/>
      <c r="GK232" s="483"/>
      <c r="GL232" s="483"/>
      <c r="GM232" s="483"/>
      <c r="GN232" s="483"/>
      <c r="GO232" s="483"/>
      <c r="GP232" s="483"/>
      <c r="GQ232" s="483"/>
      <c r="GR232" s="483"/>
      <c r="GS232" s="483"/>
      <c r="GT232" s="483"/>
      <c r="GU232" s="483"/>
      <c r="GV232" s="483"/>
      <c r="GW232" s="483"/>
      <c r="GX232" s="483"/>
      <c r="GY232" s="483"/>
      <c r="GZ232" s="483"/>
      <c r="HA232" s="483"/>
      <c r="HB232" s="483"/>
      <c r="HC232" s="483"/>
      <c r="HD232" s="483"/>
      <c r="HE232" s="483"/>
      <c r="HF232" s="483"/>
      <c r="HG232" s="483"/>
      <c r="HH232" s="483"/>
      <c r="HI232" s="483"/>
      <c r="HJ232" s="483"/>
      <c r="HK232" s="483"/>
      <c r="HL232" s="483"/>
      <c r="HM232" s="483"/>
      <c r="HN232" s="483"/>
      <c r="HO232" s="483"/>
      <c r="HP232" s="483"/>
      <c r="HQ232" s="483"/>
      <c r="HR232" s="483"/>
      <c r="HS232" s="483"/>
      <c r="HT232" s="483"/>
      <c r="HU232" s="483"/>
      <c r="HV232" s="483"/>
      <c r="HW232" s="483"/>
      <c r="HX232" s="483"/>
      <c r="HY232" s="483"/>
      <c r="HZ232" s="483"/>
      <c r="IA232" s="483"/>
      <c r="IB232" s="483"/>
      <c r="IC232" s="483"/>
      <c r="ID232" s="483"/>
      <c r="IE232" s="483"/>
      <c r="IF232" s="483"/>
      <c r="IG232" s="483"/>
      <c r="IH232" s="483"/>
      <c r="II232" s="483"/>
      <c r="IJ232" s="483"/>
      <c r="IK232" s="483"/>
      <c r="IL232" s="483"/>
      <c r="IM232" s="483"/>
      <c r="IN232" s="483"/>
      <c r="IO232" s="483"/>
      <c r="IP232" s="483"/>
      <c r="IQ232" s="483"/>
      <c r="IR232" s="483"/>
      <c r="IS232" s="483"/>
      <c r="IT232" s="483"/>
      <c r="IU232" s="483"/>
      <c r="IV232" s="483"/>
      <c r="IW232" s="483"/>
      <c r="IX232" s="483"/>
      <c r="IY232" s="483"/>
      <c r="IZ232" s="483"/>
      <c r="JA232" s="483"/>
      <c r="JB232" s="483"/>
      <c r="JC232" s="483"/>
      <c r="JD232" s="483"/>
      <c r="JE232" s="483"/>
      <c r="JF232" s="483"/>
      <c r="JG232" s="483"/>
      <c r="JH232" s="483"/>
      <c r="JI232" s="483"/>
      <c r="JJ232" s="483"/>
      <c r="JK232" s="483"/>
      <c r="JL232" s="483"/>
      <c r="JM232" s="483"/>
      <c r="JN232" s="483"/>
      <c r="JO232" s="483"/>
      <c r="JP232" s="483"/>
      <c r="JQ232" s="483"/>
      <c r="JR232" s="483"/>
      <c r="JS232" s="483"/>
      <c r="JT232" s="483"/>
      <c r="JU232" s="483"/>
      <c r="JV232" s="483"/>
      <c r="JW232" s="483"/>
      <c r="JX232" s="483"/>
      <c r="JY232" s="483"/>
      <c r="JZ232" s="483"/>
      <c r="KA232" s="483"/>
      <c r="KB232" s="483"/>
      <c r="KC232" s="483"/>
      <c r="KD232" s="483"/>
      <c r="KE232" s="483"/>
      <c r="KF232" s="483"/>
      <c r="KG232" s="483"/>
      <c r="KH232" s="483"/>
      <c r="KI232" s="483"/>
      <c r="KJ232" s="483"/>
      <c r="KK232" s="483"/>
      <c r="KL232" s="483"/>
      <c r="KM232" s="483"/>
      <c r="KN232" s="483"/>
      <c r="KO232" s="483"/>
      <c r="KP232" s="483"/>
      <c r="KQ232" s="483"/>
      <c r="KR232" s="483"/>
      <c r="KS232" s="483"/>
      <c r="KT232" s="483"/>
      <c r="KU232" s="483"/>
      <c r="KV232" s="483"/>
      <c r="KW232" s="483"/>
      <c r="KX232" s="483"/>
      <c r="KY232" s="483"/>
      <c r="KZ232" s="483"/>
      <c r="LA232" s="483"/>
      <c r="LB232" s="483"/>
      <c r="LC232" s="483"/>
      <c r="LD232" s="483"/>
      <c r="LE232" s="483"/>
      <c r="LF232" s="483"/>
      <c r="LG232" s="483"/>
      <c r="LH232" s="483"/>
      <c r="LI232" s="483"/>
      <c r="LJ232" s="483"/>
      <c r="LK232" s="483"/>
      <c r="LL232" s="483"/>
      <c r="LM232" s="483"/>
      <c r="LN232" s="483"/>
      <c r="LO232" s="483"/>
      <c r="LP232" s="483"/>
      <c r="LQ232" s="483"/>
      <c r="LR232" s="483"/>
      <c r="LS232" s="483"/>
      <c r="LT232" s="483"/>
      <c r="LU232" s="483"/>
      <c r="LV232" s="483"/>
      <c r="LW232" s="483"/>
      <c r="LX232" s="483"/>
      <c r="LY232" s="483"/>
      <c r="LZ232" s="483"/>
      <c r="MA232" s="483"/>
      <c r="MB232" s="483"/>
      <c r="MC232" s="483"/>
      <c r="MD232" s="483"/>
      <c r="ME232" s="483"/>
      <c r="MF232" s="483"/>
      <c r="MG232" s="483"/>
      <c r="MH232" s="483"/>
      <c r="MI232" s="483"/>
      <c r="MJ232" s="483"/>
      <c r="MK232" s="483"/>
      <c r="ML232" s="483"/>
      <c r="MM232" s="483"/>
      <c r="MN232" s="483"/>
      <c r="MO232" s="483"/>
      <c r="MP232" s="483"/>
      <c r="MQ232" s="483"/>
      <c r="MR232" s="483"/>
      <c r="MS232" s="483"/>
      <c r="MT232" s="483"/>
      <c r="MU232" s="483"/>
      <c r="MV232" s="483"/>
      <c r="MW232" s="483"/>
      <c r="MX232" s="483"/>
      <c r="MY232" s="483"/>
      <c r="MZ232" s="483"/>
      <c r="NA232" s="483"/>
      <c r="NB232" s="483"/>
      <c r="NC232" s="483"/>
      <c r="ND232" s="483"/>
      <c r="NE232" s="483"/>
      <c r="NF232" s="483"/>
      <c r="NG232" s="483"/>
      <c r="NH232" s="483"/>
      <c r="NI232" s="483"/>
      <c r="NJ232" s="483"/>
      <c r="NK232" s="483"/>
      <c r="NL232" s="483"/>
      <c r="NM232" s="483"/>
      <c r="NN232" s="483"/>
      <c r="NO232" s="483"/>
      <c r="NP232" s="483"/>
      <c r="NQ232" s="483"/>
      <c r="NR232" s="483"/>
      <c r="NS232" s="483"/>
      <c r="NT232" s="483"/>
      <c r="NU232" s="483"/>
      <c r="NV232" s="483"/>
      <c r="NW232" s="483"/>
      <c r="NX232" s="483"/>
      <c r="NY232" s="483"/>
      <c r="NZ232" s="483"/>
      <c r="OA232" s="483"/>
      <c r="OB232" s="483"/>
      <c r="OC232" s="483"/>
      <c r="OD232" s="483"/>
      <c r="OE232" s="483"/>
      <c r="OF232" s="483"/>
      <c r="OG232" s="483"/>
      <c r="OH232" s="483"/>
      <c r="OI232" s="483"/>
      <c r="OJ232" s="483"/>
      <c r="OK232" s="483"/>
      <c r="OL232" s="483"/>
      <c r="OM232" s="483"/>
      <c r="ON232" s="483"/>
      <c r="OO232" s="483"/>
      <c r="OP232" s="483"/>
      <c r="OQ232" s="483"/>
      <c r="OR232" s="483"/>
      <c r="OS232" s="483"/>
      <c r="OT232" s="483"/>
      <c r="OU232" s="483"/>
      <c r="OV232" s="483"/>
      <c r="OW232" s="483"/>
      <c r="OX232" s="483"/>
      <c r="OY232" s="483"/>
      <c r="OZ232" s="483"/>
      <c r="PA232" s="483"/>
      <c r="PB232" s="483"/>
      <c r="PC232" s="483"/>
      <c r="PD232" s="483"/>
      <c r="PE232" s="483"/>
      <c r="PF232" s="483"/>
      <c r="PG232" s="483"/>
      <c r="PH232" s="483"/>
      <c r="PI232" s="483"/>
      <c r="PJ232" s="483"/>
      <c r="PK232" s="483"/>
      <c r="PL232" s="483"/>
      <c r="PM232" s="483"/>
      <c r="PN232" s="483"/>
      <c r="PO232" s="483"/>
      <c r="PP232" s="483"/>
      <c r="PQ232" s="483"/>
      <c r="PR232" s="483"/>
      <c r="PS232" s="483"/>
      <c r="PT232" s="483"/>
      <c r="PU232" s="483"/>
      <c r="PV232" s="483"/>
      <c r="PW232" s="483"/>
      <c r="PX232" s="483"/>
      <c r="PY232" s="483"/>
      <c r="PZ232" s="483"/>
      <c r="QA232" s="483"/>
      <c r="QB232" s="483"/>
      <c r="QC232" s="483"/>
      <c r="QD232" s="483"/>
      <c r="QE232" s="483"/>
      <c r="QF232" s="483"/>
      <c r="QG232" s="483"/>
      <c r="QH232" s="483"/>
      <c r="QI232" s="483"/>
      <c r="QJ232" s="483"/>
      <c r="QK232" s="483"/>
      <c r="QL232" s="483"/>
      <c r="QM232" s="483"/>
      <c r="QN232" s="483"/>
      <c r="QO232" s="483"/>
      <c r="QP232" s="483"/>
      <c r="QQ232" s="483"/>
      <c r="QR232" s="483"/>
      <c r="QS232" s="483"/>
      <c r="QT232" s="483"/>
      <c r="QU232" s="483"/>
      <c r="QV232" s="483"/>
      <c r="QW232" s="483"/>
      <c r="QX232" s="483"/>
      <c r="QY232" s="483"/>
      <c r="QZ232" s="483"/>
      <c r="RA232" s="483"/>
      <c r="RB232" s="483"/>
      <c r="RC232" s="483"/>
      <c r="RD232" s="483"/>
      <c r="RE232" s="483"/>
      <c r="RF232" s="483"/>
      <c r="RG232" s="483"/>
      <c r="RH232" s="483"/>
      <c r="RI232" s="483"/>
      <c r="RJ232" s="483"/>
      <c r="RK232" s="483"/>
      <c r="RL232" s="483"/>
      <c r="RM232" s="483"/>
      <c r="RN232" s="483"/>
      <c r="RO232" s="483"/>
      <c r="RP232" s="483"/>
      <c r="RQ232" s="483"/>
      <c r="RR232" s="483"/>
      <c r="RS232" s="483"/>
      <c r="RT232" s="483"/>
      <c r="RU232" s="483"/>
      <c r="RV232" s="483"/>
      <c r="RW232" s="483"/>
      <c r="RX232" s="483"/>
      <c r="RY232" s="483"/>
      <c r="RZ232" s="483"/>
      <c r="SA232" s="483"/>
      <c r="SB232" s="483"/>
      <c r="SC232" s="483"/>
      <c r="SD232" s="483"/>
      <c r="SE232" s="483"/>
      <c r="SF232" s="483"/>
      <c r="SG232" s="483"/>
      <c r="SH232" s="483"/>
      <c r="SI232" s="483"/>
      <c r="SJ232" s="483"/>
      <c r="SK232" s="483"/>
      <c r="SL232" s="483"/>
      <c r="SM232" s="483"/>
      <c r="SN232" s="483"/>
      <c r="SO232" s="483"/>
      <c r="SP232" s="483"/>
      <c r="SQ232" s="483"/>
      <c r="SR232" s="483"/>
      <c r="SS232" s="483"/>
      <c r="ST232" s="483"/>
      <c r="SU232" s="483"/>
      <c r="SV232" s="483"/>
      <c r="SW232" s="483"/>
      <c r="SX232" s="483"/>
      <c r="SY232" s="483"/>
      <c r="SZ232" s="483"/>
      <c r="TA232" s="483"/>
      <c r="TB232" s="483"/>
      <c r="TC232" s="483"/>
      <c r="TD232" s="483"/>
      <c r="TE232" s="483"/>
      <c r="TF232" s="483"/>
      <c r="TG232" s="483"/>
      <c r="TH232" s="483"/>
      <c r="TI232" s="483"/>
      <c r="TJ232" s="483"/>
      <c r="TK232" s="483"/>
      <c r="TL232" s="483"/>
      <c r="TM232" s="483"/>
      <c r="TN232" s="483"/>
      <c r="TO232" s="483"/>
      <c r="TP232" s="483"/>
      <c r="TQ232" s="483"/>
      <c r="TR232" s="483"/>
      <c r="TS232" s="483"/>
      <c r="TT232" s="483"/>
      <c r="TU232" s="483"/>
      <c r="TV232" s="483"/>
      <c r="TW232" s="483"/>
      <c r="TX232" s="483"/>
      <c r="TY232" s="483"/>
      <c r="TZ232" s="483"/>
      <c r="UA232" s="483"/>
      <c r="UB232" s="483"/>
      <c r="UC232" s="483"/>
      <c r="UD232" s="483"/>
      <c r="UE232" s="483"/>
      <c r="UF232" s="483"/>
      <c r="UG232" s="483"/>
      <c r="UH232" s="483"/>
      <c r="UI232" s="483"/>
      <c r="UJ232" s="483"/>
      <c r="UK232" s="483"/>
      <c r="UL232" s="483"/>
      <c r="UM232" s="483"/>
      <c r="UN232" s="483"/>
      <c r="UO232" s="483"/>
      <c r="UP232" s="483"/>
      <c r="UQ232" s="483"/>
      <c r="UR232" s="483"/>
      <c r="US232" s="483"/>
      <c r="UT232" s="483"/>
      <c r="UU232" s="483"/>
      <c r="UV232" s="483"/>
      <c r="UW232" s="483"/>
      <c r="UX232" s="483"/>
      <c r="UY232" s="483"/>
      <c r="UZ232" s="483"/>
      <c r="VA232" s="483"/>
      <c r="VB232" s="483"/>
      <c r="VC232" s="483"/>
      <c r="VD232" s="483"/>
      <c r="VE232" s="483"/>
      <c r="VF232" s="483"/>
      <c r="VG232" s="483"/>
      <c r="VH232" s="483"/>
      <c r="VI232" s="483"/>
      <c r="VJ232" s="483"/>
      <c r="VK232" s="483"/>
      <c r="VL232" s="483"/>
      <c r="VM232" s="483"/>
      <c r="VN232" s="483"/>
      <c r="VO232" s="483"/>
      <c r="VP232" s="483"/>
      <c r="VQ232" s="483"/>
      <c r="VR232" s="483"/>
      <c r="VS232" s="483"/>
      <c r="VT232" s="483"/>
      <c r="VU232" s="483"/>
      <c r="VV232" s="483"/>
      <c r="VW232" s="483"/>
      <c r="VX232" s="483"/>
      <c r="VY232" s="483"/>
      <c r="VZ232" s="483"/>
      <c r="WA232" s="483"/>
      <c r="WB232" s="483"/>
      <c r="WC232" s="483"/>
      <c r="WD232" s="483"/>
      <c r="WE232" s="483"/>
      <c r="WF232" s="483"/>
      <c r="WG232" s="483"/>
      <c r="WH232" s="483"/>
      <c r="WI232" s="483"/>
      <c r="WJ232" s="483"/>
      <c r="WK232" s="483"/>
      <c r="WL232" s="483"/>
      <c r="WM232" s="483"/>
      <c r="WN232" s="483"/>
      <c r="WO232" s="483"/>
      <c r="WP232" s="483"/>
      <c r="WQ232" s="483"/>
      <c r="WR232" s="483"/>
      <c r="WS232" s="483"/>
      <c r="WT232" s="483"/>
      <c r="WU232" s="483"/>
      <c r="WV232" s="483"/>
      <c r="WW232" s="483"/>
      <c r="WX232" s="483"/>
      <c r="WY232" s="483"/>
      <c r="WZ232" s="483"/>
      <c r="XA232" s="483"/>
      <c r="XB232" s="483"/>
      <c r="XC232" s="483"/>
      <c r="XD232" s="483"/>
      <c r="XE232" s="483"/>
      <c r="XF232" s="483"/>
      <c r="XG232" s="483"/>
      <c r="XH232" s="483"/>
      <c r="XI232" s="483"/>
      <c r="XJ232" s="483"/>
      <c r="XK232" s="483"/>
      <c r="XL232" s="483"/>
      <c r="XM232" s="483"/>
      <c r="XN232" s="483"/>
      <c r="XO232" s="483"/>
      <c r="XP232" s="483"/>
      <c r="XQ232" s="483"/>
      <c r="XR232" s="483"/>
      <c r="XS232" s="483"/>
      <c r="XT232" s="483"/>
      <c r="XU232" s="483"/>
      <c r="XV232" s="483"/>
      <c r="XW232" s="483"/>
      <c r="XX232" s="483"/>
      <c r="XY232" s="483"/>
      <c r="XZ232" s="483"/>
      <c r="YA232" s="483"/>
      <c r="YB232" s="483"/>
      <c r="YC232" s="483"/>
      <c r="YD232" s="483"/>
      <c r="YE232" s="483"/>
      <c r="YF232" s="483"/>
      <c r="YG232" s="483"/>
      <c r="YH232" s="483"/>
      <c r="YI232" s="483"/>
      <c r="YJ232" s="483"/>
      <c r="YK232" s="483"/>
      <c r="YL232" s="483"/>
      <c r="YM232" s="483"/>
      <c r="YN232" s="483"/>
      <c r="YO232" s="483"/>
      <c r="YP232" s="483"/>
      <c r="YQ232" s="483"/>
      <c r="YR232" s="483"/>
      <c r="YS232" s="483"/>
      <c r="YT232" s="483"/>
      <c r="YU232" s="483"/>
      <c r="YV232" s="483"/>
      <c r="YW232" s="483"/>
      <c r="YX232" s="483"/>
      <c r="YY232" s="483"/>
      <c r="YZ232" s="483"/>
      <c r="ZA232" s="483"/>
      <c r="ZB232" s="483"/>
      <c r="ZC232" s="483"/>
      <c r="ZD232" s="483"/>
      <c r="ZE232" s="483"/>
      <c r="ZF232" s="483"/>
      <c r="ZG232" s="483"/>
      <c r="ZH232" s="483"/>
      <c r="ZI232" s="483"/>
      <c r="ZJ232" s="483"/>
      <c r="ZK232" s="483"/>
      <c r="ZL232" s="483"/>
      <c r="ZM232" s="483"/>
      <c r="ZN232" s="483"/>
      <c r="ZO232" s="483"/>
      <c r="ZP232" s="483"/>
      <c r="ZQ232" s="483"/>
      <c r="ZR232" s="483"/>
      <c r="ZS232" s="483"/>
      <c r="ZT232" s="483"/>
      <c r="ZU232" s="483"/>
      <c r="ZV232" s="483"/>
      <c r="ZW232" s="483"/>
      <c r="ZX232" s="483"/>
      <c r="ZY232" s="483"/>
      <c r="ZZ232" s="483"/>
      <c r="AAA232" s="483"/>
      <c r="AAB232" s="483"/>
      <c r="AAC232" s="483"/>
      <c r="AAD232" s="483"/>
      <c r="AAE232" s="483"/>
      <c r="AAF232" s="483"/>
      <c r="AAG232" s="483"/>
      <c r="AAH232" s="483"/>
      <c r="AAI232" s="483"/>
      <c r="AAJ232" s="483"/>
      <c r="AAK232" s="483"/>
      <c r="AAL232" s="483"/>
      <c r="AAM232" s="483"/>
      <c r="AAN232" s="483"/>
      <c r="AAO232" s="483"/>
      <c r="AAP232" s="483"/>
      <c r="AAQ232" s="483"/>
      <c r="AAR232" s="483"/>
      <c r="AAS232" s="483"/>
      <c r="AAT232" s="483"/>
      <c r="AAU232" s="483"/>
      <c r="AAV232" s="483"/>
      <c r="AAW232" s="483"/>
      <c r="AAX232" s="483"/>
      <c r="AAY232" s="483"/>
      <c r="AAZ232" s="483"/>
      <c r="ABA232" s="483"/>
      <c r="ABB232" s="483"/>
      <c r="ABC232" s="483"/>
      <c r="ABD232" s="483"/>
      <c r="ABE232" s="483"/>
      <c r="ABF232" s="483"/>
      <c r="ABG232" s="483"/>
      <c r="ABH232" s="483"/>
      <c r="ABI232" s="483"/>
      <c r="ABJ232" s="483"/>
      <c r="ABK232" s="483"/>
      <c r="ABL232" s="483"/>
      <c r="ABM232" s="483"/>
      <c r="ABN232" s="483"/>
      <c r="ABO232" s="483"/>
      <c r="ABP232" s="483"/>
      <c r="ABQ232" s="483"/>
      <c r="ABR232" s="483"/>
      <c r="ABS232" s="483"/>
      <c r="ABT232" s="483"/>
      <c r="ABU232" s="483"/>
      <c r="ABV232" s="483"/>
      <c r="ABW232" s="483"/>
      <c r="ABX232" s="483"/>
      <c r="ABY232" s="483"/>
      <c r="ABZ232" s="483"/>
      <c r="ACA232" s="483"/>
      <c r="ACB232" s="483"/>
      <c r="ACC232" s="483"/>
      <c r="ACD232" s="483"/>
      <c r="ACE232" s="483"/>
      <c r="ACF232" s="483"/>
      <c r="ACG232" s="483"/>
      <c r="ACH232" s="483"/>
      <c r="ACI232" s="483"/>
      <c r="ACJ232" s="483"/>
      <c r="ACK232" s="483"/>
      <c r="ACL232" s="483"/>
      <c r="ACM232" s="483"/>
      <c r="ACN232" s="483"/>
      <c r="ACO232" s="483"/>
      <c r="ACP232" s="483"/>
      <c r="ACQ232" s="483"/>
      <c r="ACR232" s="483"/>
      <c r="ACS232" s="483"/>
      <c r="ACT232" s="483"/>
      <c r="ACU232" s="483"/>
      <c r="ACV232" s="483"/>
      <c r="ACW232" s="483"/>
      <c r="ACX232" s="483"/>
      <c r="ACY232" s="483"/>
      <c r="ACZ232" s="483"/>
      <c r="ADA232" s="483"/>
      <c r="ADB232" s="483"/>
      <c r="ADC232" s="483"/>
      <c r="ADD232" s="483"/>
      <c r="ADE232" s="483"/>
      <c r="ADF232" s="483"/>
      <c r="ADG232" s="483"/>
      <c r="ADH232" s="483"/>
      <c r="ADI232" s="483"/>
      <c r="ADJ232" s="483"/>
      <c r="ADK232" s="483"/>
      <c r="ADL232" s="483"/>
      <c r="ADM232" s="483"/>
      <c r="ADN232" s="483"/>
      <c r="ADO232" s="483"/>
      <c r="ADP232" s="483"/>
      <c r="ADQ232" s="483"/>
      <c r="ADR232" s="483"/>
      <c r="ADS232" s="483"/>
      <c r="ADT232" s="483"/>
      <c r="ADU232" s="483"/>
      <c r="ADV232" s="483"/>
      <c r="ADW232" s="483"/>
      <c r="ADX232" s="483"/>
      <c r="ADY232" s="483"/>
      <c r="ADZ232" s="483"/>
      <c r="AEA232" s="483"/>
      <c r="AEB232" s="483"/>
      <c r="AEC232" s="483"/>
      <c r="AED232" s="483"/>
      <c r="AEE232" s="483"/>
      <c r="AEF232" s="483"/>
      <c r="AEG232" s="483"/>
      <c r="AEH232" s="483"/>
      <c r="AEI232" s="483"/>
      <c r="AEJ232" s="483"/>
      <c r="AEK232" s="483"/>
      <c r="AEL232" s="483"/>
      <c r="AEM232" s="483"/>
      <c r="AEN232" s="483"/>
      <c r="AEO232" s="483"/>
      <c r="AEP232" s="483"/>
      <c r="AEQ232" s="483"/>
      <c r="AER232" s="483"/>
      <c r="AES232" s="483"/>
      <c r="AET232" s="483"/>
      <c r="AEU232" s="483"/>
      <c r="AEV232" s="483"/>
      <c r="AEW232" s="483"/>
      <c r="AEX232" s="483"/>
      <c r="AEY232" s="483"/>
      <c r="AEZ232" s="483"/>
      <c r="AFA232" s="483"/>
      <c r="AFB232" s="483"/>
      <c r="AFC232" s="483"/>
      <c r="AFD232" s="483"/>
      <c r="AFE232" s="483"/>
      <c r="AFF232" s="483"/>
      <c r="AFG232" s="483"/>
      <c r="AFH232" s="483"/>
      <c r="AFI232" s="483"/>
      <c r="AFJ232" s="483"/>
      <c r="AFK232" s="483"/>
      <c r="AFL232" s="483"/>
      <c r="AFM232" s="483"/>
      <c r="AFN232" s="483"/>
      <c r="AFO232" s="483"/>
      <c r="AFP232" s="483"/>
      <c r="AFQ232" s="483"/>
      <c r="AFR232" s="483"/>
      <c r="AFS232" s="483"/>
      <c r="AFT232" s="483"/>
      <c r="AFU232" s="483"/>
      <c r="AFV232" s="483"/>
      <c r="AFW232" s="483"/>
      <c r="AFX232" s="483"/>
      <c r="AFY232" s="483"/>
      <c r="AFZ232" s="483"/>
      <c r="AGA232" s="483"/>
      <c r="AGB232" s="483"/>
      <c r="AGC232" s="483"/>
      <c r="AGD232" s="483"/>
      <c r="AGE232" s="483"/>
      <c r="AGF232" s="483"/>
      <c r="AGG232" s="483"/>
      <c r="AGH232" s="483"/>
      <c r="AGI232" s="483"/>
      <c r="AGJ232" s="483"/>
      <c r="AGK232" s="483"/>
      <c r="AGL232" s="483"/>
      <c r="AGM232" s="483"/>
      <c r="AGN232" s="483"/>
      <c r="AGO232" s="483"/>
      <c r="AGP232" s="483"/>
      <c r="AGQ232" s="483"/>
      <c r="AGR232" s="483"/>
      <c r="AGS232" s="483"/>
      <c r="AGT232" s="483"/>
      <c r="AGU232" s="483"/>
      <c r="AGV232" s="483"/>
      <c r="AGW232" s="483"/>
      <c r="AGX232" s="483"/>
      <c r="AGY232" s="483"/>
      <c r="AGZ232" s="483"/>
      <c r="AHA232" s="483"/>
      <c r="AHB232" s="483"/>
      <c r="AHC232" s="483"/>
      <c r="AHD232" s="483"/>
      <c r="AHE232" s="483"/>
      <c r="AHF232" s="483"/>
      <c r="AHG232" s="483"/>
      <c r="AHH232" s="483"/>
      <c r="AHI232" s="483"/>
      <c r="AHJ232" s="483"/>
      <c r="AHK232" s="483"/>
      <c r="AHL232" s="483"/>
      <c r="AHM232" s="483"/>
      <c r="AHN232" s="483"/>
      <c r="AHO232" s="483"/>
      <c r="AHP232" s="483"/>
      <c r="AHQ232" s="483"/>
      <c r="AHR232" s="483"/>
      <c r="AHS232" s="483"/>
      <c r="AHT232" s="483"/>
      <c r="AHU232" s="483"/>
      <c r="AHV232" s="483"/>
      <c r="AHW232" s="483"/>
      <c r="AHX232" s="483"/>
      <c r="AHY232" s="483"/>
      <c r="AHZ232" s="483"/>
      <c r="AIA232" s="483"/>
      <c r="AIB232" s="483"/>
      <c r="AIC232" s="483"/>
      <c r="AID232" s="483"/>
      <c r="AIE232" s="483"/>
      <c r="AIF232" s="483"/>
      <c r="AIG232" s="483"/>
      <c r="AIH232" s="483"/>
      <c r="AII232" s="483"/>
      <c r="AIJ232" s="483"/>
      <c r="AIK232" s="483"/>
      <c r="AIL232" s="483"/>
      <c r="AIM232" s="483"/>
      <c r="AIN232" s="483"/>
      <c r="AIO232" s="483"/>
      <c r="AIP232" s="483"/>
      <c r="AIQ232" s="483"/>
      <c r="AIR232" s="483"/>
      <c r="AIS232" s="483"/>
      <c r="AIT232" s="483"/>
      <c r="AIU232" s="483"/>
      <c r="AIV232" s="483"/>
      <c r="AIW232" s="483"/>
      <c r="AIX232" s="483"/>
      <c r="AIY232" s="483"/>
      <c r="AIZ232" s="483"/>
      <c r="AJA232" s="483"/>
      <c r="AJB232" s="483"/>
      <c r="AJC232" s="483"/>
      <c r="AJD232" s="483"/>
      <c r="AJE232" s="483"/>
      <c r="AJF232" s="483"/>
      <c r="AJG232" s="483"/>
      <c r="AJH232" s="483"/>
      <c r="AJI232" s="483"/>
      <c r="AJJ232" s="483"/>
      <c r="AJK232" s="483"/>
      <c r="AJL232" s="483"/>
      <c r="AJM232" s="483"/>
      <c r="AJN232" s="483"/>
      <c r="AJO232" s="483"/>
      <c r="AJP232" s="483"/>
      <c r="AJQ232" s="483"/>
      <c r="AJR232" s="483"/>
      <c r="AJS232" s="483"/>
      <c r="AJT232" s="483"/>
      <c r="AJU232" s="483"/>
      <c r="AJV232" s="483"/>
      <c r="AJW232" s="483"/>
      <c r="AJX232" s="483"/>
      <c r="AJY232" s="483"/>
      <c r="AJZ232" s="483"/>
      <c r="AKA232" s="483"/>
      <c r="AKB232" s="483"/>
      <c r="AKC232" s="483"/>
      <c r="AKD232" s="483"/>
      <c r="AKE232" s="483"/>
      <c r="AKF232" s="483"/>
      <c r="AKG232" s="483"/>
      <c r="AKH232" s="483"/>
      <c r="AKI232" s="483"/>
      <c r="AKJ232" s="483"/>
      <c r="AKK232" s="483"/>
      <c r="AKL232" s="483"/>
      <c r="AKM232" s="483"/>
      <c r="AKN232" s="483"/>
      <c r="AKO232" s="483"/>
      <c r="AKP232" s="483"/>
      <c r="AKQ232" s="483"/>
      <c r="AKR232" s="483"/>
      <c r="AKS232" s="483"/>
      <c r="AKT232" s="483"/>
      <c r="AKU232" s="483"/>
      <c r="AKV232" s="483"/>
      <c r="AKW232" s="483"/>
      <c r="AKX232" s="483"/>
      <c r="AKY232" s="483"/>
      <c r="AKZ232" s="483"/>
      <c r="ALA232" s="483"/>
      <c r="ALB232" s="483"/>
      <c r="ALC232" s="483"/>
      <c r="ALD232" s="483"/>
      <c r="ALE232" s="483"/>
      <c r="ALF232" s="483"/>
      <c r="ALG232" s="483"/>
      <c r="ALH232" s="483"/>
      <c r="ALI232" s="483"/>
      <c r="ALJ232" s="483"/>
      <c r="ALK232" s="483"/>
      <c r="ALL232" s="483"/>
      <c r="ALM232" s="483"/>
      <c r="ALN232" s="483"/>
      <c r="ALO232" s="483"/>
      <c r="ALP232" s="483"/>
      <c r="ALQ232" s="483"/>
      <c r="ALR232" s="483"/>
      <c r="ALS232" s="483"/>
      <c r="ALT232" s="483"/>
      <c r="ALU232" s="483"/>
      <c r="ALV232" s="483"/>
      <c r="ALW232" s="483"/>
      <c r="ALX232" s="483"/>
      <c r="ALY232" s="483"/>
      <c r="ALZ232" s="483"/>
      <c r="AMA232" s="483"/>
      <c r="AMB232" s="483"/>
      <c r="AMC232" s="483"/>
      <c r="AMD232" s="483"/>
      <c r="AME232" s="483"/>
      <c r="AMF232" s="483"/>
      <c r="AMG232" s="483"/>
      <c r="AMH232" s="483"/>
      <c r="AMI232" s="483"/>
      <c r="AMJ232" s="483"/>
      <c r="AMK232" s="483"/>
      <c r="AML232" s="483"/>
      <c r="AMM232" s="483"/>
      <c r="AMN232" s="483"/>
      <c r="AMO232" s="483"/>
      <c r="AMP232" s="483"/>
      <c r="AMQ232" s="483"/>
      <c r="AMR232" s="483"/>
      <c r="AMS232" s="483"/>
      <c r="AMT232" s="483"/>
      <c r="AMU232" s="483"/>
      <c r="AMV232" s="483"/>
      <c r="AMW232" s="483"/>
      <c r="AMX232" s="483"/>
      <c r="AMY232" s="483"/>
      <c r="AMZ232" s="483"/>
      <c r="ANA232" s="483"/>
      <c r="ANB232" s="483"/>
      <c r="ANC232" s="483"/>
      <c r="AND232" s="483"/>
      <c r="ANE232" s="483"/>
      <c r="ANF232" s="483"/>
      <c r="ANG232" s="483"/>
      <c r="ANH232" s="483"/>
      <c r="ANI232" s="483"/>
      <c r="ANJ232" s="483"/>
      <c r="ANK232" s="483"/>
      <c r="ANL232" s="483"/>
      <c r="ANM232" s="483"/>
      <c r="ANN232" s="483"/>
      <c r="ANO232" s="483"/>
      <c r="ANP232" s="483"/>
      <c r="ANQ232" s="483"/>
      <c r="ANR232" s="483"/>
      <c r="ANS232" s="483"/>
      <c r="ANT232" s="483"/>
      <c r="ANU232" s="483"/>
      <c r="ANV232" s="483"/>
      <c r="ANW232" s="483"/>
      <c r="ANX232" s="483"/>
      <c r="ANY232" s="483"/>
      <c r="ANZ232" s="483"/>
      <c r="AOA232" s="483"/>
      <c r="AOB232" s="483"/>
      <c r="AOC232" s="483"/>
      <c r="AOD232" s="483"/>
      <c r="AOE232" s="483"/>
      <c r="AOF232" s="483"/>
      <c r="AOG232" s="483"/>
      <c r="AOH232" s="483"/>
      <c r="AOI232" s="483"/>
      <c r="AOJ232" s="483"/>
      <c r="AOK232" s="483"/>
      <c r="AOL232" s="483"/>
      <c r="AOM232" s="483"/>
      <c r="AON232" s="483"/>
      <c r="AOO232" s="483"/>
      <c r="AOP232" s="483"/>
      <c r="AOQ232" s="483"/>
      <c r="AOR232" s="483"/>
      <c r="AOS232" s="483"/>
      <c r="AOT232" s="483"/>
      <c r="AOU232" s="483"/>
      <c r="AOV232" s="483"/>
      <c r="AOW232" s="483"/>
      <c r="AOX232" s="483"/>
      <c r="AOY232" s="483"/>
      <c r="AOZ232" s="483"/>
      <c r="APA232" s="483"/>
      <c r="APB232" s="483"/>
      <c r="APC232" s="483"/>
      <c r="APD232" s="483"/>
      <c r="APE232" s="483"/>
      <c r="APF232" s="483"/>
      <c r="APG232" s="483"/>
      <c r="APH232" s="483"/>
      <c r="API232" s="483"/>
      <c r="APJ232" s="483"/>
      <c r="APK232" s="483"/>
      <c r="APL232" s="483"/>
      <c r="APM232" s="483"/>
      <c r="APN232" s="483"/>
      <c r="APO232" s="483"/>
      <c r="APP232" s="483"/>
      <c r="APQ232" s="483"/>
      <c r="APR232" s="483"/>
      <c r="APS232" s="483"/>
      <c r="APT232" s="483"/>
      <c r="APU232" s="483"/>
      <c r="APV232" s="483"/>
      <c r="APW232" s="483"/>
      <c r="APX232" s="483"/>
      <c r="APY232" s="483"/>
      <c r="APZ232" s="483"/>
      <c r="AQA232" s="483"/>
      <c r="AQB232" s="483"/>
      <c r="AQC232" s="483"/>
      <c r="AQD232" s="483"/>
      <c r="AQE232" s="483"/>
      <c r="AQF232" s="483"/>
      <c r="AQG232" s="483"/>
      <c r="AQH232" s="483"/>
      <c r="AQI232" s="483"/>
      <c r="AQJ232" s="483"/>
      <c r="AQK232" s="483"/>
      <c r="AQL232" s="483"/>
      <c r="AQM232" s="483"/>
      <c r="AQN232" s="483"/>
      <c r="AQO232" s="483"/>
      <c r="AQP232" s="483"/>
      <c r="AQQ232" s="483"/>
      <c r="AQR232" s="483"/>
      <c r="AQS232" s="483"/>
      <c r="AQT232" s="483"/>
      <c r="AQU232" s="483"/>
      <c r="AQV232" s="483"/>
      <c r="AQW232" s="483"/>
      <c r="AQX232" s="483"/>
      <c r="AQY232" s="483"/>
      <c r="AQZ232" s="483"/>
      <c r="ARA232" s="483"/>
      <c r="ARB232" s="483"/>
      <c r="ARC232" s="483"/>
      <c r="ARD232" s="483"/>
      <c r="ARE232" s="483"/>
      <c r="ARF232" s="483"/>
      <c r="ARG232" s="483"/>
      <c r="ARH232" s="483"/>
      <c r="ARI232" s="483"/>
      <c r="ARJ232" s="483"/>
      <c r="ARK232" s="483"/>
      <c r="ARL232" s="483"/>
      <c r="ARM232" s="483"/>
      <c r="ARN232" s="483"/>
      <c r="ARO232" s="483"/>
      <c r="ARP232" s="483"/>
      <c r="ARQ232" s="483"/>
      <c r="ARR232" s="483"/>
      <c r="ARS232" s="483"/>
      <c r="ART232" s="483"/>
      <c r="ARU232" s="483"/>
      <c r="ARV232" s="483"/>
      <c r="ARW232" s="483"/>
      <c r="ARX232" s="483"/>
      <c r="ARY232" s="483"/>
      <c r="ARZ232" s="483"/>
      <c r="ASA232" s="483"/>
      <c r="ASB232" s="483"/>
      <c r="ASC232" s="483"/>
      <c r="ASD232" s="483"/>
      <c r="ASE232" s="483"/>
      <c r="ASF232" s="483"/>
      <c r="ASG232" s="483"/>
      <c r="ASH232" s="483"/>
      <c r="ASI232" s="483"/>
      <c r="ASJ232" s="483"/>
      <c r="ASK232" s="483"/>
      <c r="ASL232" s="483"/>
      <c r="ASM232" s="483"/>
      <c r="ASN232" s="483"/>
      <c r="ASO232" s="483"/>
      <c r="ASP232" s="483"/>
      <c r="ASQ232" s="483"/>
      <c r="ASR232" s="483"/>
      <c r="ASS232" s="483"/>
      <c r="AST232" s="483"/>
      <c r="ASU232" s="483"/>
      <c r="ASV232" s="483"/>
      <c r="ASW232" s="483"/>
      <c r="ASX232" s="483"/>
      <c r="ASY232" s="483"/>
      <c r="ASZ232" s="483"/>
      <c r="ATA232" s="483"/>
      <c r="ATB232" s="483"/>
      <c r="ATC232" s="483"/>
      <c r="ATD232" s="483"/>
      <c r="ATE232" s="483"/>
      <c r="ATF232" s="483"/>
      <c r="ATG232" s="483"/>
      <c r="ATH232" s="483"/>
      <c r="ATI232" s="483"/>
      <c r="ATJ232" s="483"/>
      <c r="ATK232" s="483"/>
      <c r="ATL232" s="483"/>
      <c r="ATM232" s="483"/>
      <c r="ATN232" s="483"/>
      <c r="ATO232" s="483"/>
      <c r="ATP232" s="483"/>
      <c r="ATQ232" s="483"/>
      <c r="ATR232" s="483"/>
      <c r="ATS232" s="483"/>
      <c r="ATT232" s="483"/>
      <c r="ATU232" s="483"/>
      <c r="ATV232" s="483"/>
      <c r="ATW232" s="483"/>
      <c r="ATX232" s="483"/>
      <c r="ATY232" s="483"/>
      <c r="ATZ232" s="483"/>
      <c r="AUA232" s="483"/>
      <c r="AUB232" s="483"/>
      <c r="AUC232" s="483"/>
      <c r="AUD232" s="483"/>
      <c r="AUE232" s="483"/>
      <c r="AUF232" s="483"/>
      <c r="AUG232" s="483"/>
      <c r="AUH232" s="483"/>
      <c r="AUI232" s="483"/>
      <c r="AUJ232" s="483"/>
      <c r="AUK232" s="483"/>
      <c r="AUL232" s="483"/>
      <c r="AUM232" s="483"/>
      <c r="AUN232" s="483"/>
      <c r="AUO232" s="483"/>
      <c r="AUP232" s="483"/>
      <c r="AUQ232" s="483"/>
      <c r="AUR232" s="483"/>
      <c r="AUS232" s="483"/>
      <c r="AUT232" s="483"/>
      <c r="AUU232" s="483"/>
      <c r="AUV232" s="483"/>
      <c r="AUW232" s="483"/>
      <c r="AUX232" s="483"/>
      <c r="AUY232" s="483"/>
      <c r="AUZ232" s="483"/>
      <c r="AVA232" s="483"/>
      <c r="AVB232" s="483"/>
      <c r="AVC232" s="483"/>
      <c r="AVD232" s="483"/>
      <c r="AVE232" s="483"/>
      <c r="AVF232" s="483"/>
      <c r="AVG232" s="483"/>
      <c r="AVH232" s="483"/>
      <c r="AVI232" s="483"/>
      <c r="AVJ232" s="483"/>
      <c r="AVK232" s="483"/>
      <c r="AVL232" s="483"/>
      <c r="AVM232" s="483"/>
      <c r="AVN232" s="483"/>
      <c r="AVO232" s="483"/>
      <c r="AVP232" s="483"/>
      <c r="AVQ232" s="483"/>
      <c r="AVR232" s="483"/>
      <c r="AVS232" s="483"/>
      <c r="AVT232" s="483"/>
      <c r="AVU232" s="483"/>
      <c r="AVV232" s="483"/>
      <c r="AVW232" s="483"/>
      <c r="AVX232" s="483"/>
      <c r="AVY232" s="483"/>
      <c r="AVZ232" s="483"/>
      <c r="AWA232" s="483"/>
      <c r="AWB232" s="483"/>
      <c r="AWC232" s="483"/>
      <c r="AWD232" s="483"/>
      <c r="AWE232" s="483"/>
      <c r="AWF232" s="483"/>
      <c r="AWG232" s="483"/>
      <c r="AWH232" s="483"/>
      <c r="AWI232" s="483"/>
      <c r="AWJ232" s="483"/>
      <c r="AWK232" s="483"/>
      <c r="AWL232" s="483"/>
      <c r="AWM232" s="483"/>
      <c r="AWN232" s="483"/>
      <c r="AWO232" s="483"/>
      <c r="AWP232" s="483"/>
      <c r="AWQ232" s="483"/>
      <c r="AWR232" s="483"/>
      <c r="AWS232" s="483"/>
      <c r="AWT232" s="483"/>
      <c r="AWU232" s="483"/>
      <c r="AWV232" s="483"/>
      <c r="AWW232" s="483"/>
      <c r="AWX232" s="483"/>
      <c r="AWY232" s="483"/>
      <c r="AWZ232" s="483"/>
      <c r="AXA232" s="483"/>
      <c r="AXB232" s="483"/>
      <c r="AXC232" s="483"/>
      <c r="AXD232" s="483"/>
      <c r="AXE232" s="483"/>
      <c r="AXF232" s="483"/>
      <c r="AXG232" s="483"/>
      <c r="AXH232" s="483"/>
      <c r="AXI232" s="483"/>
      <c r="AXJ232" s="483"/>
      <c r="AXK232" s="483"/>
      <c r="AXL232" s="483"/>
      <c r="AXM232" s="483"/>
      <c r="AXN232" s="483"/>
      <c r="AXO232" s="483"/>
      <c r="AXP232" s="483"/>
      <c r="AXQ232" s="483"/>
      <c r="AXR232" s="483"/>
      <c r="AXS232" s="483"/>
      <c r="AXT232" s="483"/>
      <c r="AXU232" s="483"/>
      <c r="AXV232" s="483"/>
      <c r="AXW232" s="483"/>
      <c r="AXX232" s="483"/>
      <c r="AXY232" s="483"/>
      <c r="AXZ232" s="483"/>
      <c r="AYA232" s="483"/>
      <c r="AYB232" s="483"/>
      <c r="AYC232" s="483"/>
      <c r="AYD232" s="483"/>
      <c r="AYE232" s="483"/>
      <c r="AYF232" s="483"/>
      <c r="AYG232" s="483"/>
      <c r="AYH232" s="483"/>
      <c r="AYI232" s="483"/>
      <c r="AYJ232" s="483"/>
      <c r="AYK232" s="483"/>
      <c r="AYL232" s="483"/>
      <c r="AYM232" s="483"/>
      <c r="AYN232" s="483"/>
      <c r="AYO232" s="483"/>
      <c r="AYP232" s="483"/>
      <c r="AYQ232" s="483"/>
      <c r="AYR232" s="483"/>
      <c r="AYS232" s="483"/>
      <c r="AYT232" s="483"/>
      <c r="AYU232" s="483"/>
      <c r="AYV232" s="483"/>
      <c r="AYW232" s="483"/>
      <c r="AYX232" s="483"/>
      <c r="AYY232" s="483"/>
      <c r="AYZ232" s="483"/>
      <c r="AZA232" s="483"/>
      <c r="AZB232" s="483"/>
      <c r="AZC232" s="483"/>
      <c r="AZD232" s="483"/>
      <c r="AZE232" s="483"/>
      <c r="AZF232" s="483"/>
      <c r="AZG232" s="483"/>
      <c r="AZH232" s="483"/>
      <c r="AZI232" s="483"/>
      <c r="AZJ232" s="483"/>
      <c r="AZK232" s="483"/>
      <c r="AZL232" s="483"/>
      <c r="AZM232" s="483"/>
      <c r="AZN232" s="483"/>
      <c r="AZO232" s="483"/>
      <c r="AZP232" s="483"/>
      <c r="AZQ232" s="483"/>
      <c r="AZR232" s="483"/>
      <c r="AZS232" s="483"/>
      <c r="AZT232" s="483"/>
      <c r="AZU232" s="483"/>
      <c r="AZV232" s="483"/>
      <c r="AZW232" s="483"/>
      <c r="AZX232" s="483"/>
      <c r="AZY232" s="483"/>
      <c r="AZZ232" s="483"/>
      <c r="BAA232" s="483"/>
      <c r="BAB232" s="483"/>
      <c r="BAC232" s="483"/>
      <c r="BAD232" s="483"/>
      <c r="BAE232" s="483"/>
      <c r="BAF232" s="483"/>
      <c r="BAG232" s="483"/>
      <c r="BAH232" s="483"/>
      <c r="BAI232" s="483"/>
      <c r="BAJ232" s="483"/>
      <c r="BAK232" s="483"/>
      <c r="BAL232" s="483"/>
      <c r="BAM232" s="483"/>
      <c r="BAN232" s="483"/>
      <c r="BAO232" s="483"/>
      <c r="BAP232" s="483"/>
      <c r="BAQ232" s="483"/>
      <c r="BAR232" s="483"/>
      <c r="BAS232" s="483"/>
      <c r="BAT232" s="483"/>
      <c r="BAU232" s="483"/>
      <c r="BAV232" s="483"/>
      <c r="BAW232" s="483"/>
      <c r="BAX232" s="483"/>
      <c r="BAY232" s="483"/>
      <c r="BAZ232" s="483"/>
      <c r="BBA232" s="483"/>
      <c r="BBB232" s="483"/>
      <c r="BBC232" s="483"/>
      <c r="BBD232" s="483"/>
      <c r="BBE232" s="483"/>
      <c r="BBF232" s="483"/>
      <c r="BBG232" s="483"/>
      <c r="BBH232" s="483"/>
      <c r="BBI232" s="483"/>
      <c r="BBJ232" s="483"/>
      <c r="BBK232" s="483"/>
      <c r="BBL232" s="483"/>
      <c r="BBM232" s="483"/>
      <c r="BBN232" s="483"/>
      <c r="BBO232" s="483"/>
      <c r="BBP232" s="483"/>
      <c r="BBQ232" s="483"/>
      <c r="BBR232" s="483"/>
      <c r="BBS232" s="483"/>
      <c r="BBT232" s="483"/>
      <c r="BBU232" s="483"/>
      <c r="BBV232" s="483"/>
      <c r="BBW232" s="483"/>
      <c r="BBX232" s="483"/>
      <c r="BBY232" s="483"/>
      <c r="BBZ232" s="483"/>
      <c r="BCA232" s="483"/>
      <c r="BCB232" s="483"/>
      <c r="BCC232" s="483"/>
      <c r="BCD232" s="483"/>
      <c r="BCE232" s="483"/>
      <c r="BCF232" s="483"/>
      <c r="BCG232" s="483"/>
      <c r="BCH232" s="483"/>
      <c r="BCI232" s="483"/>
      <c r="BCJ232" s="483"/>
      <c r="BCK232" s="483"/>
      <c r="BCL232" s="483"/>
      <c r="BCM232" s="483"/>
      <c r="BCN232" s="483"/>
      <c r="BCO232" s="483"/>
      <c r="BCP232" s="483"/>
      <c r="BCQ232" s="483"/>
      <c r="BCR232" s="483"/>
      <c r="BCS232" s="483"/>
      <c r="BCT232" s="483"/>
      <c r="BCU232" s="483"/>
      <c r="BCV232" s="483"/>
      <c r="BCW232" s="483"/>
      <c r="BCX232" s="483"/>
      <c r="BCY232" s="483"/>
      <c r="BCZ232" s="483"/>
      <c r="BDA232" s="483"/>
      <c r="BDB232" s="483"/>
      <c r="BDC232" s="483"/>
      <c r="BDD232" s="483"/>
      <c r="BDE232" s="483"/>
      <c r="BDF232" s="483"/>
      <c r="BDG232" s="483"/>
      <c r="BDH232" s="483"/>
      <c r="BDI232" s="483"/>
      <c r="BDJ232" s="483"/>
      <c r="BDK232" s="483"/>
      <c r="BDL232" s="483"/>
      <c r="BDM232" s="483"/>
      <c r="BDN232" s="483"/>
      <c r="BDO232" s="483"/>
      <c r="BDP232" s="483"/>
      <c r="BDQ232" s="483"/>
      <c r="BDR232" s="483"/>
      <c r="BDS232" s="483"/>
      <c r="BDT232" s="483"/>
      <c r="BDU232" s="483"/>
      <c r="BDV232" s="483"/>
      <c r="BDW232" s="483"/>
      <c r="BDX232" s="483"/>
      <c r="BDY232" s="483"/>
      <c r="BDZ232" s="483"/>
      <c r="BEA232" s="483"/>
      <c r="BEB232" s="483"/>
      <c r="BEC232" s="483"/>
      <c r="BED232" s="483"/>
      <c r="BEE232" s="483"/>
      <c r="BEF232" s="483"/>
      <c r="BEG232" s="483"/>
      <c r="BEH232" s="483"/>
      <c r="BEI232" s="483"/>
      <c r="BEJ232" s="483"/>
      <c r="BEK232" s="483"/>
      <c r="BEL232" s="483"/>
      <c r="BEM232" s="483"/>
      <c r="BEN232" s="483"/>
      <c r="BEO232" s="483"/>
      <c r="BEP232" s="483"/>
      <c r="BEQ232" s="483"/>
      <c r="BER232" s="483"/>
      <c r="BES232" s="483"/>
      <c r="BET232" s="483"/>
      <c r="BEU232" s="483"/>
      <c r="BEV232" s="483"/>
      <c r="BEW232" s="483"/>
      <c r="BEX232" s="483"/>
      <c r="BEY232" s="483"/>
      <c r="BEZ232" s="483"/>
      <c r="BFA232" s="483"/>
      <c r="BFB232" s="483"/>
      <c r="BFC232" s="483"/>
      <c r="BFD232" s="483"/>
      <c r="BFE232" s="483"/>
      <c r="BFF232" s="483"/>
      <c r="BFG232" s="483"/>
      <c r="BFH232" s="483"/>
      <c r="BFI232" s="483"/>
      <c r="BFJ232" s="483"/>
      <c r="BFK232" s="483"/>
      <c r="BFL232" s="483"/>
      <c r="BFM232" s="483"/>
      <c r="BFN232" s="483"/>
      <c r="BFO232" s="483"/>
      <c r="BFP232" s="483"/>
      <c r="BFQ232" s="483"/>
      <c r="BFR232" s="483"/>
      <c r="BFS232" s="483"/>
      <c r="BFT232" s="483"/>
      <c r="BFU232" s="483"/>
      <c r="BFV232" s="483"/>
      <c r="BFW232" s="483"/>
      <c r="BFX232" s="483"/>
      <c r="BFY232" s="483"/>
      <c r="BFZ232" s="483"/>
      <c r="BGA232" s="483"/>
      <c r="BGB232" s="483"/>
      <c r="BGC232" s="483"/>
      <c r="BGD232" s="483"/>
      <c r="BGE232" s="483"/>
      <c r="BGF232" s="483"/>
      <c r="BGG232" s="483"/>
      <c r="BGH232" s="483"/>
      <c r="BGI232" s="483"/>
      <c r="BGJ232" s="483"/>
      <c r="BGK232" s="483"/>
      <c r="BGL232" s="483"/>
      <c r="BGM232" s="483"/>
      <c r="BGN232" s="483"/>
      <c r="BGO232" s="483"/>
      <c r="BGP232" s="483"/>
      <c r="BGQ232" s="483"/>
      <c r="BGR232" s="483"/>
      <c r="BGS232" s="483"/>
      <c r="BGT232" s="483"/>
      <c r="BGU232" s="483"/>
      <c r="BGV232" s="483"/>
      <c r="BGW232" s="483"/>
      <c r="BGX232" s="483"/>
      <c r="BGY232" s="483"/>
      <c r="BGZ232" s="483"/>
      <c r="BHA232" s="483"/>
      <c r="BHB232" s="483"/>
      <c r="BHC232" s="483"/>
      <c r="BHD232" s="483"/>
      <c r="BHE232" s="483"/>
      <c r="BHF232" s="483"/>
      <c r="BHG232" s="483"/>
      <c r="BHH232" s="483"/>
      <c r="BHI232" s="483"/>
      <c r="BHJ232" s="483"/>
      <c r="BHK232" s="483"/>
      <c r="BHL232" s="483"/>
      <c r="BHM232" s="483"/>
      <c r="BHN232" s="483"/>
      <c r="BHO232" s="483"/>
      <c r="BHP232" s="483"/>
      <c r="BHQ232" s="483"/>
      <c r="BHR232" s="483"/>
      <c r="BHS232" s="483"/>
      <c r="BHT232" s="483"/>
      <c r="BHU232" s="483"/>
      <c r="BHV232" s="483"/>
      <c r="BHW232" s="483"/>
      <c r="BHX232" s="483"/>
      <c r="BHY232" s="483"/>
      <c r="BHZ232" s="483"/>
      <c r="BIA232" s="483"/>
      <c r="BIB232" s="483"/>
      <c r="BIC232" s="483"/>
      <c r="BID232" s="483"/>
      <c r="BIE232" s="483"/>
      <c r="BIF232" s="483"/>
      <c r="BIG232" s="483"/>
      <c r="BIH232" s="483"/>
      <c r="BII232" s="483"/>
      <c r="BIJ232" s="483"/>
      <c r="BIK232" s="483"/>
      <c r="BIL232" s="483"/>
      <c r="BIM232" s="483"/>
      <c r="BIN232" s="483"/>
      <c r="BIO232" s="483"/>
      <c r="BIP232" s="483"/>
      <c r="BIQ232" s="483"/>
      <c r="BIR232" s="483"/>
      <c r="BIS232" s="483"/>
      <c r="BIT232" s="483"/>
      <c r="BIU232" s="483"/>
      <c r="BIV232" s="483"/>
      <c r="BIW232" s="483"/>
      <c r="BIX232" s="483"/>
      <c r="BIY232" s="483"/>
      <c r="BIZ232" s="483"/>
      <c r="BJA232" s="483"/>
      <c r="BJB232" s="483"/>
      <c r="BJC232" s="483"/>
      <c r="BJD232" s="483"/>
      <c r="BJE232" s="483"/>
      <c r="BJF232" s="483"/>
      <c r="BJG232" s="483"/>
      <c r="BJH232" s="483"/>
      <c r="BJI232" s="483"/>
      <c r="BJJ232" s="483"/>
      <c r="BJK232" s="483"/>
      <c r="BJL232" s="483"/>
      <c r="BJM232" s="483"/>
      <c r="BJN232" s="483"/>
      <c r="BJO232" s="483"/>
      <c r="BJP232" s="483"/>
      <c r="BJQ232" s="483"/>
      <c r="BJR232" s="483"/>
      <c r="BJS232" s="483"/>
      <c r="BJT232" s="483"/>
      <c r="BJU232" s="483"/>
      <c r="BJV232" s="483"/>
      <c r="BJW232" s="483"/>
      <c r="BJX232" s="483"/>
      <c r="BJY232" s="483"/>
      <c r="BJZ232" s="483"/>
      <c r="BKA232" s="483"/>
      <c r="BKB232" s="483"/>
      <c r="BKC232" s="483"/>
      <c r="BKD232" s="483"/>
      <c r="BKE232" s="483"/>
      <c r="BKF232" s="483"/>
      <c r="BKG232" s="483"/>
      <c r="BKH232" s="483"/>
      <c r="BKI232" s="483"/>
      <c r="BKJ232" s="483"/>
      <c r="BKK232" s="483"/>
      <c r="BKL232" s="483"/>
      <c r="BKM232" s="483"/>
      <c r="BKN232" s="483"/>
      <c r="BKO232" s="483"/>
      <c r="BKP232" s="483"/>
      <c r="BKQ232" s="483"/>
      <c r="BKR232" s="483"/>
      <c r="BKS232" s="483"/>
      <c r="BKT232" s="483"/>
      <c r="BKU232" s="483"/>
      <c r="BKV232" s="483"/>
      <c r="BKW232" s="483"/>
      <c r="BKX232" s="483"/>
      <c r="BKY232" s="483"/>
      <c r="BKZ232" s="483"/>
      <c r="BLA232" s="483"/>
      <c r="BLB232" s="483"/>
      <c r="BLC232" s="483"/>
      <c r="BLD232" s="483"/>
      <c r="BLE232" s="483"/>
      <c r="BLF232" s="483"/>
      <c r="BLG232" s="483"/>
      <c r="BLH232" s="483"/>
      <c r="BLI232" s="483"/>
      <c r="BLJ232" s="483"/>
      <c r="BLK232" s="483"/>
      <c r="BLL232" s="483"/>
      <c r="BLM232" s="483"/>
      <c r="BLN232" s="483"/>
      <c r="BLO232" s="483"/>
      <c r="BLP232" s="483"/>
      <c r="BLQ232" s="483"/>
      <c r="BLR232" s="483"/>
      <c r="BLS232" s="483"/>
      <c r="BLT232" s="483"/>
      <c r="BLU232" s="483"/>
      <c r="BLV232" s="483"/>
      <c r="BLW232" s="483"/>
      <c r="BLX232" s="483"/>
      <c r="BLY232" s="483"/>
      <c r="BLZ232" s="483"/>
      <c r="BMA232" s="483"/>
      <c r="BMB232" s="483"/>
      <c r="BMC232" s="483"/>
      <c r="BMD232" s="483"/>
      <c r="BME232" s="483"/>
      <c r="BMF232" s="483"/>
      <c r="BMG232" s="483"/>
      <c r="BMH232" s="483"/>
      <c r="BMI232" s="483"/>
      <c r="BMJ232" s="483"/>
      <c r="BMK232" s="483"/>
      <c r="BML232" s="483"/>
      <c r="BMM232" s="483"/>
      <c r="BMN232" s="483"/>
      <c r="BMO232" s="483"/>
      <c r="BMP232" s="483"/>
      <c r="BMQ232" s="483"/>
      <c r="BMR232" s="483"/>
      <c r="BMS232" s="483"/>
      <c r="BMT232" s="483"/>
      <c r="BMU232" s="483"/>
      <c r="BMV232" s="483"/>
      <c r="BMW232" s="483"/>
      <c r="BMX232" s="483"/>
      <c r="BMY232" s="483"/>
      <c r="BMZ232" s="483"/>
      <c r="BNA232" s="483"/>
      <c r="BNB232" s="483"/>
      <c r="BNC232" s="483"/>
      <c r="BND232" s="483"/>
      <c r="BNE232" s="483"/>
      <c r="BNF232" s="483"/>
      <c r="BNG232" s="483"/>
      <c r="BNH232" s="483"/>
      <c r="BNI232" s="483"/>
      <c r="BNJ232" s="483"/>
      <c r="BNK232" s="483"/>
      <c r="BNL232" s="483"/>
      <c r="BNM232" s="483"/>
      <c r="BNN232" s="483"/>
      <c r="BNO232" s="483"/>
      <c r="BNP232" s="483"/>
      <c r="BNQ232" s="483"/>
      <c r="BNR232" s="483"/>
      <c r="BNS232" s="483"/>
      <c r="BNT232" s="483"/>
      <c r="BNU232" s="483"/>
      <c r="BNV232" s="483"/>
      <c r="BNW232" s="483"/>
      <c r="BNX232" s="483"/>
      <c r="BNY232" s="483"/>
      <c r="BNZ232" s="483"/>
      <c r="BOA232" s="483"/>
      <c r="BOB232" s="483"/>
      <c r="BOC232" s="483"/>
      <c r="BOD232" s="483"/>
      <c r="BOE232" s="483"/>
      <c r="BOF232" s="483"/>
      <c r="BOG232" s="483"/>
      <c r="BOH232" s="483"/>
      <c r="BOI232" s="483"/>
      <c r="BOJ232" s="483"/>
      <c r="BOK232" s="483"/>
      <c r="BOL232" s="483"/>
      <c r="BOM232" s="483"/>
      <c r="BON232" s="483"/>
      <c r="BOO232" s="483"/>
      <c r="BOP232" s="483"/>
      <c r="BOQ232" s="483"/>
      <c r="BOR232" s="483"/>
      <c r="BOS232" s="483"/>
      <c r="BOT232" s="483"/>
      <c r="BOU232" s="483"/>
      <c r="BOV232" s="483"/>
      <c r="BOW232" s="483"/>
      <c r="BOX232" s="483"/>
      <c r="BOY232" s="483"/>
      <c r="BOZ232" s="483"/>
      <c r="BPA232" s="483"/>
      <c r="BPB232" s="483"/>
      <c r="BPC232" s="483"/>
      <c r="BPD232" s="483"/>
      <c r="BPE232" s="483"/>
      <c r="BPF232" s="483"/>
      <c r="BPG232" s="483"/>
      <c r="BPH232" s="483"/>
      <c r="BPI232" s="483"/>
      <c r="BPJ232" s="483"/>
      <c r="BPK232" s="483"/>
      <c r="BPL232" s="483"/>
      <c r="BPM232" s="483"/>
      <c r="BPN232" s="483"/>
      <c r="BPO232" s="483"/>
      <c r="BPP232" s="483"/>
      <c r="BPQ232" s="483"/>
      <c r="BPR232" s="483"/>
      <c r="BPS232" s="483"/>
      <c r="BPT232" s="483"/>
      <c r="BPU232" s="483"/>
      <c r="BPV232" s="483"/>
      <c r="BPW232" s="483"/>
      <c r="BPX232" s="483"/>
      <c r="BPY232" s="483"/>
      <c r="BPZ232" s="483"/>
      <c r="BQA232" s="483"/>
      <c r="BQB232" s="483"/>
      <c r="BQC232" s="483"/>
      <c r="BQD232" s="483"/>
      <c r="BQE232" s="483"/>
      <c r="BQF232" s="483"/>
      <c r="BQG232" s="483"/>
      <c r="BQH232" s="483"/>
      <c r="BQI232" s="483"/>
      <c r="BQJ232" s="483"/>
      <c r="BQK232" s="483"/>
      <c r="BQL232" s="483"/>
      <c r="BQM232" s="483"/>
      <c r="BQN232" s="483"/>
      <c r="BQO232" s="483"/>
      <c r="BQP232" s="483"/>
      <c r="BQQ232" s="483"/>
      <c r="BQR232" s="483"/>
      <c r="BQS232" s="483"/>
      <c r="BQT232" s="483"/>
      <c r="BQU232" s="483"/>
      <c r="BQV232" s="483"/>
      <c r="BQW232" s="483"/>
      <c r="BQX232" s="483"/>
      <c r="BQY232" s="483"/>
      <c r="BQZ232" s="483"/>
      <c r="BRA232" s="483"/>
      <c r="BRB232" s="483"/>
      <c r="BRC232" s="483"/>
      <c r="BRD232" s="483"/>
      <c r="BRE232" s="483"/>
      <c r="BRF232" s="483"/>
      <c r="BRG232" s="483"/>
      <c r="BRH232" s="483"/>
      <c r="BRI232" s="483"/>
      <c r="BRJ232" s="483"/>
      <c r="BRK232" s="483"/>
      <c r="BRL232" s="483"/>
      <c r="BRM232" s="483"/>
      <c r="BRN232" s="483"/>
      <c r="BRO232" s="483"/>
      <c r="BRP232" s="483"/>
      <c r="BRQ232" s="483"/>
      <c r="BRR232" s="483"/>
      <c r="BRS232" s="483"/>
      <c r="BRT232" s="483"/>
      <c r="BRU232" s="483"/>
      <c r="BRV232" s="483"/>
      <c r="BRW232" s="483"/>
      <c r="BRX232" s="483"/>
      <c r="BRY232" s="483"/>
      <c r="BRZ232" s="483"/>
      <c r="BSA232" s="483"/>
      <c r="BSB232" s="483"/>
      <c r="BSC232" s="483"/>
      <c r="BSD232" s="483"/>
      <c r="BSE232" s="483"/>
      <c r="BSF232" s="483"/>
      <c r="BSG232" s="483"/>
      <c r="BSH232" s="483"/>
      <c r="BSI232" s="483"/>
      <c r="BSJ232" s="483"/>
      <c r="BSK232" s="483"/>
      <c r="BSL232" s="483"/>
      <c r="BSM232" s="483"/>
      <c r="BSN232" s="483"/>
      <c r="BSO232" s="483"/>
      <c r="BSP232" s="483"/>
      <c r="BSQ232" s="483"/>
      <c r="BSR232" s="483"/>
      <c r="BSS232" s="483"/>
      <c r="BST232" s="483"/>
      <c r="BSU232" s="483"/>
      <c r="BSV232" s="483"/>
      <c r="BSW232" s="483"/>
      <c r="BSX232" s="483"/>
      <c r="BSY232" s="483"/>
      <c r="BSZ232" s="483"/>
      <c r="BTA232" s="483"/>
      <c r="BTB232" s="483"/>
      <c r="BTC232" s="483"/>
      <c r="BTD232" s="483"/>
      <c r="BTE232" s="483"/>
      <c r="BTF232" s="483"/>
      <c r="BTG232" s="483"/>
      <c r="BTH232" s="483"/>
      <c r="BTI232" s="483"/>
      <c r="BTJ232" s="483"/>
      <c r="BTK232" s="483"/>
      <c r="BTL232" s="483"/>
      <c r="BTM232" s="483"/>
      <c r="BTN232" s="483"/>
      <c r="BTO232" s="483"/>
      <c r="BTP232" s="483"/>
      <c r="BTQ232" s="483"/>
      <c r="BTR232" s="483"/>
      <c r="BTS232" s="483"/>
      <c r="BTT232" s="483"/>
      <c r="BTU232" s="483"/>
      <c r="BTV232" s="483"/>
      <c r="BTW232" s="483"/>
      <c r="BTX232" s="483"/>
      <c r="BTY232" s="483"/>
      <c r="BTZ232" s="483"/>
      <c r="BUA232" s="483"/>
      <c r="BUB232" s="483"/>
      <c r="BUC232" s="483"/>
      <c r="BUD232" s="483"/>
      <c r="BUE232" s="483"/>
      <c r="BUF232" s="483"/>
      <c r="BUG232" s="483"/>
      <c r="BUH232" s="483"/>
      <c r="BUI232" s="483"/>
      <c r="BUJ232" s="483"/>
      <c r="BUK232" s="483"/>
      <c r="BUL232" s="483"/>
      <c r="BUM232" s="483"/>
      <c r="BUN232" s="483"/>
      <c r="BUO232" s="483"/>
      <c r="BUP232" s="483"/>
      <c r="BUQ232" s="483"/>
      <c r="BUR232" s="483"/>
      <c r="BUS232" s="483"/>
      <c r="BUT232" s="483"/>
      <c r="BUU232" s="483"/>
      <c r="BUV232" s="483"/>
      <c r="BUW232" s="483"/>
      <c r="BUX232" s="483"/>
      <c r="BUY232" s="483"/>
      <c r="BUZ232" s="483"/>
      <c r="BVA232" s="483"/>
      <c r="BVB232" s="483"/>
      <c r="BVC232" s="483"/>
      <c r="BVD232" s="483"/>
      <c r="BVE232" s="483"/>
      <c r="BVF232" s="483"/>
      <c r="BVG232" s="483"/>
      <c r="BVH232" s="483"/>
      <c r="BVI232" s="483"/>
      <c r="BVJ232" s="483"/>
      <c r="BVK232" s="483"/>
      <c r="BVL232" s="483"/>
      <c r="BVM232" s="483"/>
      <c r="BVN232" s="483"/>
      <c r="BVO232" s="483"/>
      <c r="BVP232" s="483"/>
      <c r="BVQ232" s="483"/>
      <c r="BVR232" s="483"/>
      <c r="BVS232" s="483"/>
      <c r="BVT232" s="483"/>
      <c r="BVU232" s="483"/>
      <c r="BVV232" s="483"/>
      <c r="BVW232" s="483"/>
      <c r="BVX232" s="483"/>
      <c r="BVY232" s="483"/>
      <c r="BVZ232" s="483"/>
      <c r="BWA232" s="483"/>
      <c r="BWB232" s="483"/>
      <c r="BWC232" s="483"/>
      <c r="BWD232" s="483"/>
      <c r="BWE232" s="483"/>
      <c r="BWF232" s="483"/>
      <c r="BWG232" s="483"/>
      <c r="BWH232" s="483"/>
      <c r="BWI232" s="483"/>
      <c r="BWJ232" s="483"/>
      <c r="BWK232" s="483"/>
      <c r="BWL232" s="483"/>
      <c r="BWM232" s="483"/>
      <c r="BWN232" s="483"/>
      <c r="BWO232" s="483"/>
      <c r="BWP232" s="483"/>
      <c r="BWQ232" s="483"/>
      <c r="BWR232" s="483"/>
      <c r="BWS232" s="483"/>
      <c r="BWT232" s="483"/>
      <c r="BWU232" s="483"/>
      <c r="BWV232" s="483"/>
      <c r="BWW232" s="483"/>
      <c r="BWX232" s="483"/>
      <c r="BWY232" s="483"/>
      <c r="BWZ232" s="483"/>
      <c r="BXA232" s="483"/>
      <c r="BXB232" s="483"/>
      <c r="BXC232" s="483"/>
      <c r="BXD232" s="483"/>
      <c r="BXE232" s="483"/>
      <c r="BXF232" s="483"/>
      <c r="BXG232" s="483"/>
      <c r="BXH232" s="483"/>
      <c r="BXI232" s="483"/>
      <c r="BXJ232" s="483"/>
      <c r="BXK232" s="483"/>
      <c r="BXL232" s="483"/>
      <c r="BXM232" s="483"/>
      <c r="BXN232" s="483"/>
      <c r="BXO232" s="483"/>
      <c r="BXP232" s="483"/>
      <c r="BXQ232" s="483"/>
      <c r="BXR232" s="483"/>
      <c r="BXS232" s="483"/>
      <c r="BXT232" s="483"/>
      <c r="BXU232" s="483"/>
      <c r="BXV232" s="483"/>
      <c r="BXW232" s="483"/>
      <c r="BXX232" s="483"/>
      <c r="BXY232" s="483"/>
      <c r="BXZ232" s="483"/>
      <c r="BYA232" s="483"/>
      <c r="BYB232" s="483"/>
      <c r="BYC232" s="483"/>
      <c r="BYD232" s="483"/>
      <c r="BYE232" s="483"/>
      <c r="BYF232" s="483"/>
      <c r="BYG232" s="483"/>
      <c r="BYH232" s="483"/>
      <c r="BYI232" s="483"/>
      <c r="BYJ232" s="483"/>
      <c r="BYK232" s="483"/>
      <c r="BYL232" s="483"/>
      <c r="BYM232" s="483"/>
      <c r="BYN232" s="483"/>
      <c r="BYO232" s="483"/>
      <c r="BYP232" s="483"/>
      <c r="BYQ232" s="483"/>
      <c r="BYR232" s="483"/>
      <c r="BYS232" s="483"/>
      <c r="BYT232" s="483"/>
      <c r="BYU232" s="483"/>
      <c r="BYV232" s="483"/>
      <c r="BYW232" s="483"/>
      <c r="BYX232" s="483"/>
      <c r="BYY232" s="483"/>
      <c r="BYZ232" s="483"/>
      <c r="BZA232" s="483"/>
      <c r="BZB232" s="483"/>
      <c r="BZC232" s="483"/>
      <c r="BZD232" s="483"/>
      <c r="BZE232" s="483"/>
      <c r="BZF232" s="483"/>
      <c r="BZG232" s="483"/>
      <c r="BZH232" s="483"/>
      <c r="BZI232" s="483"/>
      <c r="BZJ232" s="483"/>
      <c r="BZK232" s="483"/>
      <c r="BZL232" s="483"/>
      <c r="BZM232" s="483"/>
      <c r="BZN232" s="483"/>
      <c r="BZO232" s="483"/>
      <c r="BZP232" s="483"/>
      <c r="BZQ232" s="483"/>
      <c r="BZR232" s="483"/>
      <c r="BZS232" s="483"/>
      <c r="BZT232" s="483"/>
      <c r="BZU232" s="483"/>
      <c r="BZV232" s="483"/>
      <c r="BZW232" s="483"/>
      <c r="BZX232" s="483"/>
      <c r="BZY232" s="483"/>
      <c r="BZZ232" s="483"/>
      <c r="CAA232" s="483"/>
      <c r="CAB232" s="483"/>
      <c r="CAC232" s="483"/>
      <c r="CAD232" s="483"/>
      <c r="CAE232" s="483"/>
      <c r="CAF232" s="483"/>
      <c r="CAG232" s="483"/>
      <c r="CAH232" s="483"/>
      <c r="CAI232" s="483"/>
      <c r="CAJ232" s="483"/>
      <c r="CAK232" s="483"/>
      <c r="CAL232" s="483"/>
      <c r="CAM232" s="483"/>
      <c r="CAN232" s="483"/>
      <c r="CAO232" s="483"/>
      <c r="CAP232" s="483"/>
      <c r="CAQ232" s="483"/>
      <c r="CAR232" s="483"/>
      <c r="CAS232" s="483"/>
      <c r="CAT232" s="483"/>
      <c r="CAU232" s="483"/>
      <c r="CAV232" s="483"/>
      <c r="CAW232" s="483"/>
      <c r="CAX232" s="483"/>
      <c r="CAY232" s="483"/>
      <c r="CAZ232" s="483"/>
      <c r="CBA232" s="483"/>
      <c r="CBB232" s="483"/>
      <c r="CBC232" s="483"/>
      <c r="CBD232" s="483"/>
      <c r="CBE232" s="483"/>
      <c r="CBF232" s="483"/>
      <c r="CBG232" s="483"/>
      <c r="CBH232" s="483"/>
      <c r="CBI232" s="483"/>
      <c r="CBJ232" s="483"/>
      <c r="CBK232" s="483"/>
      <c r="CBL232" s="483"/>
      <c r="CBM232" s="483"/>
      <c r="CBN232" s="483"/>
      <c r="CBO232" s="483"/>
      <c r="CBP232" s="483"/>
      <c r="CBQ232" s="483"/>
      <c r="CBR232" s="483"/>
      <c r="CBS232" s="483"/>
      <c r="CBT232" s="483"/>
      <c r="CBU232" s="483"/>
      <c r="CBV232" s="483"/>
      <c r="CBW232" s="483"/>
      <c r="CBX232" s="483"/>
      <c r="CBY232" s="483"/>
      <c r="CBZ232" s="483"/>
      <c r="CCA232" s="483"/>
      <c r="CCB232" s="483"/>
      <c r="CCC232" s="483"/>
      <c r="CCD232" s="483"/>
      <c r="CCE232" s="483"/>
      <c r="CCF232" s="483"/>
      <c r="CCG232" s="483"/>
      <c r="CCH232" s="483"/>
      <c r="CCI232" s="483"/>
      <c r="CCJ232" s="483"/>
      <c r="CCK232" s="483"/>
      <c r="CCL232" s="483"/>
      <c r="CCM232" s="483"/>
      <c r="CCN232" s="483"/>
      <c r="CCO232" s="483"/>
      <c r="CCP232" s="483"/>
      <c r="CCQ232" s="483"/>
      <c r="CCR232" s="483"/>
      <c r="CCS232" s="483"/>
      <c r="CCT232" s="483"/>
      <c r="CCU232" s="483"/>
      <c r="CCV232" s="483"/>
      <c r="CCW232" s="483"/>
      <c r="CCX232" s="483"/>
      <c r="CCY232" s="483"/>
      <c r="CCZ232" s="483"/>
      <c r="CDA232" s="483"/>
      <c r="CDB232" s="483"/>
      <c r="CDC232" s="483"/>
      <c r="CDD232" s="483"/>
      <c r="CDE232" s="483"/>
      <c r="CDF232" s="483"/>
      <c r="CDG232" s="483"/>
      <c r="CDH232" s="483"/>
      <c r="CDI232" s="483"/>
      <c r="CDJ232" s="483"/>
      <c r="CDK232" s="483"/>
      <c r="CDL232" s="483"/>
      <c r="CDM232" s="483"/>
      <c r="CDN232" s="483"/>
      <c r="CDO232" s="483"/>
      <c r="CDP232" s="483"/>
      <c r="CDQ232" s="483"/>
      <c r="CDR232" s="483"/>
      <c r="CDS232" s="483"/>
      <c r="CDT232" s="483"/>
      <c r="CDU232" s="483"/>
      <c r="CDV232" s="483"/>
      <c r="CDW232" s="483"/>
      <c r="CDX232" s="483"/>
      <c r="CDY232" s="483"/>
      <c r="CDZ232" s="483"/>
      <c r="CEA232" s="483"/>
      <c r="CEB232" s="483"/>
      <c r="CEC232" s="483"/>
      <c r="CED232" s="483"/>
      <c r="CEE232" s="483"/>
      <c r="CEF232" s="483"/>
      <c r="CEG232" s="483"/>
      <c r="CEH232" s="483"/>
      <c r="CEI232" s="483"/>
      <c r="CEJ232" s="483"/>
      <c r="CEK232" s="483"/>
      <c r="CEL232" s="483"/>
      <c r="CEM232" s="483"/>
      <c r="CEN232" s="483"/>
      <c r="CEO232" s="483"/>
      <c r="CEP232" s="483"/>
      <c r="CEQ232" s="483"/>
      <c r="CER232" s="483"/>
      <c r="CES232" s="483"/>
      <c r="CET232" s="483"/>
      <c r="CEU232" s="483"/>
      <c r="CEV232" s="483"/>
      <c r="CEW232" s="483"/>
      <c r="CEX232" s="483"/>
      <c r="CEY232" s="483"/>
      <c r="CEZ232" s="483"/>
      <c r="CFA232" s="483"/>
      <c r="CFB232" s="483"/>
      <c r="CFC232" s="483"/>
      <c r="CFD232" s="483"/>
      <c r="CFE232" s="483"/>
      <c r="CFF232" s="483"/>
      <c r="CFG232" s="483"/>
      <c r="CFH232" s="483"/>
      <c r="CFI232" s="483"/>
      <c r="CFJ232" s="483"/>
      <c r="CFK232" s="483"/>
      <c r="CFL232" s="483"/>
      <c r="CFM232" s="483"/>
      <c r="CFN232" s="483"/>
      <c r="CFO232" s="483"/>
      <c r="CFP232" s="483"/>
      <c r="CFQ232" s="483"/>
      <c r="CFR232" s="483"/>
      <c r="CFS232" s="483"/>
      <c r="CFT232" s="483"/>
      <c r="CFU232" s="483"/>
      <c r="CFV232" s="483"/>
      <c r="CFW232" s="483"/>
      <c r="CFX232" s="483"/>
      <c r="CFY232" s="483"/>
      <c r="CFZ232" s="483"/>
      <c r="CGA232" s="483"/>
      <c r="CGB232" s="483"/>
      <c r="CGC232" s="483"/>
      <c r="CGD232" s="483"/>
      <c r="CGE232" s="483"/>
      <c r="CGF232" s="483"/>
      <c r="CGG232" s="483"/>
      <c r="CGH232" s="483"/>
      <c r="CGI232" s="483"/>
      <c r="CGJ232" s="483"/>
      <c r="CGK232" s="483"/>
      <c r="CGL232" s="483"/>
      <c r="CGM232" s="483"/>
      <c r="CGN232" s="483"/>
      <c r="CGO232" s="483"/>
      <c r="CGP232" s="483"/>
      <c r="CGQ232" s="483"/>
      <c r="CGR232" s="483"/>
      <c r="CGS232" s="483"/>
      <c r="CGT232" s="483"/>
      <c r="CGU232" s="483"/>
      <c r="CGV232" s="483"/>
      <c r="CGW232" s="483"/>
      <c r="CGX232" s="483"/>
      <c r="CGY232" s="483"/>
      <c r="CGZ232" s="483"/>
      <c r="CHA232" s="483"/>
      <c r="CHB232" s="483"/>
      <c r="CHC232" s="483"/>
      <c r="CHD232" s="483"/>
      <c r="CHE232" s="483"/>
      <c r="CHF232" s="483"/>
      <c r="CHG232" s="483"/>
      <c r="CHH232" s="483"/>
      <c r="CHI232" s="483"/>
      <c r="CHJ232" s="483"/>
      <c r="CHK232" s="483"/>
      <c r="CHL232" s="483"/>
      <c r="CHM232" s="483"/>
      <c r="CHN232" s="483"/>
      <c r="CHO232" s="483"/>
      <c r="CHP232" s="483"/>
      <c r="CHQ232" s="483"/>
      <c r="CHR232" s="483"/>
      <c r="CHS232" s="483"/>
      <c r="CHT232" s="483"/>
      <c r="CHU232" s="483"/>
      <c r="CHV232" s="483"/>
      <c r="CHW232" s="483"/>
      <c r="CHX232" s="483"/>
      <c r="CHY232" s="483"/>
      <c r="CHZ232" s="483"/>
      <c r="CIA232" s="483"/>
      <c r="CIB232" s="483"/>
      <c r="CIC232" s="483"/>
      <c r="CID232" s="483"/>
      <c r="CIE232" s="483"/>
      <c r="CIF232" s="483"/>
      <c r="CIG232" s="483"/>
      <c r="CIH232" s="483"/>
      <c r="CII232" s="483"/>
      <c r="CIJ232" s="483"/>
      <c r="CIK232" s="483"/>
      <c r="CIL232" s="483"/>
      <c r="CIM232" s="483"/>
      <c r="CIN232" s="483"/>
      <c r="CIO232" s="483"/>
      <c r="CIP232" s="483"/>
      <c r="CIQ232" s="483"/>
      <c r="CIR232" s="483"/>
      <c r="CIS232" s="483"/>
      <c r="CIT232" s="483"/>
      <c r="CIU232" s="483"/>
      <c r="CIV232" s="483"/>
      <c r="CIW232" s="483"/>
      <c r="CIX232" s="483"/>
      <c r="CIY232" s="483"/>
      <c r="CIZ232" s="483"/>
      <c r="CJA232" s="483"/>
      <c r="CJB232" s="483"/>
      <c r="CJC232" s="483"/>
      <c r="CJD232" s="483"/>
      <c r="CJE232" s="483"/>
      <c r="CJF232" s="483"/>
      <c r="CJG232" s="483"/>
      <c r="CJH232" s="483"/>
      <c r="CJI232" s="483"/>
      <c r="CJJ232" s="483"/>
      <c r="CJK232" s="483"/>
      <c r="CJL232" s="483"/>
      <c r="CJM232" s="483"/>
      <c r="CJN232" s="483"/>
      <c r="CJO232" s="483"/>
      <c r="CJP232" s="483"/>
      <c r="CJQ232" s="483"/>
      <c r="CJR232" s="483"/>
      <c r="CJS232" s="483"/>
      <c r="CJT232" s="483"/>
      <c r="CJU232" s="483"/>
      <c r="CJV232" s="483"/>
      <c r="CJW232" s="483"/>
      <c r="CJX232" s="483"/>
      <c r="CJY232" s="483"/>
      <c r="CJZ232" s="483"/>
      <c r="CKA232" s="483"/>
      <c r="CKB232" s="483"/>
      <c r="CKC232" s="483"/>
      <c r="CKD232" s="483"/>
      <c r="CKE232" s="483"/>
      <c r="CKF232" s="483"/>
      <c r="CKG232" s="483"/>
      <c r="CKH232" s="483"/>
      <c r="CKI232" s="483"/>
      <c r="CKJ232" s="483"/>
      <c r="CKK232" s="483"/>
      <c r="CKL232" s="483"/>
      <c r="CKM232" s="483"/>
      <c r="CKN232" s="483"/>
      <c r="CKO232" s="483"/>
      <c r="CKP232" s="483"/>
      <c r="CKQ232" s="483"/>
      <c r="CKR232" s="483"/>
      <c r="CKS232" s="483"/>
      <c r="CKT232" s="483"/>
      <c r="CKU232" s="483"/>
      <c r="CKV232" s="483"/>
      <c r="CKW232" s="483"/>
      <c r="CKX232" s="483"/>
      <c r="CKY232" s="483"/>
      <c r="CKZ232" s="483"/>
      <c r="CLA232" s="483"/>
      <c r="CLB232" s="483"/>
      <c r="CLC232" s="483"/>
      <c r="CLD232" s="483"/>
      <c r="CLE232" s="483"/>
      <c r="CLF232" s="483"/>
      <c r="CLG232" s="483"/>
      <c r="CLH232" s="483"/>
      <c r="CLI232" s="483"/>
      <c r="CLJ232" s="483"/>
      <c r="CLK232" s="483"/>
      <c r="CLL232" s="483"/>
      <c r="CLM232" s="483"/>
      <c r="CLN232" s="483"/>
      <c r="CLO232" s="483"/>
      <c r="CLP232" s="483"/>
      <c r="CLQ232" s="483"/>
      <c r="CLR232" s="483"/>
      <c r="CLS232" s="483"/>
      <c r="CLT232" s="483"/>
      <c r="CLU232" s="483"/>
      <c r="CLV232" s="483"/>
      <c r="CLW232" s="483"/>
      <c r="CLX232" s="483"/>
      <c r="CLY232" s="483"/>
      <c r="CLZ232" s="483"/>
      <c r="CMA232" s="483"/>
      <c r="CMB232" s="483"/>
      <c r="CMC232" s="483"/>
      <c r="CMD232" s="483"/>
      <c r="CME232" s="483"/>
      <c r="CMF232" s="483"/>
      <c r="CMG232" s="483"/>
      <c r="CMH232" s="483"/>
      <c r="CMI232" s="483"/>
      <c r="CMJ232" s="483"/>
      <c r="CMK232" s="483"/>
      <c r="CML232" s="483"/>
      <c r="CMM232" s="483"/>
      <c r="CMN232" s="483"/>
      <c r="CMO232" s="483"/>
      <c r="CMP232" s="483"/>
      <c r="CMQ232" s="483"/>
      <c r="CMR232" s="483"/>
      <c r="CMS232" s="483"/>
      <c r="CMT232" s="483"/>
      <c r="CMU232" s="483"/>
      <c r="CMV232" s="483"/>
      <c r="CMW232" s="483"/>
      <c r="CMX232" s="483"/>
      <c r="CMY232" s="483"/>
      <c r="CMZ232" s="483"/>
      <c r="CNA232" s="483"/>
      <c r="CNB232" s="483"/>
      <c r="CNC232" s="483"/>
      <c r="CND232" s="483"/>
      <c r="CNE232" s="483"/>
      <c r="CNF232" s="483"/>
      <c r="CNG232" s="483"/>
      <c r="CNH232" s="483"/>
      <c r="CNI232" s="483"/>
      <c r="CNJ232" s="483"/>
      <c r="CNK232" s="483"/>
      <c r="CNL232" s="483"/>
      <c r="CNM232" s="483"/>
      <c r="CNN232" s="483"/>
      <c r="CNO232" s="483"/>
      <c r="CNP232" s="483"/>
      <c r="CNQ232" s="483"/>
      <c r="CNR232" s="483"/>
      <c r="CNS232" s="483"/>
      <c r="CNT232" s="483"/>
      <c r="CNU232" s="483"/>
      <c r="CNV232" s="483"/>
      <c r="CNW232" s="483"/>
      <c r="CNX232" s="483"/>
      <c r="CNY232" s="483"/>
      <c r="CNZ232" s="483"/>
      <c r="COA232" s="483"/>
      <c r="COB232" s="483"/>
      <c r="COC232" s="483"/>
      <c r="COD232" s="483"/>
      <c r="COE232" s="483"/>
      <c r="COF232" s="483"/>
      <c r="COG232" s="483"/>
      <c r="COH232" s="483"/>
      <c r="COI232" s="483"/>
      <c r="COJ232" s="483"/>
      <c r="COK232" s="483"/>
      <c r="COL232" s="483"/>
      <c r="COM232" s="483"/>
      <c r="CON232" s="483"/>
      <c r="COO232" s="483"/>
      <c r="COP232" s="483"/>
      <c r="COQ232" s="483"/>
      <c r="COR232" s="483"/>
      <c r="COS232" s="483"/>
      <c r="COT232" s="483"/>
      <c r="COU232" s="483"/>
      <c r="COV232" s="483"/>
      <c r="COW232" s="483"/>
      <c r="COX232" s="483"/>
      <c r="COY232" s="483"/>
      <c r="COZ232" s="483"/>
      <c r="CPA232" s="483"/>
      <c r="CPB232" s="483"/>
      <c r="CPC232" s="483"/>
      <c r="CPD232" s="483"/>
      <c r="CPE232" s="483"/>
      <c r="CPF232" s="483"/>
      <c r="CPG232" s="483"/>
      <c r="CPH232" s="483"/>
      <c r="CPI232" s="483"/>
      <c r="CPJ232" s="483"/>
      <c r="CPK232" s="483"/>
      <c r="CPL232" s="483"/>
      <c r="CPM232" s="483"/>
      <c r="CPN232" s="483"/>
      <c r="CPO232" s="483"/>
      <c r="CPP232" s="483"/>
      <c r="CPQ232" s="483"/>
      <c r="CPR232" s="483"/>
      <c r="CPS232" s="483"/>
      <c r="CPT232" s="483"/>
      <c r="CPU232" s="483"/>
      <c r="CPV232" s="483"/>
      <c r="CPW232" s="483"/>
      <c r="CPX232" s="483"/>
      <c r="CPY232" s="483"/>
      <c r="CPZ232" s="483"/>
      <c r="CQA232" s="483"/>
      <c r="CQB232" s="483"/>
      <c r="CQC232" s="483"/>
      <c r="CQD232" s="483"/>
      <c r="CQE232" s="483"/>
      <c r="CQF232" s="483"/>
      <c r="CQG232" s="483"/>
      <c r="CQH232" s="483"/>
      <c r="CQI232" s="483"/>
      <c r="CQJ232" s="483"/>
      <c r="CQK232" s="483"/>
      <c r="CQL232" s="483"/>
      <c r="CQM232" s="483"/>
      <c r="CQN232" s="483"/>
      <c r="CQO232" s="483"/>
      <c r="CQP232" s="483"/>
      <c r="CQQ232" s="483"/>
      <c r="CQR232" s="483"/>
      <c r="CQS232" s="483"/>
      <c r="CQT232" s="483"/>
      <c r="CQU232" s="483"/>
      <c r="CQV232" s="483"/>
      <c r="CQW232" s="483"/>
      <c r="CQX232" s="483"/>
      <c r="CQY232" s="483"/>
      <c r="CQZ232" s="483"/>
      <c r="CRA232" s="483"/>
      <c r="CRB232" s="483"/>
      <c r="CRC232" s="483"/>
      <c r="CRD232" s="483"/>
      <c r="CRE232" s="483"/>
      <c r="CRF232" s="483"/>
      <c r="CRG232" s="483"/>
      <c r="CRH232" s="483"/>
      <c r="CRI232" s="483"/>
      <c r="CRJ232" s="483"/>
      <c r="CRK232" s="483"/>
      <c r="CRL232" s="483"/>
      <c r="CRM232" s="483"/>
      <c r="CRN232" s="483"/>
      <c r="CRO232" s="483"/>
      <c r="CRP232" s="483"/>
      <c r="CRQ232" s="483"/>
      <c r="CRR232" s="483"/>
      <c r="CRS232" s="483"/>
      <c r="CRT232" s="483"/>
      <c r="CRU232" s="483"/>
      <c r="CRV232" s="483"/>
      <c r="CRW232" s="483"/>
      <c r="CRX232" s="483"/>
      <c r="CRY232" s="483"/>
      <c r="CRZ232" s="483"/>
      <c r="CSA232" s="483"/>
      <c r="CSB232" s="483"/>
      <c r="CSC232" s="483"/>
      <c r="CSD232" s="483"/>
      <c r="CSE232" s="483"/>
      <c r="CSF232" s="483"/>
      <c r="CSG232" s="483"/>
      <c r="CSH232" s="483"/>
      <c r="CSI232" s="483"/>
      <c r="CSJ232" s="483"/>
      <c r="CSK232" s="483"/>
      <c r="CSL232" s="483"/>
      <c r="CSM232" s="483"/>
      <c r="CSN232" s="483"/>
      <c r="CSO232" s="483"/>
      <c r="CSP232" s="483"/>
      <c r="CSQ232" s="483"/>
      <c r="CSR232" s="483"/>
      <c r="CSS232" s="483"/>
      <c r="CST232" s="483"/>
      <c r="CSU232" s="483"/>
      <c r="CSV232" s="483"/>
      <c r="CSW232" s="483"/>
      <c r="CSX232" s="483"/>
      <c r="CSY232" s="483"/>
      <c r="CSZ232" s="483"/>
      <c r="CTA232" s="483"/>
      <c r="CTB232" s="483"/>
      <c r="CTC232" s="483"/>
      <c r="CTD232" s="483"/>
      <c r="CTE232" s="483"/>
      <c r="CTF232" s="483"/>
      <c r="CTG232" s="483"/>
      <c r="CTH232" s="483"/>
      <c r="CTI232" s="483"/>
      <c r="CTJ232" s="483"/>
      <c r="CTK232" s="483"/>
      <c r="CTL232" s="483"/>
      <c r="CTM232" s="483"/>
      <c r="CTN232" s="483"/>
      <c r="CTO232" s="483"/>
      <c r="CTP232" s="483"/>
      <c r="CTQ232" s="483"/>
      <c r="CTR232" s="483"/>
      <c r="CTS232" s="483"/>
      <c r="CTT232" s="483"/>
      <c r="CTU232" s="483"/>
      <c r="CTV232" s="483"/>
      <c r="CTW232" s="483"/>
      <c r="CTX232" s="483"/>
      <c r="CTY232" s="483"/>
      <c r="CTZ232" s="483"/>
      <c r="CUA232" s="483"/>
      <c r="CUB232" s="483"/>
      <c r="CUC232" s="483"/>
      <c r="CUD232" s="483"/>
      <c r="CUE232" s="483"/>
      <c r="CUF232" s="483"/>
      <c r="CUG232" s="483"/>
      <c r="CUH232" s="483"/>
      <c r="CUI232" s="483"/>
      <c r="CUJ232" s="483"/>
      <c r="CUK232" s="483"/>
      <c r="CUL232" s="483"/>
      <c r="CUM232" s="483"/>
      <c r="CUN232" s="483"/>
      <c r="CUO232" s="483"/>
      <c r="CUP232" s="483"/>
      <c r="CUQ232" s="483"/>
      <c r="CUR232" s="483"/>
      <c r="CUS232" s="483"/>
      <c r="CUT232" s="483"/>
      <c r="CUU232" s="483"/>
      <c r="CUV232" s="483"/>
      <c r="CUW232" s="483"/>
      <c r="CUX232" s="483"/>
      <c r="CUY232" s="483"/>
      <c r="CUZ232" s="483"/>
      <c r="CVA232" s="483"/>
      <c r="CVB232" s="483"/>
      <c r="CVC232" s="483"/>
      <c r="CVD232" s="483"/>
      <c r="CVE232" s="483"/>
      <c r="CVF232" s="483"/>
      <c r="CVG232" s="483"/>
      <c r="CVH232" s="483"/>
      <c r="CVI232" s="483"/>
      <c r="CVJ232" s="483"/>
      <c r="CVK232" s="483"/>
      <c r="CVL232" s="483"/>
      <c r="CVM232" s="483"/>
      <c r="CVN232" s="483"/>
      <c r="CVO232" s="483"/>
      <c r="CVP232" s="483"/>
      <c r="CVQ232" s="483"/>
      <c r="CVR232" s="483"/>
      <c r="CVS232" s="483"/>
      <c r="CVT232" s="483"/>
      <c r="CVU232" s="483"/>
      <c r="CVV232" s="483"/>
      <c r="CVW232" s="483"/>
      <c r="CVX232" s="483"/>
      <c r="CVY232" s="483"/>
      <c r="CVZ232" s="483"/>
      <c r="CWA232" s="483"/>
      <c r="CWB232" s="483"/>
      <c r="CWC232" s="483"/>
      <c r="CWD232" s="483"/>
      <c r="CWE232" s="483"/>
      <c r="CWF232" s="483"/>
      <c r="CWG232" s="483"/>
      <c r="CWH232" s="483"/>
      <c r="CWI232" s="483"/>
      <c r="CWJ232" s="483"/>
      <c r="CWK232" s="483"/>
      <c r="CWL232" s="483"/>
      <c r="CWM232" s="483"/>
      <c r="CWN232" s="483"/>
      <c r="CWO232" s="483"/>
      <c r="CWP232" s="483"/>
      <c r="CWQ232" s="483"/>
      <c r="CWR232" s="483"/>
      <c r="CWS232" s="483"/>
      <c r="CWT232" s="483"/>
      <c r="CWU232" s="483"/>
      <c r="CWV232" s="483"/>
      <c r="CWW232" s="483"/>
      <c r="CWX232" s="483"/>
      <c r="CWY232" s="483"/>
      <c r="CWZ232" s="483"/>
      <c r="CXA232" s="483"/>
      <c r="CXB232" s="483"/>
      <c r="CXC232" s="483"/>
      <c r="CXD232" s="483"/>
      <c r="CXE232" s="483"/>
      <c r="CXF232" s="483"/>
      <c r="CXG232" s="483"/>
      <c r="CXH232" s="483"/>
      <c r="CXI232" s="483"/>
      <c r="CXJ232" s="483"/>
      <c r="CXK232" s="483"/>
      <c r="CXL232" s="483"/>
      <c r="CXM232" s="483"/>
      <c r="CXN232" s="483"/>
      <c r="CXO232" s="483"/>
      <c r="CXP232" s="483"/>
      <c r="CXQ232" s="483"/>
      <c r="CXR232" s="483"/>
      <c r="CXS232" s="483"/>
      <c r="CXT232" s="483"/>
      <c r="CXU232" s="483"/>
      <c r="CXV232" s="483"/>
      <c r="CXW232" s="483"/>
      <c r="CXX232" s="483"/>
      <c r="CXY232" s="483"/>
      <c r="CXZ232" s="483"/>
      <c r="CYA232" s="483"/>
      <c r="CYB232" s="483"/>
      <c r="CYC232" s="483"/>
      <c r="CYD232" s="483"/>
      <c r="CYE232" s="483"/>
      <c r="CYF232" s="483"/>
      <c r="CYG232" s="483"/>
      <c r="CYH232" s="483"/>
      <c r="CYI232" s="483"/>
      <c r="CYJ232" s="483"/>
      <c r="CYK232" s="483"/>
      <c r="CYL232" s="483"/>
      <c r="CYM232" s="483"/>
      <c r="CYN232" s="483"/>
      <c r="CYO232" s="483"/>
      <c r="CYP232" s="483"/>
      <c r="CYQ232" s="483"/>
      <c r="CYR232" s="483"/>
      <c r="CYS232" s="483"/>
      <c r="CYT232" s="483"/>
      <c r="CYU232" s="483"/>
      <c r="CYV232" s="483"/>
      <c r="CYW232" s="483"/>
      <c r="CYX232" s="483"/>
      <c r="CYY232" s="483"/>
      <c r="CYZ232" s="483"/>
      <c r="CZA232" s="483"/>
      <c r="CZB232" s="483"/>
      <c r="CZC232" s="483"/>
      <c r="CZD232" s="483"/>
      <c r="CZE232" s="483"/>
      <c r="CZF232" s="483"/>
      <c r="CZG232" s="483"/>
      <c r="CZH232" s="483"/>
      <c r="CZI232" s="483"/>
      <c r="CZJ232" s="483"/>
      <c r="CZK232" s="483"/>
      <c r="CZL232" s="483"/>
      <c r="CZM232" s="483"/>
      <c r="CZN232" s="483"/>
      <c r="CZO232" s="483"/>
      <c r="CZP232" s="483"/>
      <c r="CZQ232" s="483"/>
      <c r="CZR232" s="483"/>
      <c r="CZS232" s="483"/>
      <c r="CZT232" s="483"/>
      <c r="CZU232" s="483"/>
      <c r="CZV232" s="483"/>
      <c r="CZW232" s="483"/>
      <c r="CZX232" s="483"/>
      <c r="CZY232" s="483"/>
      <c r="CZZ232" s="483"/>
      <c r="DAA232" s="483"/>
      <c r="DAB232" s="483"/>
      <c r="DAC232" s="483"/>
      <c r="DAD232" s="483"/>
      <c r="DAE232" s="483"/>
      <c r="DAF232" s="483"/>
      <c r="DAG232" s="483"/>
      <c r="DAH232" s="483"/>
      <c r="DAI232" s="483"/>
      <c r="DAJ232" s="483"/>
      <c r="DAK232" s="483"/>
      <c r="DAL232" s="483"/>
      <c r="DAM232" s="483"/>
      <c r="DAN232" s="483"/>
      <c r="DAO232" s="483"/>
      <c r="DAP232" s="483"/>
      <c r="DAQ232" s="483"/>
      <c r="DAR232" s="483"/>
      <c r="DAS232" s="483"/>
      <c r="DAT232" s="483"/>
      <c r="DAU232" s="483"/>
      <c r="DAV232" s="483"/>
      <c r="DAW232" s="483"/>
      <c r="DAX232" s="483"/>
      <c r="DAY232" s="483"/>
      <c r="DAZ232" s="483"/>
      <c r="DBA232" s="483"/>
      <c r="DBB232" s="483"/>
      <c r="DBC232" s="483"/>
      <c r="DBD232" s="483"/>
      <c r="DBE232" s="483"/>
      <c r="DBF232" s="483"/>
      <c r="DBG232" s="483"/>
      <c r="DBH232" s="483"/>
      <c r="DBI232" s="483"/>
      <c r="DBJ232" s="483"/>
      <c r="DBK232" s="483"/>
      <c r="DBL232" s="483"/>
      <c r="DBM232" s="483"/>
      <c r="DBN232" s="483"/>
      <c r="DBO232" s="483"/>
      <c r="DBP232" s="483"/>
      <c r="DBQ232" s="483"/>
      <c r="DBR232" s="483"/>
      <c r="DBS232" s="483"/>
      <c r="DBT232" s="483"/>
      <c r="DBU232" s="483"/>
      <c r="DBV232" s="483"/>
      <c r="DBW232" s="483"/>
      <c r="DBX232" s="483"/>
      <c r="DBY232" s="483"/>
      <c r="DBZ232" s="483"/>
      <c r="DCA232" s="483"/>
      <c r="DCB232" s="483"/>
      <c r="DCC232" s="483"/>
      <c r="DCD232" s="483"/>
      <c r="DCE232" s="483"/>
      <c r="DCF232" s="483"/>
      <c r="DCG232" s="483"/>
      <c r="DCH232" s="483"/>
      <c r="DCI232" s="483"/>
      <c r="DCJ232" s="483"/>
      <c r="DCK232" s="483"/>
      <c r="DCL232" s="483"/>
      <c r="DCM232" s="483"/>
      <c r="DCN232" s="483"/>
      <c r="DCO232" s="483"/>
      <c r="DCP232" s="483"/>
      <c r="DCQ232" s="483"/>
      <c r="DCR232" s="483"/>
      <c r="DCS232" s="483"/>
      <c r="DCT232" s="483"/>
      <c r="DCU232" s="483"/>
      <c r="DCV232" s="483"/>
      <c r="DCW232" s="483"/>
      <c r="DCX232" s="483"/>
      <c r="DCY232" s="483"/>
      <c r="DCZ232" s="483"/>
      <c r="DDA232" s="483"/>
      <c r="DDB232" s="483"/>
      <c r="DDC232" s="483"/>
      <c r="DDD232" s="483"/>
      <c r="DDE232" s="483"/>
      <c r="DDF232" s="483"/>
      <c r="DDG232" s="483"/>
      <c r="DDH232" s="483"/>
      <c r="DDI232" s="483"/>
      <c r="DDJ232" s="483"/>
      <c r="DDK232" s="483"/>
      <c r="DDL232" s="483"/>
      <c r="DDM232" s="483"/>
      <c r="DDN232" s="483"/>
      <c r="DDO232" s="483"/>
      <c r="DDP232" s="483"/>
      <c r="DDQ232" s="483"/>
      <c r="DDR232" s="483"/>
      <c r="DDS232" s="483"/>
      <c r="DDT232" s="483"/>
      <c r="DDU232" s="483"/>
      <c r="DDV232" s="483"/>
      <c r="DDW232" s="483"/>
      <c r="DDX232" s="483"/>
      <c r="DDY232" s="483"/>
      <c r="DDZ232" s="483"/>
      <c r="DEA232" s="483"/>
      <c r="DEB232" s="483"/>
      <c r="DEC232" s="483"/>
      <c r="DED232" s="483"/>
      <c r="DEE232" s="483"/>
      <c r="DEF232" s="483"/>
      <c r="DEG232" s="483"/>
      <c r="DEH232" s="483"/>
      <c r="DEI232" s="483"/>
      <c r="DEJ232" s="483"/>
      <c r="DEK232" s="483"/>
      <c r="DEL232" s="483"/>
      <c r="DEM232" s="483"/>
      <c r="DEN232" s="483"/>
      <c r="DEO232" s="483"/>
      <c r="DEP232" s="483"/>
      <c r="DEQ232" s="483"/>
      <c r="DER232" s="483"/>
      <c r="DES232" s="483"/>
      <c r="DET232" s="483"/>
      <c r="DEU232" s="483"/>
      <c r="DEV232" s="483"/>
      <c r="DEW232" s="483"/>
      <c r="DEX232" s="483"/>
      <c r="DEY232" s="483"/>
      <c r="DEZ232" s="483"/>
      <c r="DFA232" s="483"/>
      <c r="DFB232" s="483"/>
      <c r="DFC232" s="483"/>
      <c r="DFD232" s="483"/>
      <c r="DFE232" s="483"/>
      <c r="DFF232" s="483"/>
      <c r="DFG232" s="483"/>
      <c r="DFH232" s="483"/>
      <c r="DFI232" s="483"/>
      <c r="DFJ232" s="483"/>
      <c r="DFK232" s="483"/>
      <c r="DFL232" s="483"/>
      <c r="DFM232" s="483"/>
      <c r="DFN232" s="483"/>
      <c r="DFO232" s="483"/>
      <c r="DFP232" s="483"/>
      <c r="DFQ232" s="483"/>
      <c r="DFR232" s="483"/>
      <c r="DFS232" s="483"/>
      <c r="DFT232" s="483"/>
      <c r="DFU232" s="483"/>
      <c r="DFV232" s="483"/>
      <c r="DFW232" s="483"/>
      <c r="DFX232" s="483"/>
      <c r="DFY232" s="483"/>
      <c r="DFZ232" s="483"/>
      <c r="DGA232" s="483"/>
      <c r="DGB232" s="483"/>
      <c r="DGC232" s="483"/>
      <c r="DGD232" s="483"/>
      <c r="DGE232" s="483"/>
      <c r="DGF232" s="483"/>
      <c r="DGG232" s="483"/>
      <c r="DGH232" s="483"/>
      <c r="DGI232" s="483"/>
      <c r="DGJ232" s="483"/>
      <c r="DGK232" s="483"/>
      <c r="DGL232" s="483"/>
      <c r="DGM232" s="483"/>
      <c r="DGN232" s="483"/>
      <c r="DGO232" s="483"/>
      <c r="DGP232" s="483"/>
      <c r="DGQ232" s="483"/>
      <c r="DGR232" s="483"/>
      <c r="DGS232" s="483"/>
      <c r="DGT232" s="483"/>
      <c r="DGU232" s="483"/>
      <c r="DGV232" s="483"/>
      <c r="DGW232" s="483"/>
      <c r="DGX232" s="483"/>
      <c r="DGY232" s="483"/>
      <c r="DGZ232" s="483"/>
      <c r="DHA232" s="483"/>
      <c r="DHB232" s="483"/>
      <c r="DHC232" s="483"/>
      <c r="DHD232" s="483"/>
      <c r="DHE232" s="483"/>
      <c r="DHF232" s="483"/>
      <c r="DHG232" s="483"/>
      <c r="DHH232" s="483"/>
      <c r="DHI232" s="483"/>
      <c r="DHJ232" s="483"/>
      <c r="DHK232" s="483"/>
      <c r="DHL232" s="483"/>
      <c r="DHM232" s="483"/>
      <c r="DHN232" s="483"/>
      <c r="DHO232" s="483"/>
      <c r="DHP232" s="483"/>
      <c r="DHQ232" s="483"/>
      <c r="DHR232" s="483"/>
      <c r="DHS232" s="483"/>
      <c r="DHT232" s="483"/>
      <c r="DHU232" s="483"/>
      <c r="DHV232" s="483"/>
      <c r="DHW232" s="483"/>
      <c r="DHX232" s="483"/>
      <c r="DHY232" s="483"/>
      <c r="DHZ232" s="483"/>
      <c r="DIA232" s="483"/>
      <c r="DIB232" s="483"/>
      <c r="DIC232" s="483"/>
      <c r="DID232" s="483"/>
      <c r="DIE232" s="483"/>
      <c r="DIF232" s="483"/>
      <c r="DIG232" s="483"/>
      <c r="DIH232" s="483"/>
      <c r="DII232" s="483"/>
      <c r="DIJ232" s="483"/>
      <c r="DIK232" s="483"/>
      <c r="DIL232" s="483"/>
      <c r="DIM232" s="483"/>
      <c r="DIN232" s="483"/>
      <c r="DIO232" s="483"/>
      <c r="DIP232" s="483"/>
      <c r="DIQ232" s="483"/>
      <c r="DIR232" s="483"/>
      <c r="DIS232" s="483"/>
      <c r="DIT232" s="483"/>
      <c r="DIU232" s="483"/>
      <c r="DIV232" s="483"/>
      <c r="DIW232" s="483"/>
      <c r="DIX232" s="483"/>
      <c r="DIY232" s="483"/>
      <c r="DIZ232" s="483"/>
      <c r="DJA232" s="483"/>
      <c r="DJB232" s="483"/>
      <c r="DJC232" s="483"/>
      <c r="DJD232" s="483"/>
      <c r="DJE232" s="483"/>
      <c r="DJF232" s="483"/>
      <c r="DJG232" s="483"/>
      <c r="DJH232" s="483"/>
      <c r="DJI232" s="483"/>
      <c r="DJJ232" s="483"/>
      <c r="DJK232" s="483"/>
      <c r="DJL232" s="483"/>
      <c r="DJM232" s="483"/>
      <c r="DJN232" s="483"/>
      <c r="DJO232" s="483"/>
      <c r="DJP232" s="483"/>
      <c r="DJQ232" s="483"/>
      <c r="DJR232" s="483"/>
      <c r="DJS232" s="483"/>
      <c r="DJT232" s="483"/>
      <c r="DJU232" s="483"/>
      <c r="DJV232" s="483"/>
      <c r="DJW232" s="483"/>
      <c r="DJX232" s="483"/>
      <c r="DJY232" s="483"/>
      <c r="DJZ232" s="483"/>
      <c r="DKA232" s="483"/>
      <c r="DKB232" s="483"/>
      <c r="DKC232" s="483"/>
      <c r="DKD232" s="483"/>
      <c r="DKE232" s="483"/>
      <c r="DKF232" s="483"/>
      <c r="DKG232" s="483"/>
      <c r="DKH232" s="483"/>
      <c r="DKI232" s="483"/>
      <c r="DKJ232" s="483"/>
      <c r="DKK232" s="483"/>
      <c r="DKL232" s="483"/>
      <c r="DKM232" s="483"/>
      <c r="DKN232" s="483"/>
      <c r="DKO232" s="483"/>
      <c r="DKP232" s="483"/>
      <c r="DKQ232" s="483"/>
      <c r="DKR232" s="483"/>
      <c r="DKS232" s="483"/>
      <c r="DKT232" s="483"/>
      <c r="DKU232" s="483"/>
      <c r="DKV232" s="483"/>
      <c r="DKW232" s="483"/>
      <c r="DKX232" s="483"/>
      <c r="DKY232" s="483"/>
      <c r="DKZ232" s="483"/>
      <c r="DLA232" s="483"/>
      <c r="DLB232" s="483"/>
      <c r="DLC232" s="483"/>
      <c r="DLD232" s="483"/>
      <c r="DLE232" s="483"/>
      <c r="DLF232" s="483"/>
      <c r="DLG232" s="483"/>
      <c r="DLH232" s="483"/>
      <c r="DLI232" s="483"/>
      <c r="DLJ232" s="483"/>
      <c r="DLK232" s="483"/>
      <c r="DLL232" s="483"/>
      <c r="DLM232" s="483"/>
      <c r="DLN232" s="483"/>
      <c r="DLO232" s="483"/>
      <c r="DLP232" s="483"/>
      <c r="DLQ232" s="483"/>
      <c r="DLR232" s="483"/>
      <c r="DLS232" s="483"/>
      <c r="DLT232" s="483"/>
      <c r="DLU232" s="483"/>
      <c r="DLV232" s="483"/>
      <c r="DLW232" s="483"/>
      <c r="DLX232" s="483"/>
      <c r="DLY232" s="483"/>
      <c r="DLZ232" s="483"/>
      <c r="DMA232" s="483"/>
      <c r="DMB232" s="483"/>
      <c r="DMC232" s="483"/>
      <c r="DMD232" s="483"/>
      <c r="DME232" s="483"/>
      <c r="DMF232" s="483"/>
      <c r="DMG232" s="483"/>
      <c r="DMH232" s="483"/>
      <c r="DMI232" s="483"/>
      <c r="DMJ232" s="483"/>
      <c r="DMK232" s="483"/>
      <c r="DML232" s="483"/>
      <c r="DMM232" s="483"/>
      <c r="DMN232" s="483"/>
      <c r="DMO232" s="483"/>
      <c r="DMP232" s="483"/>
      <c r="DMQ232" s="483"/>
      <c r="DMR232" s="483"/>
      <c r="DMS232" s="483"/>
      <c r="DMT232" s="483"/>
      <c r="DMU232" s="483"/>
      <c r="DMV232" s="483"/>
      <c r="DMW232" s="483"/>
      <c r="DMX232" s="483"/>
      <c r="DMY232" s="483"/>
      <c r="DMZ232" s="483"/>
      <c r="DNA232" s="483"/>
      <c r="DNB232" s="483"/>
      <c r="DNC232" s="483"/>
      <c r="DND232" s="483"/>
      <c r="DNE232" s="483"/>
      <c r="DNF232" s="483"/>
      <c r="DNG232" s="483"/>
      <c r="DNH232" s="483"/>
      <c r="DNI232" s="483"/>
      <c r="DNJ232" s="483"/>
      <c r="DNK232" s="483"/>
      <c r="DNL232" s="483"/>
      <c r="DNM232" s="483"/>
      <c r="DNN232" s="483"/>
      <c r="DNO232" s="483"/>
      <c r="DNP232" s="483"/>
      <c r="DNQ232" s="483"/>
      <c r="DNR232" s="483"/>
      <c r="DNS232" s="483"/>
      <c r="DNT232" s="483"/>
      <c r="DNU232" s="483"/>
      <c r="DNV232" s="483"/>
      <c r="DNW232" s="483"/>
      <c r="DNX232" s="483"/>
      <c r="DNY232" s="483"/>
      <c r="DNZ232" s="483"/>
      <c r="DOA232" s="483"/>
      <c r="DOB232" s="483"/>
      <c r="DOC232" s="483"/>
      <c r="DOD232" s="483"/>
      <c r="DOE232" s="483"/>
      <c r="DOF232" s="483"/>
      <c r="DOG232" s="483"/>
      <c r="DOH232" s="483"/>
      <c r="DOI232" s="483"/>
      <c r="DOJ232" s="483"/>
      <c r="DOK232" s="483"/>
      <c r="DOL232" s="483"/>
      <c r="DOM232" s="483"/>
      <c r="DON232" s="483"/>
      <c r="DOO232" s="483"/>
      <c r="DOP232" s="483"/>
      <c r="DOQ232" s="483"/>
      <c r="DOR232" s="483"/>
      <c r="DOS232" s="483"/>
      <c r="DOT232" s="483"/>
      <c r="DOU232" s="483"/>
      <c r="DOV232" s="483"/>
      <c r="DOW232" s="483"/>
      <c r="DOX232" s="483"/>
      <c r="DOY232" s="483"/>
      <c r="DOZ232" s="483"/>
      <c r="DPA232" s="483"/>
      <c r="DPB232" s="483"/>
      <c r="DPC232" s="483"/>
      <c r="DPD232" s="483"/>
      <c r="DPE232" s="483"/>
      <c r="DPF232" s="483"/>
      <c r="DPG232" s="483"/>
      <c r="DPH232" s="483"/>
      <c r="DPI232" s="483"/>
      <c r="DPJ232" s="483"/>
      <c r="DPK232" s="483"/>
      <c r="DPL232" s="483"/>
      <c r="DPM232" s="483"/>
      <c r="DPN232" s="483"/>
      <c r="DPO232" s="483"/>
      <c r="DPP232" s="483"/>
      <c r="DPQ232" s="483"/>
      <c r="DPR232" s="483"/>
      <c r="DPS232" s="483"/>
      <c r="DPT232" s="483"/>
      <c r="DPU232" s="483"/>
      <c r="DPV232" s="483"/>
      <c r="DPW232" s="483"/>
      <c r="DPX232" s="483"/>
      <c r="DPY232" s="483"/>
      <c r="DPZ232" s="483"/>
      <c r="DQA232" s="483"/>
      <c r="DQB232" s="483"/>
      <c r="DQC232" s="483"/>
      <c r="DQD232" s="483"/>
      <c r="DQE232" s="483"/>
      <c r="DQF232" s="483"/>
      <c r="DQG232" s="483"/>
      <c r="DQH232" s="483"/>
      <c r="DQI232" s="483"/>
      <c r="DQJ232" s="483"/>
      <c r="DQK232" s="483"/>
      <c r="DQL232" s="483"/>
      <c r="DQM232" s="483"/>
      <c r="DQN232" s="483"/>
      <c r="DQO232" s="483"/>
      <c r="DQP232" s="483"/>
      <c r="DQQ232" s="483"/>
      <c r="DQR232" s="483"/>
      <c r="DQS232" s="483"/>
      <c r="DQT232" s="483"/>
      <c r="DQU232" s="483"/>
      <c r="DQV232" s="483"/>
      <c r="DQW232" s="483"/>
      <c r="DQX232" s="483"/>
      <c r="DQY232" s="483"/>
      <c r="DQZ232" s="483"/>
      <c r="DRA232" s="483"/>
      <c r="DRB232" s="483"/>
      <c r="DRC232" s="483"/>
      <c r="DRD232" s="483"/>
      <c r="DRE232" s="483"/>
      <c r="DRF232" s="483"/>
      <c r="DRG232" s="483"/>
      <c r="DRH232" s="483"/>
      <c r="DRI232" s="483"/>
      <c r="DRJ232" s="483"/>
      <c r="DRK232" s="483"/>
      <c r="DRL232" s="483"/>
      <c r="DRM232" s="483"/>
      <c r="DRN232" s="483"/>
      <c r="DRO232" s="483"/>
      <c r="DRP232" s="483"/>
      <c r="DRQ232" s="483"/>
      <c r="DRR232" s="483"/>
      <c r="DRS232" s="483"/>
      <c r="DRT232" s="483"/>
      <c r="DRU232" s="483"/>
      <c r="DRV232" s="483"/>
      <c r="DRW232" s="483"/>
      <c r="DRX232" s="483"/>
      <c r="DRY232" s="483"/>
      <c r="DRZ232" s="483"/>
      <c r="DSA232" s="483"/>
      <c r="DSB232" s="483"/>
      <c r="DSC232" s="483"/>
      <c r="DSD232" s="483"/>
      <c r="DSE232" s="483"/>
      <c r="DSF232" s="483"/>
      <c r="DSG232" s="483"/>
      <c r="DSH232" s="483"/>
      <c r="DSI232" s="483"/>
      <c r="DSJ232" s="483"/>
      <c r="DSK232" s="483"/>
      <c r="DSL232" s="483"/>
      <c r="DSM232" s="483"/>
      <c r="DSN232" s="483"/>
      <c r="DSO232" s="483"/>
      <c r="DSP232" s="483"/>
      <c r="DSQ232" s="483"/>
      <c r="DSR232" s="483"/>
      <c r="DSS232" s="483"/>
      <c r="DST232" s="483"/>
      <c r="DSU232" s="483"/>
      <c r="DSV232" s="483"/>
      <c r="DSW232" s="483"/>
      <c r="DSX232" s="483"/>
      <c r="DSY232" s="483"/>
      <c r="DSZ232" s="483"/>
      <c r="DTA232" s="483"/>
      <c r="DTB232" s="483"/>
      <c r="DTC232" s="483"/>
      <c r="DTD232" s="483"/>
      <c r="DTE232" s="483"/>
      <c r="DTF232" s="483"/>
      <c r="DTG232" s="483"/>
      <c r="DTH232" s="483"/>
      <c r="DTI232" s="483"/>
      <c r="DTJ232" s="483"/>
      <c r="DTK232" s="483"/>
      <c r="DTL232" s="483"/>
      <c r="DTM232" s="483"/>
      <c r="DTN232" s="483"/>
      <c r="DTO232" s="483"/>
      <c r="DTP232" s="483"/>
      <c r="DTQ232" s="483"/>
      <c r="DTR232" s="483"/>
      <c r="DTS232" s="483"/>
      <c r="DTT232" s="483"/>
      <c r="DTU232" s="483"/>
      <c r="DTV232" s="483"/>
      <c r="DTW232" s="483"/>
      <c r="DTX232" s="483"/>
      <c r="DTY232" s="483"/>
      <c r="DTZ232" s="483"/>
      <c r="DUA232" s="483"/>
      <c r="DUB232" s="483"/>
      <c r="DUC232" s="483"/>
      <c r="DUD232" s="483"/>
      <c r="DUE232" s="483"/>
      <c r="DUF232" s="483"/>
      <c r="DUG232" s="483"/>
      <c r="DUH232" s="483"/>
      <c r="DUI232" s="483"/>
      <c r="DUJ232" s="483"/>
      <c r="DUK232" s="483"/>
      <c r="DUL232" s="483"/>
      <c r="DUM232" s="483"/>
      <c r="DUN232" s="483"/>
      <c r="DUO232" s="483"/>
      <c r="DUP232" s="483"/>
      <c r="DUQ232" s="483"/>
      <c r="DUR232" s="483"/>
      <c r="DUS232" s="483"/>
      <c r="DUT232" s="483"/>
      <c r="DUU232" s="483"/>
      <c r="DUV232" s="483"/>
      <c r="DUW232" s="483"/>
      <c r="DUX232" s="483"/>
      <c r="DUY232" s="483"/>
      <c r="DUZ232" s="483"/>
      <c r="DVA232" s="483"/>
      <c r="DVB232" s="483"/>
      <c r="DVC232" s="483"/>
      <c r="DVD232" s="483"/>
      <c r="DVE232" s="483"/>
      <c r="DVF232" s="483"/>
      <c r="DVG232" s="483"/>
      <c r="DVH232" s="483"/>
      <c r="DVI232" s="483"/>
      <c r="DVJ232" s="483"/>
      <c r="DVK232" s="483"/>
      <c r="DVL232" s="483"/>
      <c r="DVM232" s="483"/>
      <c r="DVN232" s="483"/>
      <c r="DVO232" s="483"/>
      <c r="DVP232" s="483"/>
      <c r="DVQ232" s="483"/>
      <c r="DVR232" s="483"/>
      <c r="DVS232" s="483"/>
      <c r="DVT232" s="483"/>
      <c r="DVU232" s="483"/>
      <c r="DVV232" s="483"/>
      <c r="DVW232" s="483"/>
      <c r="DVX232" s="483"/>
      <c r="DVY232" s="483"/>
      <c r="DVZ232" s="483"/>
      <c r="DWA232" s="483"/>
      <c r="DWB232" s="483"/>
      <c r="DWC232" s="483"/>
      <c r="DWD232" s="483"/>
      <c r="DWE232" s="483"/>
      <c r="DWF232" s="483"/>
      <c r="DWG232" s="483"/>
      <c r="DWH232" s="483"/>
      <c r="DWI232" s="483"/>
      <c r="DWJ232" s="483"/>
      <c r="DWK232" s="483"/>
      <c r="DWL232" s="483"/>
      <c r="DWM232" s="483"/>
      <c r="DWN232" s="483"/>
      <c r="DWO232" s="483"/>
      <c r="DWP232" s="483"/>
      <c r="DWQ232" s="483"/>
      <c r="DWR232" s="483"/>
      <c r="DWS232" s="483"/>
      <c r="DWT232" s="483"/>
      <c r="DWU232" s="483"/>
      <c r="DWV232" s="483"/>
      <c r="DWW232" s="483"/>
      <c r="DWX232" s="483"/>
      <c r="DWY232" s="483"/>
      <c r="DWZ232" s="483"/>
      <c r="DXA232" s="483"/>
      <c r="DXB232" s="483"/>
      <c r="DXC232" s="483"/>
      <c r="DXD232" s="483"/>
      <c r="DXE232" s="483"/>
      <c r="DXF232" s="483"/>
      <c r="DXG232" s="483"/>
      <c r="DXH232" s="483"/>
      <c r="DXI232" s="483"/>
      <c r="DXJ232" s="483"/>
      <c r="DXK232" s="483"/>
      <c r="DXL232" s="483"/>
      <c r="DXM232" s="483"/>
      <c r="DXN232" s="483"/>
      <c r="DXO232" s="483"/>
      <c r="DXP232" s="483"/>
      <c r="DXQ232" s="483"/>
      <c r="DXR232" s="483"/>
      <c r="DXS232" s="483"/>
      <c r="DXT232" s="483"/>
      <c r="DXU232" s="483"/>
      <c r="DXV232" s="483"/>
      <c r="DXW232" s="483"/>
      <c r="DXX232" s="483"/>
      <c r="DXY232" s="483"/>
      <c r="DXZ232" s="483"/>
      <c r="DYA232" s="483"/>
      <c r="DYB232" s="483"/>
      <c r="DYC232" s="483"/>
      <c r="DYD232" s="483"/>
      <c r="DYE232" s="483"/>
      <c r="DYF232" s="483"/>
      <c r="DYG232" s="483"/>
      <c r="DYH232" s="483"/>
      <c r="DYI232" s="483"/>
      <c r="DYJ232" s="483"/>
      <c r="DYK232" s="483"/>
      <c r="DYL232" s="483"/>
      <c r="DYM232" s="483"/>
      <c r="DYN232" s="483"/>
      <c r="DYO232" s="483"/>
      <c r="DYP232" s="483"/>
      <c r="DYQ232" s="483"/>
      <c r="DYR232" s="483"/>
      <c r="DYS232" s="483"/>
      <c r="DYT232" s="483"/>
      <c r="DYU232" s="483"/>
      <c r="DYV232" s="483"/>
      <c r="DYW232" s="483"/>
      <c r="DYX232" s="483"/>
      <c r="DYY232" s="483"/>
      <c r="DYZ232" s="483"/>
      <c r="DZA232" s="483"/>
      <c r="DZB232" s="483"/>
      <c r="DZC232" s="483"/>
      <c r="DZD232" s="483"/>
      <c r="DZE232" s="483"/>
      <c r="DZF232" s="483"/>
      <c r="DZG232" s="483"/>
      <c r="DZH232" s="483"/>
      <c r="DZI232" s="483"/>
      <c r="DZJ232" s="483"/>
      <c r="DZK232" s="483"/>
      <c r="DZL232" s="483"/>
      <c r="DZM232" s="483"/>
      <c r="DZN232" s="483"/>
      <c r="DZO232" s="483"/>
      <c r="DZP232" s="483"/>
      <c r="DZQ232" s="483"/>
      <c r="DZR232" s="483"/>
      <c r="DZS232" s="483"/>
      <c r="DZT232" s="483"/>
      <c r="DZU232" s="483"/>
      <c r="DZV232" s="483"/>
      <c r="DZW232" s="483"/>
      <c r="DZX232" s="483"/>
      <c r="DZY232" s="483"/>
      <c r="DZZ232" s="483"/>
      <c r="EAA232" s="483"/>
      <c r="EAB232" s="483"/>
      <c r="EAC232" s="483"/>
      <c r="EAD232" s="483"/>
      <c r="EAE232" s="483"/>
      <c r="EAF232" s="483"/>
      <c r="EAG232" s="483"/>
      <c r="EAH232" s="483"/>
      <c r="EAI232" s="483"/>
      <c r="EAJ232" s="483"/>
      <c r="EAK232" s="483"/>
      <c r="EAL232" s="483"/>
      <c r="EAM232" s="483"/>
      <c r="EAN232" s="483"/>
      <c r="EAO232" s="483"/>
      <c r="EAP232" s="483"/>
      <c r="EAQ232" s="483"/>
      <c r="EAR232" s="483"/>
      <c r="EAS232" s="483"/>
      <c r="EAT232" s="483"/>
      <c r="EAU232" s="483"/>
      <c r="EAV232" s="483"/>
      <c r="EAW232" s="483"/>
      <c r="EAX232" s="483"/>
      <c r="EAY232" s="483"/>
      <c r="EAZ232" s="483"/>
      <c r="EBA232" s="483"/>
      <c r="EBB232" s="483"/>
      <c r="EBC232" s="483"/>
      <c r="EBD232" s="483"/>
      <c r="EBE232" s="483"/>
      <c r="EBF232" s="483"/>
      <c r="EBG232" s="483"/>
      <c r="EBH232" s="483"/>
      <c r="EBI232" s="483"/>
      <c r="EBJ232" s="483"/>
      <c r="EBK232" s="483"/>
      <c r="EBL232" s="483"/>
      <c r="EBM232" s="483"/>
      <c r="EBN232" s="483"/>
      <c r="EBO232" s="483"/>
      <c r="EBP232" s="483"/>
      <c r="EBQ232" s="483"/>
      <c r="EBR232" s="483"/>
      <c r="EBS232" s="483"/>
      <c r="EBT232" s="483"/>
      <c r="EBU232" s="483"/>
      <c r="EBV232" s="483"/>
      <c r="EBW232" s="483"/>
      <c r="EBX232" s="483"/>
      <c r="EBY232" s="483"/>
      <c r="EBZ232" s="483"/>
      <c r="ECA232" s="483"/>
      <c r="ECB232" s="483"/>
      <c r="ECC232" s="483"/>
      <c r="ECD232" s="483"/>
      <c r="ECE232" s="483"/>
      <c r="ECF232" s="483"/>
      <c r="ECG232" s="483"/>
      <c r="ECH232" s="483"/>
      <c r="ECI232" s="483"/>
      <c r="ECJ232" s="483"/>
      <c r="ECK232" s="483"/>
      <c r="ECL232" s="483"/>
      <c r="ECM232" s="483"/>
      <c r="ECN232" s="483"/>
      <c r="ECO232" s="483"/>
      <c r="ECP232" s="483"/>
      <c r="ECQ232" s="483"/>
      <c r="ECR232" s="483"/>
      <c r="ECS232" s="483"/>
      <c r="ECT232" s="483"/>
      <c r="ECU232" s="483"/>
      <c r="ECV232" s="483"/>
      <c r="ECW232" s="483"/>
      <c r="ECX232" s="483"/>
      <c r="ECY232" s="483"/>
      <c r="ECZ232" s="483"/>
      <c r="EDA232" s="483"/>
      <c r="EDB232" s="483"/>
      <c r="EDC232" s="483"/>
      <c r="EDD232" s="483"/>
      <c r="EDE232" s="483"/>
      <c r="EDF232" s="483"/>
      <c r="EDG232" s="483"/>
      <c r="EDH232" s="483"/>
      <c r="EDI232" s="483"/>
      <c r="EDJ232" s="483"/>
      <c r="EDK232" s="483"/>
      <c r="EDL232" s="483"/>
      <c r="EDM232" s="483"/>
      <c r="EDN232" s="483"/>
      <c r="EDO232" s="483"/>
      <c r="EDP232" s="483"/>
      <c r="EDQ232" s="483"/>
      <c r="EDR232" s="483"/>
      <c r="EDS232" s="483"/>
      <c r="EDT232" s="483"/>
      <c r="EDU232" s="483"/>
      <c r="EDV232" s="483"/>
      <c r="EDW232" s="483"/>
      <c r="EDX232" s="483"/>
      <c r="EDY232" s="483"/>
      <c r="EDZ232" s="483"/>
      <c r="EEA232" s="483"/>
      <c r="EEB232" s="483"/>
      <c r="EEC232" s="483"/>
      <c r="EED232" s="483"/>
      <c r="EEE232" s="483"/>
      <c r="EEF232" s="483"/>
      <c r="EEG232" s="483"/>
      <c r="EEH232" s="483"/>
      <c r="EEI232" s="483"/>
      <c r="EEJ232" s="483"/>
      <c r="EEK232" s="483"/>
      <c r="EEL232" s="483"/>
      <c r="EEM232" s="483"/>
      <c r="EEN232" s="483"/>
      <c r="EEO232" s="483"/>
      <c r="EEP232" s="483"/>
      <c r="EEQ232" s="483"/>
      <c r="EER232" s="483"/>
      <c r="EES232" s="483"/>
      <c r="EET232" s="483"/>
      <c r="EEU232" s="483"/>
      <c r="EEV232" s="483"/>
      <c r="EEW232" s="483"/>
      <c r="EEX232" s="483"/>
      <c r="EEY232" s="483"/>
      <c r="EEZ232" s="483"/>
      <c r="EFA232" s="483"/>
      <c r="EFB232" s="483"/>
      <c r="EFC232" s="483"/>
      <c r="EFD232" s="483"/>
      <c r="EFE232" s="483"/>
      <c r="EFF232" s="483"/>
      <c r="EFG232" s="483"/>
      <c r="EFH232" s="483"/>
      <c r="EFI232" s="483"/>
      <c r="EFJ232" s="483"/>
      <c r="EFK232" s="483"/>
      <c r="EFL232" s="483"/>
      <c r="EFM232" s="483"/>
      <c r="EFN232" s="483"/>
      <c r="EFO232" s="483"/>
      <c r="EFP232" s="483"/>
      <c r="EFQ232" s="483"/>
      <c r="EFR232" s="483"/>
      <c r="EFS232" s="483"/>
      <c r="EFT232" s="483"/>
      <c r="EFU232" s="483"/>
      <c r="EFV232" s="483"/>
      <c r="EFW232" s="483"/>
      <c r="EFX232" s="483"/>
      <c r="EFY232" s="483"/>
      <c r="EFZ232" s="483"/>
      <c r="EGA232" s="483"/>
      <c r="EGB232" s="483"/>
      <c r="EGC232" s="483"/>
      <c r="EGD232" s="483"/>
      <c r="EGE232" s="483"/>
      <c r="EGF232" s="483"/>
      <c r="EGG232" s="483"/>
      <c r="EGH232" s="483"/>
      <c r="EGI232" s="483"/>
      <c r="EGJ232" s="483"/>
      <c r="EGK232" s="483"/>
      <c r="EGL232" s="483"/>
      <c r="EGM232" s="483"/>
      <c r="EGN232" s="483"/>
      <c r="EGO232" s="483"/>
      <c r="EGP232" s="483"/>
      <c r="EGQ232" s="483"/>
      <c r="EGR232" s="483"/>
      <c r="EGS232" s="483"/>
      <c r="EGT232" s="483"/>
      <c r="EGU232" s="483"/>
      <c r="EGV232" s="483"/>
      <c r="EGW232" s="483"/>
      <c r="EGX232" s="483"/>
      <c r="EGY232" s="483"/>
      <c r="EGZ232" s="483"/>
      <c r="EHA232" s="483"/>
      <c r="EHB232" s="483"/>
      <c r="EHC232" s="483"/>
      <c r="EHD232" s="483"/>
      <c r="EHE232" s="483"/>
      <c r="EHF232" s="483"/>
      <c r="EHG232" s="483"/>
      <c r="EHH232" s="483"/>
      <c r="EHI232" s="483"/>
      <c r="EHJ232" s="483"/>
      <c r="EHK232" s="483"/>
      <c r="EHL232" s="483"/>
      <c r="EHM232" s="483"/>
      <c r="EHN232" s="483"/>
      <c r="EHO232" s="483"/>
      <c r="EHP232" s="483"/>
      <c r="EHQ232" s="483"/>
      <c r="EHR232" s="483"/>
      <c r="EHS232" s="483"/>
      <c r="EHT232" s="483"/>
      <c r="EHU232" s="483"/>
      <c r="EHV232" s="483"/>
      <c r="EHW232" s="483"/>
      <c r="EHX232" s="483"/>
      <c r="EHY232" s="483"/>
      <c r="EHZ232" s="483"/>
      <c r="EIA232" s="483"/>
      <c r="EIB232" s="483"/>
      <c r="EIC232" s="483"/>
      <c r="EID232" s="483"/>
      <c r="EIE232" s="483"/>
      <c r="EIF232" s="483"/>
      <c r="EIG232" s="483"/>
      <c r="EIH232" s="483"/>
      <c r="EII232" s="483"/>
      <c r="EIJ232" s="483"/>
      <c r="EIK232" s="483"/>
      <c r="EIL232" s="483"/>
      <c r="EIM232" s="483"/>
      <c r="EIN232" s="483"/>
      <c r="EIO232" s="483"/>
      <c r="EIP232" s="483"/>
      <c r="EIQ232" s="483"/>
      <c r="EIR232" s="483"/>
      <c r="EIS232" s="483"/>
      <c r="EIT232" s="483"/>
      <c r="EIU232" s="483"/>
      <c r="EIV232" s="483"/>
      <c r="EIW232" s="483"/>
      <c r="EIX232" s="483"/>
      <c r="EIY232" s="483"/>
      <c r="EIZ232" s="483"/>
      <c r="EJA232" s="483"/>
      <c r="EJB232" s="483"/>
      <c r="EJC232" s="483"/>
      <c r="EJD232" s="483"/>
      <c r="EJE232" s="483"/>
      <c r="EJF232" s="483"/>
      <c r="EJG232" s="483"/>
      <c r="EJH232" s="483"/>
      <c r="EJI232" s="483"/>
      <c r="EJJ232" s="483"/>
      <c r="EJK232" s="483"/>
      <c r="EJL232" s="483"/>
      <c r="EJM232" s="483"/>
      <c r="EJN232" s="483"/>
      <c r="EJO232" s="483"/>
      <c r="EJP232" s="483"/>
      <c r="EJQ232" s="483"/>
      <c r="EJR232" s="483"/>
      <c r="EJS232" s="483"/>
      <c r="EJT232" s="483"/>
      <c r="EJU232" s="483"/>
      <c r="EJV232" s="483"/>
      <c r="EJW232" s="483"/>
      <c r="EJX232" s="483"/>
      <c r="EJY232" s="483"/>
      <c r="EJZ232" s="483"/>
      <c r="EKA232" s="483"/>
      <c r="EKB232" s="483"/>
      <c r="EKC232" s="483"/>
      <c r="EKD232" s="483"/>
      <c r="EKE232" s="483"/>
      <c r="EKF232" s="483"/>
      <c r="EKG232" s="483"/>
      <c r="EKH232" s="483"/>
      <c r="EKI232" s="483"/>
      <c r="EKJ232" s="483"/>
      <c r="EKK232" s="483"/>
      <c r="EKL232" s="483"/>
      <c r="EKM232" s="483"/>
      <c r="EKN232" s="483"/>
      <c r="EKO232" s="483"/>
      <c r="EKP232" s="483"/>
      <c r="EKQ232" s="483"/>
      <c r="EKR232" s="483"/>
      <c r="EKS232" s="483"/>
      <c r="EKT232" s="483"/>
      <c r="EKU232" s="483"/>
      <c r="EKV232" s="483"/>
      <c r="EKW232" s="483"/>
      <c r="EKX232" s="483"/>
      <c r="EKY232" s="483"/>
      <c r="EKZ232" s="483"/>
      <c r="ELA232" s="483"/>
      <c r="ELB232" s="483"/>
      <c r="ELC232" s="483"/>
      <c r="ELD232" s="483"/>
      <c r="ELE232" s="483"/>
      <c r="ELF232" s="483"/>
      <c r="ELG232" s="483"/>
      <c r="ELH232" s="483"/>
      <c r="ELI232" s="483"/>
      <c r="ELJ232" s="483"/>
      <c r="ELK232" s="483"/>
      <c r="ELL232" s="483"/>
      <c r="ELM232" s="483"/>
      <c r="ELN232" s="483"/>
      <c r="ELO232" s="483"/>
      <c r="ELP232" s="483"/>
      <c r="ELQ232" s="483"/>
      <c r="ELR232" s="483"/>
      <c r="ELS232" s="483"/>
      <c r="ELT232" s="483"/>
      <c r="ELU232" s="483"/>
      <c r="ELV232" s="483"/>
      <c r="ELW232" s="483"/>
      <c r="ELX232" s="483"/>
      <c r="ELY232" s="483"/>
      <c r="ELZ232" s="483"/>
      <c r="EMA232" s="483"/>
      <c r="EMB232" s="483"/>
      <c r="EMC232" s="483"/>
      <c r="EMD232" s="483"/>
      <c r="EME232" s="483"/>
      <c r="EMF232" s="483"/>
      <c r="EMG232" s="483"/>
      <c r="EMH232" s="483"/>
      <c r="EMI232" s="483"/>
      <c r="EMJ232" s="483"/>
      <c r="EMK232" s="483"/>
      <c r="EML232" s="483"/>
      <c r="EMM232" s="483"/>
      <c r="EMN232" s="483"/>
      <c r="EMO232" s="483"/>
      <c r="EMP232" s="483"/>
      <c r="EMQ232" s="483"/>
      <c r="EMR232" s="483"/>
      <c r="EMS232" s="483"/>
      <c r="EMT232" s="483"/>
      <c r="EMU232" s="483"/>
      <c r="EMV232" s="483"/>
      <c r="EMW232" s="483"/>
      <c r="EMX232" s="483"/>
      <c r="EMY232" s="483"/>
      <c r="EMZ232" s="483"/>
      <c r="ENA232" s="483"/>
      <c r="ENB232" s="483"/>
      <c r="ENC232" s="483"/>
      <c r="END232" s="483"/>
      <c r="ENE232" s="483"/>
      <c r="ENF232" s="483"/>
      <c r="ENG232" s="483"/>
      <c r="ENH232" s="483"/>
      <c r="ENI232" s="483"/>
      <c r="ENJ232" s="483"/>
      <c r="ENK232" s="483"/>
      <c r="ENL232" s="483"/>
      <c r="ENM232" s="483"/>
      <c r="ENN232" s="483"/>
      <c r="ENO232" s="483"/>
      <c r="ENP232" s="483"/>
      <c r="ENQ232" s="483"/>
      <c r="ENR232" s="483"/>
      <c r="ENS232" s="483"/>
      <c r="ENT232" s="483"/>
      <c r="ENU232" s="483"/>
      <c r="ENV232" s="483"/>
      <c r="ENW232" s="483"/>
      <c r="ENX232" s="483"/>
      <c r="ENY232" s="483"/>
      <c r="ENZ232" s="483"/>
      <c r="EOA232" s="483"/>
      <c r="EOB232" s="483"/>
      <c r="EOC232" s="483"/>
      <c r="EOD232" s="483"/>
      <c r="EOE232" s="483"/>
      <c r="EOF232" s="483"/>
      <c r="EOG232" s="483"/>
      <c r="EOH232" s="483"/>
      <c r="EOI232" s="483"/>
      <c r="EOJ232" s="483"/>
      <c r="EOK232" s="483"/>
      <c r="EOL232" s="483"/>
      <c r="EOM232" s="483"/>
      <c r="EON232" s="483"/>
      <c r="EOO232" s="483"/>
      <c r="EOP232" s="483"/>
      <c r="EOQ232" s="483"/>
      <c r="EOR232" s="483"/>
      <c r="EOS232" s="483"/>
      <c r="EOT232" s="483"/>
      <c r="EOU232" s="483"/>
      <c r="EOV232" s="483"/>
      <c r="EOW232" s="483"/>
      <c r="EOX232" s="483"/>
      <c r="EOY232" s="483"/>
      <c r="EOZ232" s="483"/>
      <c r="EPA232" s="483"/>
      <c r="EPB232" s="483"/>
      <c r="EPC232" s="483"/>
      <c r="EPD232" s="483"/>
      <c r="EPE232" s="483"/>
      <c r="EPF232" s="483"/>
      <c r="EPG232" s="483"/>
      <c r="EPH232" s="483"/>
      <c r="EPI232" s="483"/>
      <c r="EPJ232" s="483"/>
      <c r="EPK232" s="483"/>
      <c r="EPL232" s="483"/>
      <c r="EPM232" s="483"/>
      <c r="EPN232" s="483"/>
      <c r="EPO232" s="483"/>
      <c r="EPP232" s="483"/>
      <c r="EPQ232" s="483"/>
      <c r="EPR232" s="483"/>
      <c r="EPS232" s="483"/>
      <c r="EPT232" s="483"/>
      <c r="EPU232" s="483"/>
      <c r="EPV232" s="483"/>
      <c r="EPW232" s="483"/>
      <c r="EPX232" s="483"/>
      <c r="EPY232" s="483"/>
      <c r="EPZ232" s="483"/>
      <c r="EQA232" s="483"/>
      <c r="EQB232" s="483"/>
      <c r="EQC232" s="483"/>
      <c r="EQD232" s="483"/>
      <c r="EQE232" s="483"/>
      <c r="EQF232" s="483"/>
      <c r="EQG232" s="483"/>
      <c r="EQH232" s="483"/>
      <c r="EQI232" s="483"/>
      <c r="EQJ232" s="483"/>
      <c r="EQK232" s="483"/>
      <c r="EQL232" s="483"/>
      <c r="EQM232" s="483"/>
      <c r="EQN232" s="483"/>
      <c r="EQO232" s="483"/>
      <c r="EQP232" s="483"/>
      <c r="EQQ232" s="483"/>
      <c r="EQR232" s="483"/>
      <c r="EQS232" s="483"/>
      <c r="EQT232" s="483"/>
      <c r="EQU232" s="483"/>
      <c r="EQV232" s="483"/>
      <c r="EQW232" s="483"/>
      <c r="EQX232" s="483"/>
      <c r="EQY232" s="483"/>
      <c r="EQZ232" s="483"/>
      <c r="ERA232" s="483"/>
      <c r="ERB232" s="483"/>
      <c r="ERC232" s="483"/>
      <c r="ERD232" s="483"/>
      <c r="ERE232" s="483"/>
      <c r="ERF232" s="483"/>
      <c r="ERG232" s="483"/>
      <c r="ERH232" s="483"/>
      <c r="ERI232" s="483"/>
      <c r="ERJ232" s="483"/>
      <c r="ERK232" s="483"/>
      <c r="ERL232" s="483"/>
      <c r="ERM232" s="483"/>
      <c r="ERN232" s="483"/>
      <c r="ERO232" s="483"/>
      <c r="ERP232" s="483"/>
      <c r="ERQ232" s="483"/>
      <c r="ERR232" s="483"/>
      <c r="ERS232" s="483"/>
      <c r="ERT232" s="483"/>
      <c r="ERU232" s="483"/>
      <c r="ERV232" s="483"/>
      <c r="ERW232" s="483"/>
      <c r="ERX232" s="483"/>
      <c r="ERY232" s="483"/>
      <c r="ERZ232" s="483"/>
      <c r="ESA232" s="483"/>
      <c r="ESB232" s="483"/>
      <c r="ESC232" s="483"/>
      <c r="ESD232" s="483"/>
      <c r="ESE232" s="483"/>
      <c r="ESF232" s="483"/>
      <c r="ESG232" s="483"/>
      <c r="ESH232" s="483"/>
      <c r="ESI232" s="483"/>
      <c r="ESJ232" s="483"/>
      <c r="ESK232" s="483"/>
      <c r="ESL232" s="483"/>
      <c r="ESM232" s="483"/>
      <c r="ESN232" s="483"/>
      <c r="ESO232" s="483"/>
      <c r="ESP232" s="483"/>
      <c r="ESQ232" s="483"/>
      <c r="ESR232" s="483"/>
      <c r="ESS232" s="483"/>
      <c r="EST232" s="483"/>
      <c r="ESU232" s="483"/>
      <c r="ESV232" s="483"/>
      <c r="ESW232" s="483"/>
      <c r="ESX232" s="483"/>
      <c r="ESY232" s="483"/>
      <c r="ESZ232" s="483"/>
      <c r="ETA232" s="483"/>
      <c r="ETB232" s="483"/>
      <c r="ETC232" s="483"/>
      <c r="ETD232" s="483"/>
      <c r="ETE232" s="483"/>
      <c r="ETF232" s="483"/>
      <c r="ETG232" s="483"/>
      <c r="ETH232" s="483"/>
      <c r="ETI232" s="483"/>
      <c r="ETJ232" s="483"/>
      <c r="ETK232" s="483"/>
      <c r="ETL232" s="483"/>
      <c r="ETM232" s="483"/>
      <c r="ETN232" s="483"/>
      <c r="ETO232" s="483"/>
      <c r="ETP232" s="483"/>
      <c r="ETQ232" s="483"/>
      <c r="ETR232" s="483"/>
      <c r="ETS232" s="483"/>
      <c r="ETT232" s="483"/>
      <c r="ETU232" s="483"/>
      <c r="ETV232" s="483"/>
      <c r="ETW232" s="483"/>
      <c r="ETX232" s="483"/>
      <c r="ETY232" s="483"/>
      <c r="ETZ232" s="483"/>
      <c r="EUA232" s="483"/>
      <c r="EUB232" s="483"/>
      <c r="EUC232" s="483"/>
      <c r="EUD232" s="483"/>
      <c r="EUE232" s="483"/>
      <c r="EUF232" s="483"/>
      <c r="EUG232" s="483"/>
      <c r="EUH232" s="483"/>
      <c r="EUI232" s="483"/>
      <c r="EUJ232" s="483"/>
      <c r="EUK232" s="483"/>
      <c r="EUL232" s="483"/>
      <c r="EUM232" s="483"/>
      <c r="EUN232" s="483"/>
      <c r="EUO232" s="483"/>
      <c r="EUP232" s="483"/>
      <c r="EUQ232" s="483"/>
      <c r="EUR232" s="483"/>
      <c r="EUS232" s="483"/>
      <c r="EUT232" s="483"/>
      <c r="EUU232" s="483"/>
      <c r="EUV232" s="483"/>
      <c r="EUW232" s="483"/>
      <c r="EUX232" s="483"/>
      <c r="EUY232" s="483"/>
      <c r="EUZ232" s="483"/>
      <c r="EVA232" s="483"/>
      <c r="EVB232" s="483"/>
      <c r="EVC232" s="483"/>
      <c r="EVD232" s="483"/>
      <c r="EVE232" s="483"/>
      <c r="EVF232" s="483"/>
      <c r="EVG232" s="483"/>
      <c r="EVH232" s="483"/>
      <c r="EVI232" s="483"/>
      <c r="EVJ232" s="483"/>
      <c r="EVK232" s="483"/>
      <c r="EVL232" s="483"/>
      <c r="EVM232" s="483"/>
      <c r="EVN232" s="483"/>
      <c r="EVO232" s="483"/>
      <c r="EVP232" s="483"/>
      <c r="EVQ232" s="483"/>
      <c r="EVR232" s="483"/>
      <c r="EVS232" s="483"/>
      <c r="EVT232" s="483"/>
      <c r="EVU232" s="483"/>
      <c r="EVV232" s="483"/>
      <c r="EVW232" s="483"/>
      <c r="EVX232" s="483"/>
      <c r="EVY232" s="483"/>
      <c r="EVZ232" s="483"/>
      <c r="EWA232" s="483"/>
      <c r="EWB232" s="483"/>
      <c r="EWC232" s="483"/>
      <c r="EWD232" s="483"/>
      <c r="EWE232" s="483"/>
      <c r="EWF232" s="483"/>
      <c r="EWG232" s="483"/>
      <c r="EWH232" s="483"/>
      <c r="EWI232" s="483"/>
      <c r="EWJ232" s="483"/>
      <c r="EWK232" s="483"/>
      <c r="EWL232" s="483"/>
      <c r="EWM232" s="483"/>
      <c r="EWN232" s="483"/>
      <c r="EWO232" s="483"/>
      <c r="EWP232" s="483"/>
      <c r="EWQ232" s="483"/>
      <c r="EWR232" s="483"/>
      <c r="EWS232" s="483"/>
      <c r="EWT232" s="483"/>
      <c r="EWU232" s="483"/>
      <c r="EWV232" s="483"/>
      <c r="EWW232" s="483"/>
      <c r="EWX232" s="483"/>
      <c r="EWY232" s="483"/>
      <c r="EWZ232" s="483"/>
      <c r="EXA232" s="483"/>
      <c r="EXB232" s="483"/>
      <c r="EXC232" s="483"/>
      <c r="EXD232" s="483"/>
      <c r="EXE232" s="483"/>
      <c r="EXF232" s="483"/>
      <c r="EXG232" s="483"/>
      <c r="EXH232" s="483"/>
      <c r="EXI232" s="483"/>
      <c r="EXJ232" s="483"/>
      <c r="EXK232" s="483"/>
      <c r="EXL232" s="483"/>
      <c r="EXM232" s="483"/>
      <c r="EXN232" s="483"/>
      <c r="EXO232" s="483"/>
      <c r="EXP232" s="483"/>
      <c r="EXQ232" s="483"/>
      <c r="EXR232" s="483"/>
      <c r="EXS232" s="483"/>
      <c r="EXT232" s="483"/>
      <c r="EXU232" s="483"/>
      <c r="EXV232" s="483"/>
      <c r="EXW232" s="483"/>
      <c r="EXX232" s="483"/>
      <c r="EXY232" s="483"/>
      <c r="EXZ232" s="483"/>
      <c r="EYA232" s="483"/>
      <c r="EYB232" s="483"/>
      <c r="EYC232" s="483"/>
      <c r="EYD232" s="483"/>
      <c r="EYE232" s="483"/>
      <c r="EYF232" s="483"/>
      <c r="EYG232" s="483"/>
      <c r="EYH232" s="483"/>
      <c r="EYI232" s="483"/>
      <c r="EYJ232" s="483"/>
      <c r="EYK232" s="483"/>
      <c r="EYL232" s="483"/>
      <c r="EYM232" s="483"/>
      <c r="EYN232" s="483"/>
      <c r="EYO232" s="483"/>
      <c r="EYP232" s="483"/>
      <c r="EYQ232" s="483"/>
      <c r="EYR232" s="483"/>
      <c r="EYS232" s="483"/>
      <c r="EYT232" s="483"/>
      <c r="EYU232" s="483"/>
      <c r="EYV232" s="483"/>
      <c r="EYW232" s="483"/>
      <c r="EYX232" s="483"/>
      <c r="EYY232" s="483"/>
      <c r="EYZ232" s="483"/>
      <c r="EZA232" s="483"/>
      <c r="EZB232" s="483"/>
      <c r="EZC232" s="483"/>
      <c r="EZD232" s="483"/>
      <c r="EZE232" s="483"/>
      <c r="EZF232" s="483"/>
      <c r="EZG232" s="483"/>
      <c r="EZH232" s="483"/>
      <c r="EZI232" s="483"/>
      <c r="EZJ232" s="483"/>
      <c r="EZK232" s="483"/>
      <c r="EZL232" s="483"/>
      <c r="EZM232" s="483"/>
      <c r="EZN232" s="483"/>
      <c r="EZO232" s="483"/>
      <c r="EZP232" s="483"/>
      <c r="EZQ232" s="483"/>
      <c r="EZR232" s="483"/>
      <c r="EZS232" s="483"/>
      <c r="EZT232" s="483"/>
      <c r="EZU232" s="483"/>
      <c r="EZV232" s="483"/>
      <c r="EZW232" s="483"/>
      <c r="EZX232" s="483"/>
      <c r="EZY232" s="483"/>
      <c r="EZZ232" s="483"/>
      <c r="FAA232" s="483"/>
      <c r="FAB232" s="483"/>
      <c r="FAC232" s="483"/>
      <c r="FAD232" s="483"/>
      <c r="FAE232" s="483"/>
      <c r="FAF232" s="483"/>
      <c r="FAG232" s="483"/>
      <c r="FAH232" s="483"/>
      <c r="FAI232" s="483"/>
      <c r="FAJ232" s="483"/>
      <c r="FAK232" s="483"/>
      <c r="FAL232" s="483"/>
      <c r="FAM232" s="483"/>
      <c r="FAN232" s="483"/>
      <c r="FAO232" s="483"/>
      <c r="FAP232" s="483"/>
      <c r="FAQ232" s="483"/>
      <c r="FAR232" s="483"/>
      <c r="FAS232" s="483"/>
      <c r="FAT232" s="483"/>
      <c r="FAU232" s="483"/>
      <c r="FAV232" s="483"/>
      <c r="FAW232" s="483"/>
      <c r="FAX232" s="483"/>
      <c r="FAY232" s="483"/>
      <c r="FAZ232" s="483"/>
      <c r="FBA232" s="483"/>
      <c r="FBB232" s="483"/>
      <c r="FBC232" s="483"/>
      <c r="FBD232" s="483"/>
      <c r="FBE232" s="483"/>
      <c r="FBF232" s="483"/>
      <c r="FBG232" s="483"/>
      <c r="FBH232" s="483"/>
      <c r="FBI232" s="483"/>
      <c r="FBJ232" s="483"/>
      <c r="FBK232" s="483"/>
      <c r="FBL232" s="483"/>
      <c r="FBM232" s="483"/>
      <c r="FBN232" s="483"/>
      <c r="FBO232" s="483"/>
      <c r="FBP232" s="483"/>
      <c r="FBQ232" s="483"/>
      <c r="FBR232" s="483"/>
      <c r="FBS232" s="483"/>
      <c r="FBT232" s="483"/>
      <c r="FBU232" s="483"/>
      <c r="FBV232" s="483"/>
      <c r="FBW232" s="483"/>
      <c r="FBX232" s="483"/>
      <c r="FBY232" s="483"/>
      <c r="FBZ232" s="483"/>
      <c r="FCA232" s="483"/>
      <c r="FCB232" s="483"/>
      <c r="FCC232" s="483"/>
      <c r="FCD232" s="483"/>
      <c r="FCE232" s="483"/>
      <c r="FCF232" s="483"/>
      <c r="FCG232" s="483"/>
      <c r="FCH232" s="483"/>
      <c r="FCI232" s="483"/>
      <c r="FCJ232" s="483"/>
      <c r="FCK232" s="483"/>
      <c r="FCL232" s="483"/>
      <c r="FCM232" s="483"/>
      <c r="FCN232" s="483"/>
      <c r="FCO232" s="483"/>
      <c r="FCP232" s="483"/>
      <c r="FCQ232" s="483"/>
      <c r="FCR232" s="483"/>
      <c r="FCS232" s="483"/>
      <c r="FCT232" s="483"/>
      <c r="FCU232" s="483"/>
      <c r="FCV232" s="483"/>
      <c r="FCW232" s="483"/>
      <c r="FCX232" s="483"/>
      <c r="FCY232" s="483"/>
      <c r="FCZ232" s="483"/>
      <c r="FDA232" s="483"/>
      <c r="FDB232" s="483"/>
      <c r="FDC232" s="483"/>
      <c r="FDD232" s="483"/>
      <c r="FDE232" s="483"/>
      <c r="FDF232" s="483"/>
      <c r="FDG232" s="483"/>
      <c r="FDH232" s="483"/>
      <c r="FDI232" s="483"/>
      <c r="FDJ232" s="483"/>
      <c r="FDK232" s="483"/>
      <c r="FDL232" s="483"/>
      <c r="FDM232" s="483"/>
      <c r="FDN232" s="483"/>
      <c r="FDO232" s="483"/>
      <c r="FDP232" s="483"/>
      <c r="FDQ232" s="483"/>
      <c r="FDR232" s="483"/>
      <c r="FDS232" s="483"/>
      <c r="FDT232" s="483"/>
      <c r="FDU232" s="483"/>
      <c r="FDV232" s="483"/>
      <c r="FDW232" s="483"/>
      <c r="FDX232" s="483"/>
      <c r="FDY232" s="483"/>
      <c r="FDZ232" s="483"/>
      <c r="FEA232" s="483"/>
      <c r="FEB232" s="483"/>
      <c r="FEC232" s="483"/>
      <c r="FED232" s="483"/>
      <c r="FEE232" s="483"/>
      <c r="FEF232" s="483"/>
      <c r="FEG232" s="483"/>
      <c r="FEH232" s="483"/>
      <c r="FEI232" s="483"/>
      <c r="FEJ232" s="483"/>
      <c r="FEK232" s="483"/>
      <c r="FEL232" s="483"/>
      <c r="FEM232" s="483"/>
      <c r="FEN232" s="483"/>
      <c r="FEO232" s="483"/>
      <c r="FEP232" s="483"/>
      <c r="FEQ232" s="483"/>
      <c r="FER232" s="483"/>
      <c r="FES232" s="483"/>
      <c r="FET232" s="483"/>
      <c r="FEU232" s="483"/>
      <c r="FEV232" s="483"/>
      <c r="FEW232" s="483"/>
      <c r="FEX232" s="483"/>
      <c r="FEY232" s="483"/>
      <c r="FEZ232" s="483"/>
      <c r="FFA232" s="483"/>
      <c r="FFB232" s="483"/>
      <c r="FFC232" s="483"/>
      <c r="FFD232" s="483"/>
      <c r="FFE232" s="483"/>
      <c r="FFF232" s="483"/>
      <c r="FFG232" s="483"/>
      <c r="FFH232" s="483"/>
      <c r="FFI232" s="483"/>
      <c r="FFJ232" s="483"/>
      <c r="FFK232" s="483"/>
      <c r="FFL232" s="483"/>
      <c r="FFM232" s="483"/>
      <c r="FFN232" s="483"/>
      <c r="FFO232" s="483"/>
      <c r="FFP232" s="483"/>
      <c r="FFQ232" s="483"/>
      <c r="FFR232" s="483"/>
      <c r="FFS232" s="483"/>
      <c r="FFT232" s="483"/>
      <c r="FFU232" s="483"/>
      <c r="FFV232" s="483"/>
      <c r="FFW232" s="483"/>
      <c r="FFX232" s="483"/>
      <c r="FFY232" s="483"/>
      <c r="FFZ232" s="483"/>
      <c r="FGA232" s="483"/>
      <c r="FGB232" s="483"/>
      <c r="FGC232" s="483"/>
      <c r="FGD232" s="483"/>
      <c r="FGE232" s="483"/>
      <c r="FGF232" s="483"/>
      <c r="FGG232" s="483"/>
      <c r="FGH232" s="483"/>
      <c r="FGI232" s="483"/>
      <c r="FGJ232" s="483"/>
      <c r="FGK232" s="483"/>
      <c r="FGL232" s="483"/>
      <c r="FGM232" s="483"/>
      <c r="FGN232" s="483"/>
      <c r="FGO232" s="483"/>
      <c r="FGP232" s="483"/>
      <c r="FGQ232" s="483"/>
      <c r="FGR232" s="483"/>
      <c r="FGS232" s="483"/>
      <c r="FGT232" s="483"/>
      <c r="FGU232" s="483"/>
      <c r="FGV232" s="483"/>
      <c r="FGW232" s="483"/>
      <c r="FGX232" s="483"/>
      <c r="FGY232" s="483"/>
      <c r="FGZ232" s="483"/>
      <c r="FHA232" s="483"/>
      <c r="FHB232" s="483"/>
      <c r="FHC232" s="483"/>
      <c r="FHD232" s="483"/>
      <c r="FHE232" s="483"/>
      <c r="FHF232" s="483"/>
      <c r="FHG232" s="483"/>
      <c r="FHH232" s="483"/>
      <c r="FHI232" s="483"/>
      <c r="FHJ232" s="483"/>
      <c r="FHK232" s="483"/>
      <c r="FHL232" s="483"/>
      <c r="FHM232" s="483"/>
      <c r="FHN232" s="483"/>
      <c r="FHO232" s="483"/>
      <c r="FHP232" s="483"/>
      <c r="FHQ232" s="483"/>
      <c r="FHR232" s="483"/>
      <c r="FHS232" s="483"/>
      <c r="FHT232" s="483"/>
      <c r="FHU232" s="483"/>
      <c r="FHV232" s="483"/>
      <c r="FHW232" s="483"/>
      <c r="FHX232" s="483"/>
      <c r="FHY232" s="483"/>
      <c r="FHZ232" s="483"/>
      <c r="FIA232" s="483"/>
      <c r="FIB232" s="483"/>
      <c r="FIC232" s="483"/>
      <c r="FID232" s="483"/>
      <c r="FIE232" s="483"/>
      <c r="FIF232" s="483"/>
      <c r="FIG232" s="483"/>
      <c r="FIH232" s="483"/>
      <c r="FII232" s="483"/>
      <c r="FIJ232" s="483"/>
      <c r="FIK232" s="483"/>
      <c r="FIL232" s="483"/>
      <c r="FIM232" s="483"/>
      <c r="FIN232" s="483"/>
      <c r="FIO232" s="483"/>
      <c r="FIP232" s="483"/>
      <c r="FIQ232" s="483"/>
      <c r="FIR232" s="483"/>
      <c r="FIS232" s="483"/>
      <c r="FIT232" s="483"/>
      <c r="FIU232" s="483"/>
      <c r="FIV232" s="483"/>
      <c r="FIW232" s="483"/>
      <c r="FIX232" s="483"/>
      <c r="FIY232" s="483"/>
      <c r="FIZ232" s="483"/>
      <c r="FJA232" s="483"/>
      <c r="FJB232" s="483"/>
      <c r="FJC232" s="483"/>
      <c r="FJD232" s="483"/>
      <c r="FJE232" s="483"/>
      <c r="FJF232" s="483"/>
      <c r="FJG232" s="483"/>
      <c r="FJH232" s="483"/>
      <c r="FJI232" s="483"/>
      <c r="FJJ232" s="483"/>
      <c r="FJK232" s="483"/>
      <c r="FJL232" s="483"/>
      <c r="FJM232" s="483"/>
      <c r="FJN232" s="483"/>
      <c r="FJO232" s="483"/>
      <c r="FJP232" s="483"/>
      <c r="FJQ232" s="483"/>
      <c r="FJR232" s="483"/>
      <c r="FJS232" s="483"/>
      <c r="FJT232" s="483"/>
      <c r="FJU232" s="483"/>
      <c r="FJV232" s="483"/>
      <c r="FJW232" s="483"/>
      <c r="FJX232" s="483"/>
      <c r="FJY232" s="483"/>
      <c r="FJZ232" s="483"/>
      <c r="FKA232" s="483"/>
      <c r="FKB232" s="483"/>
      <c r="FKC232" s="483"/>
      <c r="FKD232" s="483"/>
      <c r="FKE232" s="483"/>
      <c r="FKF232" s="483"/>
      <c r="FKG232" s="483"/>
      <c r="FKH232" s="483"/>
      <c r="FKI232" s="483"/>
      <c r="FKJ232" s="483"/>
      <c r="FKK232" s="483"/>
      <c r="FKL232" s="483"/>
      <c r="FKM232" s="483"/>
      <c r="FKN232" s="483"/>
      <c r="FKO232" s="483"/>
      <c r="FKP232" s="483"/>
      <c r="FKQ232" s="483"/>
      <c r="FKR232" s="483"/>
      <c r="FKS232" s="483"/>
      <c r="FKT232" s="483"/>
      <c r="FKU232" s="483"/>
      <c r="FKV232" s="483"/>
      <c r="FKW232" s="483"/>
      <c r="FKX232" s="483"/>
      <c r="FKY232" s="483"/>
      <c r="FKZ232" s="483"/>
      <c r="FLA232" s="483"/>
      <c r="FLB232" s="483"/>
      <c r="FLC232" s="483"/>
      <c r="FLD232" s="483"/>
      <c r="FLE232" s="483"/>
      <c r="FLF232" s="483"/>
      <c r="FLG232" s="483"/>
      <c r="FLH232" s="483"/>
      <c r="FLI232" s="483"/>
      <c r="FLJ232" s="483"/>
      <c r="FLK232" s="483"/>
      <c r="FLL232" s="483"/>
      <c r="FLM232" s="483"/>
      <c r="FLN232" s="483"/>
      <c r="FLO232" s="483"/>
      <c r="FLP232" s="483"/>
      <c r="FLQ232" s="483"/>
      <c r="FLR232" s="483"/>
      <c r="FLS232" s="483"/>
      <c r="FLT232" s="483"/>
      <c r="FLU232" s="483"/>
      <c r="FLV232" s="483"/>
      <c r="FLW232" s="483"/>
      <c r="FLX232" s="483"/>
      <c r="FLY232" s="483"/>
      <c r="FLZ232" s="483"/>
      <c r="FMA232" s="483"/>
      <c r="FMB232" s="483"/>
      <c r="FMC232" s="483"/>
      <c r="FMD232" s="483"/>
      <c r="FME232" s="483"/>
      <c r="FMF232" s="483"/>
      <c r="FMG232" s="483"/>
      <c r="FMH232" s="483"/>
      <c r="FMI232" s="483"/>
      <c r="FMJ232" s="483"/>
      <c r="FMK232" s="483"/>
      <c r="FML232" s="483"/>
      <c r="FMM232" s="483"/>
      <c r="FMN232" s="483"/>
      <c r="FMO232" s="483"/>
      <c r="FMP232" s="483"/>
      <c r="FMQ232" s="483"/>
      <c r="FMR232" s="483"/>
      <c r="FMS232" s="483"/>
      <c r="FMT232" s="483"/>
      <c r="FMU232" s="483"/>
      <c r="FMV232" s="483"/>
      <c r="FMW232" s="483"/>
      <c r="FMX232" s="483"/>
      <c r="FMY232" s="483"/>
      <c r="FMZ232" s="483"/>
      <c r="FNA232" s="483"/>
      <c r="FNB232" s="483"/>
      <c r="FNC232" s="483"/>
      <c r="FND232" s="483"/>
      <c r="FNE232" s="483"/>
      <c r="FNF232" s="483"/>
      <c r="FNG232" s="483"/>
      <c r="FNH232" s="483"/>
      <c r="FNI232" s="483"/>
      <c r="FNJ232" s="483"/>
      <c r="FNK232" s="483"/>
      <c r="FNL232" s="483"/>
      <c r="FNM232" s="483"/>
      <c r="FNN232" s="483"/>
      <c r="FNO232" s="483"/>
      <c r="FNP232" s="483"/>
      <c r="FNQ232" s="483"/>
      <c r="FNR232" s="483"/>
      <c r="FNS232" s="483"/>
      <c r="FNT232" s="483"/>
      <c r="FNU232" s="483"/>
      <c r="FNV232" s="483"/>
      <c r="FNW232" s="483"/>
      <c r="FNX232" s="483"/>
      <c r="FNY232" s="483"/>
      <c r="FNZ232" s="483"/>
      <c r="FOA232" s="483"/>
      <c r="FOB232" s="483"/>
      <c r="FOC232" s="483"/>
      <c r="FOD232" s="483"/>
      <c r="FOE232" s="483"/>
      <c r="FOF232" s="483"/>
      <c r="FOG232" s="483"/>
      <c r="FOH232" s="483"/>
      <c r="FOI232" s="483"/>
      <c r="FOJ232" s="483"/>
      <c r="FOK232" s="483"/>
      <c r="FOL232" s="483"/>
      <c r="FOM232" s="483"/>
      <c r="FON232" s="483"/>
      <c r="FOO232" s="483"/>
      <c r="FOP232" s="483"/>
      <c r="FOQ232" s="483"/>
      <c r="FOR232" s="483"/>
      <c r="FOS232" s="483"/>
      <c r="FOT232" s="483"/>
      <c r="FOU232" s="483"/>
      <c r="FOV232" s="483"/>
      <c r="FOW232" s="483"/>
      <c r="FOX232" s="483"/>
      <c r="FOY232" s="483"/>
      <c r="FOZ232" s="483"/>
      <c r="FPA232" s="483"/>
      <c r="FPB232" s="483"/>
      <c r="FPC232" s="483"/>
      <c r="FPD232" s="483"/>
      <c r="FPE232" s="483"/>
      <c r="FPF232" s="483"/>
      <c r="FPG232" s="483"/>
      <c r="FPH232" s="483"/>
      <c r="FPI232" s="483"/>
      <c r="FPJ232" s="483"/>
      <c r="FPK232" s="483"/>
      <c r="FPL232" s="483"/>
      <c r="FPM232" s="483"/>
      <c r="FPN232" s="483"/>
      <c r="FPO232" s="483"/>
      <c r="FPP232" s="483"/>
      <c r="FPQ232" s="483"/>
      <c r="FPR232" s="483"/>
      <c r="FPS232" s="483"/>
      <c r="FPT232" s="483"/>
      <c r="FPU232" s="483"/>
      <c r="FPV232" s="483"/>
      <c r="FPW232" s="483"/>
      <c r="FPX232" s="483"/>
      <c r="FPY232" s="483"/>
      <c r="FPZ232" s="483"/>
      <c r="FQA232" s="483"/>
      <c r="FQB232" s="483"/>
      <c r="FQC232" s="483"/>
      <c r="FQD232" s="483"/>
      <c r="FQE232" s="483"/>
      <c r="FQF232" s="483"/>
      <c r="FQG232" s="483"/>
      <c r="FQH232" s="483"/>
      <c r="FQI232" s="483"/>
      <c r="FQJ232" s="483"/>
      <c r="FQK232" s="483"/>
      <c r="FQL232" s="483"/>
      <c r="FQM232" s="483"/>
      <c r="FQN232" s="483"/>
      <c r="FQO232" s="483"/>
      <c r="FQP232" s="483"/>
      <c r="FQQ232" s="483"/>
      <c r="FQR232" s="483"/>
      <c r="FQS232" s="483"/>
      <c r="FQT232" s="483"/>
      <c r="FQU232" s="483"/>
      <c r="FQV232" s="483"/>
      <c r="FQW232" s="483"/>
      <c r="FQX232" s="483"/>
      <c r="FQY232" s="483"/>
      <c r="FQZ232" s="483"/>
      <c r="FRA232" s="483"/>
      <c r="FRB232" s="483"/>
      <c r="FRC232" s="483"/>
      <c r="FRD232" s="483"/>
      <c r="FRE232" s="483"/>
      <c r="FRF232" s="483"/>
      <c r="FRG232" s="483"/>
      <c r="FRH232" s="483"/>
      <c r="FRI232" s="483"/>
      <c r="FRJ232" s="483"/>
      <c r="FRK232" s="483"/>
      <c r="FRL232" s="483"/>
      <c r="FRM232" s="483"/>
      <c r="FRN232" s="483"/>
      <c r="FRO232" s="483"/>
      <c r="FRP232" s="483"/>
      <c r="FRQ232" s="483"/>
      <c r="FRR232" s="483"/>
      <c r="FRS232" s="483"/>
      <c r="FRT232" s="483"/>
      <c r="FRU232" s="483"/>
      <c r="FRV232" s="483"/>
      <c r="FRW232" s="483"/>
      <c r="FRX232" s="483"/>
      <c r="FRY232" s="483"/>
      <c r="FRZ232" s="483"/>
      <c r="FSA232" s="483"/>
      <c r="FSB232" s="483"/>
      <c r="FSC232" s="483"/>
      <c r="FSD232" s="483"/>
      <c r="FSE232" s="483"/>
      <c r="FSF232" s="483"/>
      <c r="FSG232" s="483"/>
      <c r="FSH232" s="483"/>
      <c r="FSI232" s="483"/>
      <c r="FSJ232" s="483"/>
      <c r="FSK232" s="483"/>
      <c r="FSL232" s="483"/>
      <c r="FSM232" s="483"/>
      <c r="FSN232" s="483"/>
      <c r="FSO232" s="483"/>
      <c r="FSP232" s="483"/>
      <c r="FSQ232" s="483"/>
      <c r="FSR232" s="483"/>
      <c r="FSS232" s="483"/>
      <c r="FST232" s="483"/>
      <c r="FSU232" s="483"/>
      <c r="FSV232" s="483"/>
      <c r="FSW232" s="483"/>
      <c r="FSX232" s="483"/>
      <c r="FSY232" s="483"/>
      <c r="FSZ232" s="483"/>
      <c r="FTA232" s="483"/>
      <c r="FTB232" s="483"/>
      <c r="FTC232" s="483"/>
      <c r="FTD232" s="483"/>
      <c r="FTE232" s="483"/>
      <c r="FTF232" s="483"/>
      <c r="FTG232" s="483"/>
      <c r="FTH232" s="483"/>
      <c r="FTI232" s="483"/>
      <c r="FTJ232" s="483"/>
      <c r="FTK232" s="483"/>
      <c r="FTL232" s="483"/>
      <c r="FTM232" s="483"/>
      <c r="FTN232" s="483"/>
      <c r="FTO232" s="483"/>
      <c r="FTP232" s="483"/>
      <c r="FTQ232" s="483"/>
      <c r="FTR232" s="483"/>
      <c r="FTS232" s="483"/>
      <c r="FTT232" s="483"/>
      <c r="FTU232" s="483"/>
      <c r="FTV232" s="483"/>
      <c r="FTW232" s="483"/>
      <c r="FTX232" s="483"/>
      <c r="FTY232" s="483"/>
      <c r="FTZ232" s="483"/>
      <c r="FUA232" s="483"/>
      <c r="FUB232" s="483"/>
      <c r="FUC232" s="483"/>
      <c r="FUD232" s="483"/>
      <c r="FUE232" s="483"/>
      <c r="FUF232" s="483"/>
      <c r="FUG232" s="483"/>
      <c r="FUH232" s="483"/>
      <c r="FUI232" s="483"/>
      <c r="FUJ232" s="483"/>
      <c r="FUK232" s="483"/>
      <c r="FUL232" s="483"/>
      <c r="FUM232" s="483"/>
      <c r="FUN232" s="483"/>
      <c r="FUO232" s="483"/>
      <c r="FUP232" s="483"/>
      <c r="FUQ232" s="483"/>
      <c r="FUR232" s="483"/>
      <c r="FUS232" s="483"/>
      <c r="FUT232" s="483"/>
      <c r="FUU232" s="483"/>
      <c r="FUV232" s="483"/>
      <c r="FUW232" s="483"/>
      <c r="FUX232" s="483"/>
      <c r="FUY232" s="483"/>
      <c r="FUZ232" s="483"/>
      <c r="FVA232" s="483"/>
      <c r="FVB232" s="483"/>
      <c r="FVC232" s="483"/>
      <c r="FVD232" s="483"/>
      <c r="FVE232" s="483"/>
      <c r="FVF232" s="483"/>
      <c r="FVG232" s="483"/>
      <c r="FVH232" s="483"/>
      <c r="FVI232" s="483"/>
      <c r="FVJ232" s="483"/>
      <c r="FVK232" s="483"/>
      <c r="FVL232" s="483"/>
      <c r="FVM232" s="483"/>
      <c r="FVN232" s="483"/>
      <c r="FVO232" s="483"/>
      <c r="FVP232" s="483"/>
      <c r="FVQ232" s="483"/>
      <c r="FVR232" s="483"/>
      <c r="FVS232" s="483"/>
      <c r="FVT232" s="483"/>
      <c r="FVU232" s="483"/>
      <c r="FVV232" s="483"/>
      <c r="FVW232" s="483"/>
      <c r="FVX232" s="483"/>
      <c r="FVY232" s="483"/>
      <c r="FVZ232" s="483"/>
      <c r="FWA232" s="483"/>
      <c r="FWB232" s="483"/>
      <c r="FWC232" s="483"/>
      <c r="FWD232" s="483"/>
      <c r="FWE232" s="483"/>
      <c r="FWF232" s="483"/>
      <c r="FWG232" s="483"/>
      <c r="FWH232" s="483"/>
      <c r="FWI232" s="483"/>
      <c r="FWJ232" s="483"/>
      <c r="FWK232" s="483"/>
      <c r="FWL232" s="483"/>
      <c r="FWM232" s="483"/>
      <c r="FWN232" s="483"/>
      <c r="FWO232" s="483"/>
      <c r="FWP232" s="483"/>
      <c r="FWQ232" s="483"/>
      <c r="FWR232" s="483"/>
      <c r="FWS232" s="483"/>
      <c r="FWT232" s="483"/>
      <c r="FWU232" s="483"/>
      <c r="FWV232" s="483"/>
      <c r="FWW232" s="483"/>
      <c r="FWX232" s="483"/>
      <c r="FWY232" s="483"/>
      <c r="FWZ232" s="483"/>
      <c r="FXA232" s="483"/>
      <c r="FXB232" s="483"/>
      <c r="FXC232" s="483"/>
      <c r="FXD232" s="483"/>
      <c r="FXE232" s="483"/>
      <c r="FXF232" s="483"/>
      <c r="FXG232" s="483"/>
      <c r="FXH232" s="483"/>
      <c r="FXI232" s="483"/>
      <c r="FXJ232" s="483"/>
      <c r="FXK232" s="483"/>
      <c r="FXL232" s="483"/>
      <c r="FXM232" s="483"/>
      <c r="FXN232" s="483"/>
      <c r="FXO232" s="483"/>
      <c r="FXP232" s="483"/>
      <c r="FXQ232" s="483"/>
      <c r="FXR232" s="483"/>
      <c r="FXS232" s="483"/>
      <c r="FXT232" s="483"/>
      <c r="FXU232" s="483"/>
      <c r="FXV232" s="483"/>
      <c r="FXW232" s="483"/>
      <c r="FXX232" s="483"/>
      <c r="FXY232" s="483"/>
      <c r="FXZ232" s="483"/>
      <c r="FYA232" s="483"/>
      <c r="FYB232" s="483"/>
      <c r="FYC232" s="483"/>
      <c r="FYD232" s="483"/>
      <c r="FYE232" s="483"/>
      <c r="FYF232" s="483"/>
      <c r="FYG232" s="483"/>
      <c r="FYH232" s="483"/>
      <c r="FYI232" s="483"/>
      <c r="FYJ232" s="483"/>
      <c r="FYK232" s="483"/>
      <c r="FYL232" s="483"/>
      <c r="FYM232" s="483"/>
      <c r="FYN232" s="483"/>
      <c r="FYO232" s="483"/>
      <c r="FYP232" s="483"/>
      <c r="FYQ232" s="483"/>
      <c r="FYR232" s="483"/>
      <c r="FYS232" s="483"/>
      <c r="FYT232" s="483"/>
      <c r="FYU232" s="483"/>
      <c r="FYV232" s="483"/>
      <c r="FYW232" s="483"/>
      <c r="FYX232" s="483"/>
      <c r="FYY232" s="483"/>
      <c r="FYZ232" s="483"/>
      <c r="FZA232" s="483"/>
      <c r="FZB232" s="483"/>
      <c r="FZC232" s="483"/>
      <c r="FZD232" s="483"/>
      <c r="FZE232" s="483"/>
      <c r="FZF232" s="483"/>
      <c r="FZG232" s="483"/>
      <c r="FZH232" s="483"/>
      <c r="FZI232" s="483"/>
      <c r="FZJ232" s="483"/>
      <c r="FZK232" s="483"/>
      <c r="FZL232" s="483"/>
      <c r="FZM232" s="483"/>
      <c r="FZN232" s="483"/>
      <c r="FZO232" s="483"/>
      <c r="FZP232" s="483"/>
      <c r="FZQ232" s="483"/>
      <c r="FZR232" s="483"/>
      <c r="FZS232" s="483"/>
      <c r="FZT232" s="483"/>
      <c r="FZU232" s="483"/>
      <c r="FZV232" s="483"/>
      <c r="FZW232" s="483"/>
      <c r="FZX232" s="483"/>
      <c r="FZY232" s="483"/>
      <c r="FZZ232" s="483"/>
      <c r="GAA232" s="483"/>
      <c r="GAB232" s="483"/>
      <c r="GAC232" s="483"/>
      <c r="GAD232" s="483"/>
      <c r="GAE232" s="483"/>
      <c r="GAF232" s="483"/>
      <c r="GAG232" s="483"/>
      <c r="GAH232" s="483"/>
      <c r="GAI232" s="483"/>
      <c r="GAJ232" s="483"/>
      <c r="GAK232" s="483"/>
      <c r="GAL232" s="483"/>
      <c r="GAM232" s="483"/>
      <c r="GAN232" s="483"/>
      <c r="GAO232" s="483"/>
      <c r="GAP232" s="483"/>
      <c r="GAQ232" s="483"/>
      <c r="GAR232" s="483"/>
      <c r="GAS232" s="483"/>
      <c r="GAT232" s="483"/>
      <c r="GAU232" s="483"/>
      <c r="GAV232" s="483"/>
      <c r="GAW232" s="483"/>
      <c r="GAX232" s="483"/>
      <c r="GAY232" s="483"/>
      <c r="GAZ232" s="483"/>
      <c r="GBA232" s="483"/>
      <c r="GBB232" s="483"/>
      <c r="GBC232" s="483"/>
      <c r="GBD232" s="483"/>
      <c r="GBE232" s="483"/>
      <c r="GBF232" s="483"/>
      <c r="GBG232" s="483"/>
      <c r="GBH232" s="483"/>
      <c r="GBI232" s="483"/>
      <c r="GBJ232" s="483"/>
      <c r="GBK232" s="483"/>
      <c r="GBL232" s="483"/>
      <c r="GBM232" s="483"/>
      <c r="GBN232" s="483"/>
      <c r="GBO232" s="483"/>
      <c r="GBP232" s="483"/>
      <c r="GBQ232" s="483"/>
      <c r="GBR232" s="483"/>
      <c r="GBS232" s="483"/>
      <c r="GBT232" s="483"/>
      <c r="GBU232" s="483"/>
      <c r="GBV232" s="483"/>
      <c r="GBW232" s="483"/>
      <c r="GBX232" s="483"/>
      <c r="GBY232" s="483"/>
      <c r="GBZ232" s="483"/>
      <c r="GCA232" s="483"/>
      <c r="GCB232" s="483"/>
      <c r="GCC232" s="483"/>
      <c r="GCD232" s="483"/>
      <c r="GCE232" s="483"/>
      <c r="GCF232" s="483"/>
      <c r="GCG232" s="483"/>
      <c r="GCH232" s="483"/>
      <c r="GCI232" s="483"/>
      <c r="GCJ232" s="483"/>
      <c r="GCK232" s="483"/>
      <c r="GCL232" s="483"/>
      <c r="GCM232" s="483"/>
      <c r="GCN232" s="483"/>
      <c r="GCO232" s="483"/>
      <c r="GCP232" s="483"/>
      <c r="GCQ232" s="483"/>
      <c r="GCR232" s="483"/>
      <c r="GCS232" s="483"/>
      <c r="GCT232" s="483"/>
      <c r="GCU232" s="483"/>
      <c r="GCV232" s="483"/>
      <c r="GCW232" s="483"/>
      <c r="GCX232" s="483"/>
      <c r="GCY232" s="483"/>
      <c r="GCZ232" s="483"/>
      <c r="GDA232" s="483"/>
      <c r="GDB232" s="483"/>
      <c r="GDC232" s="483"/>
      <c r="GDD232" s="483"/>
      <c r="GDE232" s="483"/>
      <c r="GDF232" s="483"/>
      <c r="GDG232" s="483"/>
      <c r="GDH232" s="483"/>
      <c r="GDI232" s="483"/>
      <c r="GDJ232" s="483"/>
      <c r="GDK232" s="483"/>
      <c r="GDL232" s="483"/>
      <c r="GDM232" s="483"/>
      <c r="GDN232" s="483"/>
      <c r="GDO232" s="483"/>
      <c r="GDP232" s="483"/>
      <c r="GDQ232" s="483"/>
      <c r="GDR232" s="483"/>
      <c r="GDS232" s="483"/>
      <c r="GDT232" s="483"/>
      <c r="GDU232" s="483"/>
      <c r="GDV232" s="483"/>
      <c r="GDW232" s="483"/>
      <c r="GDX232" s="483"/>
      <c r="GDY232" s="483"/>
      <c r="GDZ232" s="483"/>
      <c r="GEA232" s="483"/>
      <c r="GEB232" s="483"/>
      <c r="GEC232" s="483"/>
      <c r="GED232" s="483"/>
      <c r="GEE232" s="483"/>
      <c r="GEF232" s="483"/>
      <c r="GEG232" s="483"/>
      <c r="GEH232" s="483"/>
      <c r="GEI232" s="483"/>
      <c r="GEJ232" s="483"/>
      <c r="GEK232" s="483"/>
      <c r="GEL232" s="483"/>
      <c r="GEM232" s="483"/>
      <c r="GEN232" s="483"/>
      <c r="GEO232" s="483"/>
      <c r="GEP232" s="483"/>
      <c r="GEQ232" s="483"/>
      <c r="GER232" s="483"/>
      <c r="GES232" s="483"/>
      <c r="GET232" s="483"/>
      <c r="GEU232" s="483"/>
      <c r="GEV232" s="483"/>
      <c r="GEW232" s="483"/>
      <c r="GEX232" s="483"/>
      <c r="GEY232" s="483"/>
      <c r="GEZ232" s="483"/>
      <c r="GFA232" s="483"/>
      <c r="GFB232" s="483"/>
      <c r="GFC232" s="483"/>
      <c r="GFD232" s="483"/>
      <c r="GFE232" s="483"/>
      <c r="GFF232" s="483"/>
      <c r="GFG232" s="483"/>
      <c r="GFH232" s="483"/>
      <c r="GFI232" s="483"/>
      <c r="GFJ232" s="483"/>
      <c r="GFK232" s="483"/>
      <c r="GFL232" s="483"/>
      <c r="GFM232" s="483"/>
      <c r="GFN232" s="483"/>
      <c r="GFO232" s="483"/>
      <c r="GFP232" s="483"/>
      <c r="GFQ232" s="483"/>
      <c r="GFR232" s="483"/>
      <c r="GFS232" s="483"/>
      <c r="GFT232" s="483"/>
      <c r="GFU232" s="483"/>
      <c r="GFV232" s="483"/>
      <c r="GFW232" s="483"/>
      <c r="GFX232" s="483"/>
      <c r="GFY232" s="483"/>
      <c r="GFZ232" s="483"/>
      <c r="GGA232" s="483"/>
      <c r="GGB232" s="483"/>
      <c r="GGC232" s="483"/>
      <c r="GGD232" s="483"/>
      <c r="GGE232" s="483"/>
      <c r="GGF232" s="483"/>
      <c r="GGG232" s="483"/>
      <c r="GGH232" s="483"/>
      <c r="GGI232" s="483"/>
      <c r="GGJ232" s="483"/>
      <c r="GGK232" s="483"/>
      <c r="GGL232" s="483"/>
      <c r="GGM232" s="483"/>
      <c r="GGN232" s="483"/>
      <c r="GGO232" s="483"/>
      <c r="GGP232" s="483"/>
      <c r="GGQ232" s="483"/>
      <c r="GGR232" s="483"/>
      <c r="GGS232" s="483"/>
      <c r="GGT232" s="483"/>
      <c r="GGU232" s="483"/>
      <c r="GGV232" s="483"/>
      <c r="GGW232" s="483"/>
      <c r="GGX232" s="483"/>
      <c r="GGY232" s="483"/>
      <c r="GGZ232" s="483"/>
      <c r="GHA232" s="483"/>
      <c r="GHB232" s="483"/>
      <c r="GHC232" s="483"/>
      <c r="GHD232" s="483"/>
      <c r="GHE232" s="483"/>
      <c r="GHF232" s="483"/>
      <c r="GHG232" s="483"/>
      <c r="GHH232" s="483"/>
      <c r="GHI232" s="483"/>
      <c r="GHJ232" s="483"/>
      <c r="GHK232" s="483"/>
      <c r="GHL232" s="483"/>
      <c r="GHM232" s="483"/>
      <c r="GHN232" s="483"/>
      <c r="GHO232" s="483"/>
      <c r="GHP232" s="483"/>
      <c r="GHQ232" s="483"/>
      <c r="GHR232" s="483"/>
      <c r="GHS232" s="483"/>
      <c r="GHT232" s="483"/>
      <c r="GHU232" s="483"/>
      <c r="GHV232" s="483"/>
      <c r="GHW232" s="483"/>
      <c r="GHX232" s="483"/>
      <c r="GHY232" s="483"/>
      <c r="GHZ232" s="483"/>
      <c r="GIA232" s="483"/>
      <c r="GIB232" s="483"/>
      <c r="GIC232" s="483"/>
      <c r="GID232" s="483"/>
      <c r="GIE232" s="483"/>
      <c r="GIF232" s="483"/>
      <c r="GIG232" s="483"/>
      <c r="GIH232" s="483"/>
      <c r="GII232" s="483"/>
      <c r="GIJ232" s="483"/>
      <c r="GIK232" s="483"/>
      <c r="GIL232" s="483"/>
      <c r="GIM232" s="483"/>
      <c r="GIN232" s="483"/>
      <c r="GIO232" s="483"/>
      <c r="GIP232" s="483"/>
      <c r="GIQ232" s="483"/>
      <c r="GIR232" s="483"/>
      <c r="GIS232" s="483"/>
      <c r="GIT232" s="483"/>
      <c r="GIU232" s="483"/>
      <c r="GIV232" s="483"/>
      <c r="GIW232" s="483"/>
      <c r="GIX232" s="483"/>
      <c r="GIY232" s="483"/>
      <c r="GIZ232" s="483"/>
      <c r="GJA232" s="483"/>
      <c r="GJB232" s="483"/>
      <c r="GJC232" s="483"/>
      <c r="GJD232" s="483"/>
      <c r="GJE232" s="483"/>
      <c r="GJF232" s="483"/>
      <c r="GJG232" s="483"/>
      <c r="GJH232" s="483"/>
      <c r="GJI232" s="483"/>
      <c r="GJJ232" s="483"/>
      <c r="GJK232" s="483"/>
      <c r="GJL232" s="483"/>
      <c r="GJM232" s="483"/>
      <c r="GJN232" s="483"/>
      <c r="GJO232" s="483"/>
      <c r="GJP232" s="483"/>
      <c r="GJQ232" s="483"/>
      <c r="GJR232" s="483"/>
      <c r="GJS232" s="483"/>
      <c r="GJT232" s="483"/>
      <c r="GJU232" s="483"/>
      <c r="GJV232" s="483"/>
      <c r="GJW232" s="483"/>
      <c r="GJX232" s="483"/>
      <c r="GJY232" s="483"/>
      <c r="GJZ232" s="483"/>
      <c r="GKA232" s="483"/>
      <c r="GKB232" s="483"/>
      <c r="GKC232" s="483"/>
      <c r="GKD232" s="483"/>
      <c r="GKE232" s="483"/>
      <c r="GKF232" s="483"/>
      <c r="GKG232" s="483"/>
      <c r="GKH232" s="483"/>
      <c r="GKI232" s="483"/>
      <c r="GKJ232" s="483"/>
      <c r="GKK232" s="483"/>
      <c r="GKL232" s="483"/>
      <c r="GKM232" s="483"/>
      <c r="GKN232" s="483"/>
      <c r="GKO232" s="483"/>
      <c r="GKP232" s="483"/>
      <c r="GKQ232" s="483"/>
      <c r="GKR232" s="483"/>
      <c r="GKS232" s="483"/>
      <c r="GKT232" s="483"/>
      <c r="GKU232" s="483"/>
      <c r="GKV232" s="483"/>
      <c r="GKW232" s="483"/>
      <c r="GKX232" s="483"/>
      <c r="GKY232" s="483"/>
      <c r="GKZ232" s="483"/>
      <c r="GLA232" s="483"/>
      <c r="GLB232" s="483"/>
      <c r="GLC232" s="483"/>
      <c r="GLD232" s="483"/>
      <c r="GLE232" s="483"/>
      <c r="GLF232" s="483"/>
      <c r="GLG232" s="483"/>
      <c r="GLH232" s="483"/>
      <c r="GLI232" s="483"/>
      <c r="GLJ232" s="483"/>
      <c r="GLK232" s="483"/>
      <c r="GLL232" s="483"/>
      <c r="GLM232" s="483"/>
      <c r="GLN232" s="483"/>
      <c r="GLO232" s="483"/>
      <c r="GLP232" s="483"/>
      <c r="GLQ232" s="483"/>
      <c r="GLR232" s="483"/>
      <c r="GLS232" s="483"/>
      <c r="GLT232" s="483"/>
      <c r="GLU232" s="483"/>
      <c r="GLV232" s="483"/>
      <c r="GLW232" s="483"/>
      <c r="GLX232" s="483"/>
      <c r="GLY232" s="483"/>
      <c r="GLZ232" s="483"/>
      <c r="GMA232" s="483"/>
      <c r="GMB232" s="483"/>
      <c r="GMC232" s="483"/>
      <c r="GMD232" s="483"/>
      <c r="GME232" s="483"/>
      <c r="GMF232" s="483"/>
      <c r="GMG232" s="483"/>
      <c r="GMH232" s="483"/>
      <c r="GMI232" s="483"/>
      <c r="GMJ232" s="483"/>
      <c r="GMK232" s="483"/>
      <c r="GML232" s="483"/>
      <c r="GMM232" s="483"/>
      <c r="GMN232" s="483"/>
      <c r="GMO232" s="483"/>
      <c r="GMP232" s="483"/>
      <c r="GMQ232" s="483"/>
      <c r="GMR232" s="483"/>
      <c r="GMS232" s="483"/>
      <c r="GMT232" s="483"/>
      <c r="GMU232" s="483"/>
      <c r="GMV232" s="483"/>
      <c r="GMW232" s="483"/>
      <c r="GMX232" s="483"/>
      <c r="GMY232" s="483"/>
      <c r="GMZ232" s="483"/>
      <c r="GNA232" s="483"/>
      <c r="GNB232" s="483"/>
      <c r="GNC232" s="483"/>
      <c r="GND232" s="483"/>
      <c r="GNE232" s="483"/>
      <c r="GNF232" s="483"/>
      <c r="GNG232" s="483"/>
      <c r="GNH232" s="483"/>
      <c r="GNI232" s="483"/>
      <c r="GNJ232" s="483"/>
      <c r="GNK232" s="483"/>
      <c r="GNL232" s="483"/>
      <c r="GNM232" s="483"/>
      <c r="GNN232" s="483"/>
      <c r="GNO232" s="483"/>
      <c r="GNP232" s="483"/>
      <c r="GNQ232" s="483"/>
      <c r="GNR232" s="483"/>
      <c r="GNS232" s="483"/>
      <c r="GNT232" s="483"/>
      <c r="GNU232" s="483"/>
      <c r="GNV232" s="483"/>
      <c r="GNW232" s="483"/>
      <c r="GNX232" s="483"/>
      <c r="GNY232" s="483"/>
      <c r="GNZ232" s="483"/>
      <c r="GOA232" s="483"/>
      <c r="GOB232" s="483"/>
      <c r="GOC232" s="483"/>
      <c r="GOD232" s="483"/>
      <c r="GOE232" s="483"/>
      <c r="GOF232" s="483"/>
      <c r="GOG232" s="483"/>
      <c r="GOH232" s="483"/>
      <c r="GOI232" s="483"/>
      <c r="GOJ232" s="483"/>
      <c r="GOK232" s="483"/>
      <c r="GOL232" s="483"/>
      <c r="GOM232" s="483"/>
      <c r="GON232" s="483"/>
      <c r="GOO232" s="483"/>
      <c r="GOP232" s="483"/>
      <c r="GOQ232" s="483"/>
      <c r="GOR232" s="483"/>
      <c r="GOS232" s="483"/>
      <c r="GOT232" s="483"/>
      <c r="GOU232" s="483"/>
      <c r="GOV232" s="483"/>
      <c r="GOW232" s="483"/>
      <c r="GOX232" s="483"/>
      <c r="GOY232" s="483"/>
      <c r="GOZ232" s="483"/>
      <c r="GPA232" s="483"/>
      <c r="GPB232" s="483"/>
      <c r="GPC232" s="483"/>
      <c r="GPD232" s="483"/>
      <c r="GPE232" s="483"/>
      <c r="GPF232" s="483"/>
      <c r="GPG232" s="483"/>
      <c r="GPH232" s="483"/>
      <c r="GPI232" s="483"/>
      <c r="GPJ232" s="483"/>
      <c r="GPK232" s="483"/>
      <c r="GPL232" s="483"/>
      <c r="GPM232" s="483"/>
      <c r="GPN232" s="483"/>
      <c r="GPO232" s="483"/>
      <c r="GPP232" s="483"/>
      <c r="GPQ232" s="483"/>
      <c r="GPR232" s="483"/>
      <c r="GPS232" s="483"/>
      <c r="GPT232" s="483"/>
      <c r="GPU232" s="483"/>
      <c r="GPV232" s="483"/>
      <c r="GPW232" s="483"/>
      <c r="GPX232" s="483"/>
      <c r="GPY232" s="483"/>
      <c r="GPZ232" s="483"/>
      <c r="GQA232" s="483"/>
      <c r="GQB232" s="483"/>
      <c r="GQC232" s="483"/>
      <c r="GQD232" s="483"/>
      <c r="GQE232" s="483"/>
      <c r="GQF232" s="483"/>
      <c r="GQG232" s="483"/>
      <c r="GQH232" s="483"/>
      <c r="GQI232" s="483"/>
      <c r="GQJ232" s="483"/>
      <c r="GQK232" s="483"/>
      <c r="GQL232" s="483"/>
      <c r="GQM232" s="483"/>
      <c r="GQN232" s="483"/>
      <c r="GQO232" s="483"/>
      <c r="GQP232" s="483"/>
      <c r="GQQ232" s="483"/>
      <c r="GQR232" s="483"/>
      <c r="GQS232" s="483"/>
      <c r="GQT232" s="483"/>
      <c r="GQU232" s="483"/>
      <c r="GQV232" s="483"/>
      <c r="GQW232" s="483"/>
      <c r="GQX232" s="483"/>
      <c r="GQY232" s="483"/>
      <c r="GQZ232" s="483"/>
      <c r="GRA232" s="483"/>
      <c r="GRB232" s="483"/>
      <c r="GRC232" s="483"/>
      <c r="GRD232" s="483"/>
      <c r="GRE232" s="483"/>
      <c r="GRF232" s="483"/>
      <c r="GRG232" s="483"/>
      <c r="GRH232" s="483"/>
      <c r="GRI232" s="483"/>
      <c r="GRJ232" s="483"/>
      <c r="GRK232" s="483"/>
      <c r="GRL232" s="483"/>
      <c r="GRM232" s="483"/>
      <c r="GRN232" s="483"/>
      <c r="GRO232" s="483"/>
      <c r="GRP232" s="483"/>
      <c r="GRQ232" s="483"/>
      <c r="GRR232" s="483"/>
      <c r="GRS232" s="483"/>
      <c r="GRT232" s="483"/>
      <c r="GRU232" s="483"/>
      <c r="GRV232" s="483"/>
      <c r="GRW232" s="483"/>
      <c r="GRX232" s="483"/>
      <c r="GRY232" s="483"/>
      <c r="GRZ232" s="483"/>
      <c r="GSA232" s="483"/>
      <c r="GSB232" s="483"/>
      <c r="GSC232" s="483"/>
      <c r="GSD232" s="483"/>
      <c r="GSE232" s="483"/>
      <c r="GSF232" s="483"/>
      <c r="GSG232" s="483"/>
      <c r="GSH232" s="483"/>
      <c r="GSI232" s="483"/>
      <c r="GSJ232" s="483"/>
      <c r="GSK232" s="483"/>
      <c r="GSL232" s="483"/>
      <c r="GSM232" s="483"/>
      <c r="GSN232" s="483"/>
      <c r="GSO232" s="483"/>
      <c r="GSP232" s="483"/>
      <c r="GSQ232" s="483"/>
      <c r="GSR232" s="483"/>
      <c r="GSS232" s="483"/>
      <c r="GST232" s="483"/>
      <c r="GSU232" s="483"/>
      <c r="GSV232" s="483"/>
      <c r="GSW232" s="483"/>
      <c r="GSX232" s="483"/>
      <c r="GSY232" s="483"/>
      <c r="GSZ232" s="483"/>
      <c r="GTA232" s="483"/>
      <c r="GTB232" s="483"/>
      <c r="GTC232" s="483"/>
      <c r="GTD232" s="483"/>
      <c r="GTE232" s="483"/>
      <c r="GTF232" s="483"/>
      <c r="GTG232" s="483"/>
      <c r="GTH232" s="483"/>
      <c r="GTI232" s="483"/>
      <c r="GTJ232" s="483"/>
      <c r="GTK232" s="483"/>
      <c r="GTL232" s="483"/>
      <c r="GTM232" s="483"/>
      <c r="GTN232" s="483"/>
      <c r="GTO232" s="483"/>
      <c r="GTP232" s="483"/>
      <c r="GTQ232" s="483"/>
      <c r="GTR232" s="483"/>
      <c r="GTS232" s="483"/>
      <c r="GTT232" s="483"/>
      <c r="GTU232" s="483"/>
      <c r="GTV232" s="483"/>
      <c r="GTW232" s="483"/>
      <c r="GTX232" s="483"/>
      <c r="GTY232" s="483"/>
      <c r="GTZ232" s="483"/>
      <c r="GUA232" s="483"/>
      <c r="GUB232" s="483"/>
      <c r="GUC232" s="483"/>
      <c r="GUD232" s="483"/>
      <c r="GUE232" s="483"/>
      <c r="GUF232" s="483"/>
      <c r="GUG232" s="483"/>
      <c r="GUH232" s="483"/>
      <c r="GUI232" s="483"/>
      <c r="GUJ232" s="483"/>
      <c r="GUK232" s="483"/>
      <c r="GUL232" s="483"/>
      <c r="GUM232" s="483"/>
      <c r="GUN232" s="483"/>
      <c r="GUO232" s="483"/>
      <c r="GUP232" s="483"/>
      <c r="GUQ232" s="483"/>
      <c r="GUR232" s="483"/>
      <c r="GUS232" s="483"/>
      <c r="GUT232" s="483"/>
      <c r="GUU232" s="483"/>
      <c r="GUV232" s="483"/>
      <c r="GUW232" s="483"/>
      <c r="GUX232" s="483"/>
      <c r="GUY232" s="483"/>
      <c r="GUZ232" s="483"/>
      <c r="GVA232" s="483"/>
      <c r="GVB232" s="483"/>
      <c r="GVC232" s="483"/>
      <c r="GVD232" s="483"/>
      <c r="GVE232" s="483"/>
      <c r="GVF232" s="483"/>
      <c r="GVG232" s="483"/>
      <c r="GVH232" s="483"/>
      <c r="GVI232" s="483"/>
      <c r="GVJ232" s="483"/>
      <c r="GVK232" s="483"/>
      <c r="GVL232" s="483"/>
      <c r="GVM232" s="483"/>
      <c r="GVN232" s="483"/>
      <c r="GVO232" s="483"/>
      <c r="GVP232" s="483"/>
      <c r="GVQ232" s="483"/>
      <c r="GVR232" s="483"/>
      <c r="GVS232" s="483"/>
      <c r="GVT232" s="483"/>
      <c r="GVU232" s="483"/>
      <c r="GVV232" s="483"/>
      <c r="GVW232" s="483"/>
      <c r="GVX232" s="483"/>
      <c r="GVY232" s="483"/>
      <c r="GVZ232" s="483"/>
      <c r="GWA232" s="483"/>
      <c r="GWB232" s="483"/>
      <c r="GWC232" s="483"/>
      <c r="GWD232" s="483"/>
      <c r="GWE232" s="483"/>
      <c r="GWF232" s="483"/>
      <c r="GWG232" s="483"/>
      <c r="GWH232" s="483"/>
      <c r="GWI232" s="483"/>
      <c r="GWJ232" s="483"/>
      <c r="GWK232" s="483"/>
      <c r="GWL232" s="483"/>
      <c r="GWM232" s="483"/>
      <c r="GWN232" s="483"/>
      <c r="GWO232" s="483"/>
      <c r="GWP232" s="483"/>
      <c r="GWQ232" s="483"/>
      <c r="GWR232" s="483"/>
      <c r="GWS232" s="483"/>
      <c r="GWT232" s="483"/>
      <c r="GWU232" s="483"/>
      <c r="GWV232" s="483"/>
      <c r="GWW232" s="483"/>
      <c r="GWX232" s="483"/>
      <c r="GWY232" s="483"/>
      <c r="GWZ232" s="483"/>
      <c r="GXA232" s="483"/>
      <c r="GXB232" s="483"/>
      <c r="GXC232" s="483"/>
      <c r="GXD232" s="483"/>
      <c r="GXE232" s="483"/>
      <c r="GXF232" s="483"/>
      <c r="GXG232" s="483"/>
      <c r="GXH232" s="483"/>
      <c r="GXI232" s="483"/>
      <c r="GXJ232" s="483"/>
      <c r="GXK232" s="483"/>
      <c r="GXL232" s="483"/>
      <c r="GXM232" s="483"/>
      <c r="GXN232" s="483"/>
      <c r="GXO232" s="483"/>
      <c r="GXP232" s="483"/>
      <c r="GXQ232" s="483"/>
      <c r="GXR232" s="483"/>
      <c r="GXS232" s="483"/>
      <c r="GXT232" s="483"/>
      <c r="GXU232" s="483"/>
      <c r="GXV232" s="483"/>
      <c r="GXW232" s="483"/>
      <c r="GXX232" s="483"/>
      <c r="GXY232" s="483"/>
      <c r="GXZ232" s="483"/>
      <c r="GYA232" s="483"/>
      <c r="GYB232" s="483"/>
      <c r="GYC232" s="483"/>
      <c r="GYD232" s="483"/>
      <c r="GYE232" s="483"/>
      <c r="GYF232" s="483"/>
      <c r="GYG232" s="483"/>
      <c r="GYH232" s="483"/>
      <c r="GYI232" s="483"/>
      <c r="GYJ232" s="483"/>
      <c r="GYK232" s="483"/>
      <c r="GYL232" s="483"/>
      <c r="GYM232" s="483"/>
      <c r="GYN232" s="483"/>
      <c r="GYO232" s="483"/>
      <c r="GYP232" s="483"/>
      <c r="GYQ232" s="483"/>
      <c r="GYR232" s="483"/>
      <c r="GYS232" s="483"/>
      <c r="GYT232" s="483"/>
      <c r="GYU232" s="483"/>
      <c r="GYV232" s="483"/>
      <c r="GYW232" s="483"/>
      <c r="GYX232" s="483"/>
      <c r="GYY232" s="483"/>
      <c r="GYZ232" s="483"/>
      <c r="GZA232" s="483"/>
      <c r="GZB232" s="483"/>
      <c r="GZC232" s="483"/>
      <c r="GZD232" s="483"/>
      <c r="GZE232" s="483"/>
      <c r="GZF232" s="483"/>
      <c r="GZG232" s="483"/>
      <c r="GZH232" s="483"/>
      <c r="GZI232" s="483"/>
      <c r="GZJ232" s="483"/>
      <c r="GZK232" s="483"/>
      <c r="GZL232" s="483"/>
      <c r="GZM232" s="483"/>
      <c r="GZN232" s="483"/>
      <c r="GZO232" s="483"/>
      <c r="GZP232" s="483"/>
      <c r="GZQ232" s="483"/>
      <c r="GZR232" s="483"/>
      <c r="GZS232" s="483"/>
      <c r="GZT232" s="483"/>
      <c r="GZU232" s="483"/>
      <c r="GZV232" s="483"/>
      <c r="GZW232" s="483"/>
      <c r="GZX232" s="483"/>
      <c r="GZY232" s="483"/>
      <c r="GZZ232" s="483"/>
      <c r="HAA232" s="483"/>
      <c r="HAB232" s="483"/>
      <c r="HAC232" s="483"/>
      <c r="HAD232" s="483"/>
      <c r="HAE232" s="483"/>
      <c r="HAF232" s="483"/>
      <c r="HAG232" s="483"/>
      <c r="HAH232" s="483"/>
      <c r="HAI232" s="483"/>
      <c r="HAJ232" s="483"/>
      <c r="HAK232" s="483"/>
      <c r="HAL232" s="483"/>
      <c r="HAM232" s="483"/>
      <c r="HAN232" s="483"/>
      <c r="HAO232" s="483"/>
      <c r="HAP232" s="483"/>
      <c r="HAQ232" s="483"/>
      <c r="HAR232" s="483"/>
      <c r="HAS232" s="483"/>
      <c r="HAT232" s="483"/>
      <c r="HAU232" s="483"/>
      <c r="HAV232" s="483"/>
      <c r="HAW232" s="483"/>
      <c r="HAX232" s="483"/>
      <c r="HAY232" s="483"/>
      <c r="HAZ232" s="483"/>
      <c r="HBA232" s="483"/>
      <c r="HBB232" s="483"/>
      <c r="HBC232" s="483"/>
      <c r="HBD232" s="483"/>
      <c r="HBE232" s="483"/>
      <c r="HBF232" s="483"/>
      <c r="HBG232" s="483"/>
      <c r="HBH232" s="483"/>
      <c r="HBI232" s="483"/>
      <c r="HBJ232" s="483"/>
      <c r="HBK232" s="483"/>
      <c r="HBL232" s="483"/>
      <c r="HBM232" s="483"/>
      <c r="HBN232" s="483"/>
      <c r="HBO232" s="483"/>
      <c r="HBP232" s="483"/>
      <c r="HBQ232" s="483"/>
      <c r="HBR232" s="483"/>
      <c r="HBS232" s="483"/>
      <c r="HBT232" s="483"/>
      <c r="HBU232" s="483"/>
      <c r="HBV232" s="483"/>
      <c r="HBW232" s="483"/>
      <c r="HBX232" s="483"/>
      <c r="HBY232" s="483"/>
      <c r="HBZ232" s="483"/>
      <c r="HCA232" s="483"/>
      <c r="HCB232" s="483"/>
      <c r="HCC232" s="483"/>
      <c r="HCD232" s="483"/>
      <c r="HCE232" s="483"/>
      <c r="HCF232" s="483"/>
      <c r="HCG232" s="483"/>
      <c r="HCH232" s="483"/>
      <c r="HCI232" s="483"/>
      <c r="HCJ232" s="483"/>
      <c r="HCK232" s="483"/>
      <c r="HCL232" s="483"/>
      <c r="HCM232" s="483"/>
      <c r="HCN232" s="483"/>
      <c r="HCO232" s="483"/>
      <c r="HCP232" s="483"/>
      <c r="HCQ232" s="483"/>
      <c r="HCR232" s="483"/>
      <c r="HCS232" s="483"/>
      <c r="HCT232" s="483"/>
      <c r="HCU232" s="483"/>
      <c r="HCV232" s="483"/>
      <c r="HCW232" s="483"/>
      <c r="HCX232" s="483"/>
      <c r="HCY232" s="483"/>
      <c r="HCZ232" s="483"/>
      <c r="HDA232" s="483"/>
      <c r="HDB232" s="483"/>
      <c r="HDC232" s="483"/>
      <c r="HDD232" s="483"/>
      <c r="HDE232" s="483"/>
      <c r="HDF232" s="483"/>
      <c r="HDG232" s="483"/>
      <c r="HDH232" s="483"/>
      <c r="HDI232" s="483"/>
      <c r="HDJ232" s="483"/>
      <c r="HDK232" s="483"/>
      <c r="HDL232" s="483"/>
      <c r="HDM232" s="483"/>
      <c r="HDN232" s="483"/>
      <c r="HDO232" s="483"/>
      <c r="HDP232" s="483"/>
      <c r="HDQ232" s="483"/>
      <c r="HDR232" s="483"/>
      <c r="HDS232" s="483"/>
      <c r="HDT232" s="483"/>
      <c r="HDU232" s="483"/>
      <c r="HDV232" s="483"/>
      <c r="HDW232" s="483"/>
      <c r="HDX232" s="483"/>
      <c r="HDY232" s="483"/>
      <c r="HDZ232" s="483"/>
      <c r="HEA232" s="483"/>
      <c r="HEB232" s="483"/>
      <c r="HEC232" s="483"/>
      <c r="HED232" s="483"/>
      <c r="HEE232" s="483"/>
      <c r="HEF232" s="483"/>
      <c r="HEG232" s="483"/>
      <c r="HEH232" s="483"/>
      <c r="HEI232" s="483"/>
      <c r="HEJ232" s="483"/>
      <c r="HEK232" s="483"/>
      <c r="HEL232" s="483"/>
      <c r="HEM232" s="483"/>
      <c r="HEN232" s="483"/>
      <c r="HEO232" s="483"/>
      <c r="HEP232" s="483"/>
      <c r="HEQ232" s="483"/>
      <c r="HER232" s="483"/>
      <c r="HES232" s="483"/>
      <c r="HET232" s="483"/>
      <c r="HEU232" s="483"/>
      <c r="HEV232" s="483"/>
      <c r="HEW232" s="483"/>
      <c r="HEX232" s="483"/>
      <c r="HEY232" s="483"/>
      <c r="HEZ232" s="483"/>
      <c r="HFA232" s="483"/>
      <c r="HFB232" s="483"/>
      <c r="HFC232" s="483"/>
      <c r="HFD232" s="483"/>
      <c r="HFE232" s="483"/>
      <c r="HFF232" s="483"/>
      <c r="HFG232" s="483"/>
      <c r="HFH232" s="483"/>
      <c r="HFI232" s="483"/>
      <c r="HFJ232" s="483"/>
      <c r="HFK232" s="483"/>
      <c r="HFL232" s="483"/>
      <c r="HFM232" s="483"/>
      <c r="HFN232" s="483"/>
      <c r="HFO232" s="483"/>
      <c r="HFP232" s="483"/>
      <c r="HFQ232" s="483"/>
      <c r="HFR232" s="483"/>
      <c r="HFS232" s="483"/>
      <c r="HFT232" s="483"/>
      <c r="HFU232" s="483"/>
      <c r="HFV232" s="483"/>
      <c r="HFW232" s="483"/>
      <c r="HFX232" s="483"/>
      <c r="HFY232" s="483"/>
      <c r="HFZ232" s="483"/>
      <c r="HGA232" s="483"/>
      <c r="HGB232" s="483"/>
      <c r="HGC232" s="483"/>
      <c r="HGD232" s="483"/>
      <c r="HGE232" s="483"/>
      <c r="HGF232" s="483"/>
      <c r="HGG232" s="483"/>
      <c r="HGH232" s="483"/>
      <c r="HGI232" s="483"/>
      <c r="HGJ232" s="483"/>
      <c r="HGK232" s="483"/>
      <c r="HGL232" s="483"/>
      <c r="HGM232" s="483"/>
      <c r="HGN232" s="483"/>
      <c r="HGO232" s="483"/>
      <c r="HGP232" s="483"/>
      <c r="HGQ232" s="483"/>
      <c r="HGR232" s="483"/>
      <c r="HGS232" s="483"/>
      <c r="HGT232" s="483"/>
      <c r="HGU232" s="483"/>
      <c r="HGV232" s="483"/>
      <c r="HGW232" s="483"/>
      <c r="HGX232" s="483"/>
      <c r="HGY232" s="483"/>
      <c r="HGZ232" s="483"/>
      <c r="HHA232" s="483"/>
      <c r="HHB232" s="483"/>
      <c r="HHC232" s="483"/>
      <c r="HHD232" s="483"/>
      <c r="HHE232" s="483"/>
      <c r="HHF232" s="483"/>
      <c r="HHG232" s="483"/>
      <c r="HHH232" s="483"/>
      <c r="HHI232" s="483"/>
      <c r="HHJ232" s="483"/>
      <c r="HHK232" s="483"/>
      <c r="HHL232" s="483"/>
      <c r="HHM232" s="483"/>
      <c r="HHN232" s="483"/>
      <c r="HHO232" s="483"/>
      <c r="HHP232" s="483"/>
      <c r="HHQ232" s="483"/>
      <c r="HHR232" s="483"/>
      <c r="HHS232" s="483"/>
      <c r="HHT232" s="483"/>
      <c r="HHU232" s="483"/>
      <c r="HHV232" s="483"/>
      <c r="HHW232" s="483"/>
      <c r="HHX232" s="483"/>
      <c r="HHY232" s="483"/>
      <c r="HHZ232" s="483"/>
      <c r="HIA232" s="483"/>
      <c r="HIB232" s="483"/>
      <c r="HIC232" s="483"/>
      <c r="HID232" s="483"/>
      <c r="HIE232" s="483"/>
      <c r="HIF232" s="483"/>
      <c r="HIG232" s="483"/>
      <c r="HIH232" s="483"/>
      <c r="HII232" s="483"/>
      <c r="HIJ232" s="483"/>
      <c r="HIK232" s="483"/>
      <c r="HIL232" s="483"/>
      <c r="HIM232" s="483"/>
      <c r="HIN232" s="483"/>
      <c r="HIO232" s="483"/>
      <c r="HIP232" s="483"/>
      <c r="HIQ232" s="483"/>
      <c r="HIR232" s="483"/>
      <c r="HIS232" s="483"/>
      <c r="HIT232" s="483"/>
      <c r="HIU232" s="483"/>
      <c r="HIV232" s="483"/>
      <c r="HIW232" s="483"/>
      <c r="HIX232" s="483"/>
      <c r="HIY232" s="483"/>
      <c r="HIZ232" s="483"/>
      <c r="HJA232" s="483"/>
      <c r="HJB232" s="483"/>
      <c r="HJC232" s="483"/>
      <c r="HJD232" s="483"/>
      <c r="HJE232" s="483"/>
      <c r="HJF232" s="483"/>
      <c r="HJG232" s="483"/>
      <c r="HJH232" s="483"/>
      <c r="HJI232" s="483"/>
      <c r="HJJ232" s="483"/>
      <c r="HJK232" s="483"/>
      <c r="HJL232" s="483"/>
      <c r="HJM232" s="483"/>
      <c r="HJN232" s="483"/>
      <c r="HJO232" s="483"/>
      <c r="HJP232" s="483"/>
      <c r="HJQ232" s="483"/>
      <c r="HJR232" s="483"/>
      <c r="HJS232" s="483"/>
      <c r="HJT232" s="483"/>
      <c r="HJU232" s="483"/>
      <c r="HJV232" s="483"/>
      <c r="HJW232" s="483"/>
      <c r="HJX232" s="483"/>
      <c r="HJY232" s="483"/>
      <c r="HJZ232" s="483"/>
      <c r="HKA232" s="483"/>
      <c r="HKB232" s="483"/>
      <c r="HKC232" s="483"/>
      <c r="HKD232" s="483"/>
      <c r="HKE232" s="483"/>
      <c r="HKF232" s="483"/>
      <c r="HKG232" s="483"/>
      <c r="HKH232" s="483"/>
      <c r="HKI232" s="483"/>
      <c r="HKJ232" s="483"/>
      <c r="HKK232" s="483"/>
      <c r="HKL232" s="483"/>
      <c r="HKM232" s="483"/>
      <c r="HKN232" s="483"/>
      <c r="HKO232" s="483"/>
      <c r="HKP232" s="483"/>
      <c r="HKQ232" s="483"/>
      <c r="HKR232" s="483"/>
      <c r="HKS232" s="483"/>
      <c r="HKT232" s="483"/>
      <c r="HKU232" s="483"/>
      <c r="HKV232" s="483"/>
      <c r="HKW232" s="483"/>
      <c r="HKX232" s="483"/>
      <c r="HKY232" s="483"/>
      <c r="HKZ232" s="483"/>
      <c r="HLA232" s="483"/>
      <c r="HLB232" s="483"/>
      <c r="HLC232" s="483"/>
      <c r="HLD232" s="483"/>
      <c r="HLE232" s="483"/>
      <c r="HLF232" s="483"/>
      <c r="HLG232" s="483"/>
      <c r="HLH232" s="483"/>
      <c r="HLI232" s="483"/>
      <c r="HLJ232" s="483"/>
      <c r="HLK232" s="483"/>
      <c r="HLL232" s="483"/>
      <c r="HLM232" s="483"/>
      <c r="HLN232" s="483"/>
      <c r="HLO232" s="483"/>
      <c r="HLP232" s="483"/>
      <c r="HLQ232" s="483"/>
      <c r="HLR232" s="483"/>
      <c r="HLS232" s="483"/>
      <c r="HLT232" s="483"/>
      <c r="HLU232" s="483"/>
      <c r="HLV232" s="483"/>
      <c r="HLW232" s="483"/>
      <c r="HLX232" s="483"/>
      <c r="HLY232" s="483"/>
      <c r="HLZ232" s="483"/>
      <c r="HMA232" s="483"/>
      <c r="HMB232" s="483"/>
      <c r="HMC232" s="483"/>
      <c r="HMD232" s="483"/>
      <c r="HME232" s="483"/>
      <c r="HMF232" s="483"/>
      <c r="HMG232" s="483"/>
      <c r="HMH232" s="483"/>
      <c r="HMI232" s="483"/>
      <c r="HMJ232" s="483"/>
      <c r="HMK232" s="483"/>
      <c r="HML232" s="483"/>
      <c r="HMM232" s="483"/>
      <c r="HMN232" s="483"/>
      <c r="HMO232" s="483"/>
      <c r="HMP232" s="483"/>
      <c r="HMQ232" s="483"/>
      <c r="HMR232" s="483"/>
      <c r="HMS232" s="483"/>
      <c r="HMT232" s="483"/>
      <c r="HMU232" s="483"/>
      <c r="HMV232" s="483"/>
      <c r="HMW232" s="483"/>
      <c r="HMX232" s="483"/>
      <c r="HMY232" s="483"/>
      <c r="HMZ232" s="483"/>
      <c r="HNA232" s="483"/>
      <c r="HNB232" s="483"/>
      <c r="HNC232" s="483"/>
      <c r="HND232" s="483"/>
      <c r="HNE232" s="483"/>
      <c r="HNF232" s="483"/>
      <c r="HNG232" s="483"/>
      <c r="HNH232" s="483"/>
      <c r="HNI232" s="483"/>
      <c r="HNJ232" s="483"/>
      <c r="HNK232" s="483"/>
      <c r="HNL232" s="483"/>
      <c r="HNM232" s="483"/>
      <c r="HNN232" s="483"/>
      <c r="HNO232" s="483"/>
      <c r="HNP232" s="483"/>
      <c r="HNQ232" s="483"/>
      <c r="HNR232" s="483"/>
      <c r="HNS232" s="483"/>
      <c r="HNT232" s="483"/>
      <c r="HNU232" s="483"/>
      <c r="HNV232" s="483"/>
      <c r="HNW232" s="483"/>
      <c r="HNX232" s="483"/>
      <c r="HNY232" s="483"/>
      <c r="HNZ232" s="483"/>
      <c r="HOA232" s="483"/>
      <c r="HOB232" s="483"/>
      <c r="HOC232" s="483"/>
      <c r="HOD232" s="483"/>
      <c r="HOE232" s="483"/>
      <c r="HOF232" s="483"/>
      <c r="HOG232" s="483"/>
      <c r="HOH232" s="483"/>
      <c r="HOI232" s="483"/>
      <c r="HOJ232" s="483"/>
      <c r="HOK232" s="483"/>
      <c r="HOL232" s="483"/>
      <c r="HOM232" s="483"/>
      <c r="HON232" s="483"/>
      <c r="HOO232" s="483"/>
      <c r="HOP232" s="483"/>
      <c r="HOQ232" s="483"/>
      <c r="HOR232" s="483"/>
      <c r="HOS232" s="483"/>
      <c r="HOT232" s="483"/>
      <c r="HOU232" s="483"/>
      <c r="HOV232" s="483"/>
      <c r="HOW232" s="483"/>
      <c r="HOX232" s="483"/>
      <c r="HOY232" s="483"/>
      <c r="HOZ232" s="483"/>
      <c r="HPA232" s="483"/>
      <c r="HPB232" s="483"/>
      <c r="HPC232" s="483"/>
      <c r="HPD232" s="483"/>
      <c r="HPE232" s="483"/>
      <c r="HPF232" s="483"/>
      <c r="HPG232" s="483"/>
      <c r="HPH232" s="483"/>
      <c r="HPI232" s="483"/>
      <c r="HPJ232" s="483"/>
      <c r="HPK232" s="483"/>
      <c r="HPL232" s="483"/>
      <c r="HPM232" s="483"/>
      <c r="HPN232" s="483"/>
      <c r="HPO232" s="483"/>
      <c r="HPP232" s="483"/>
      <c r="HPQ232" s="483"/>
      <c r="HPR232" s="483"/>
      <c r="HPS232" s="483"/>
      <c r="HPT232" s="483"/>
      <c r="HPU232" s="483"/>
      <c r="HPV232" s="483"/>
      <c r="HPW232" s="483"/>
      <c r="HPX232" s="483"/>
      <c r="HPY232" s="483"/>
      <c r="HPZ232" s="483"/>
      <c r="HQA232" s="483"/>
      <c r="HQB232" s="483"/>
      <c r="HQC232" s="483"/>
      <c r="HQD232" s="483"/>
      <c r="HQE232" s="483"/>
      <c r="HQF232" s="483"/>
      <c r="HQG232" s="483"/>
      <c r="HQH232" s="483"/>
      <c r="HQI232" s="483"/>
      <c r="HQJ232" s="483"/>
      <c r="HQK232" s="483"/>
      <c r="HQL232" s="483"/>
      <c r="HQM232" s="483"/>
      <c r="HQN232" s="483"/>
      <c r="HQO232" s="483"/>
      <c r="HQP232" s="483"/>
      <c r="HQQ232" s="483"/>
      <c r="HQR232" s="483"/>
      <c r="HQS232" s="483"/>
      <c r="HQT232" s="483"/>
      <c r="HQU232" s="483"/>
      <c r="HQV232" s="483"/>
      <c r="HQW232" s="483"/>
      <c r="HQX232" s="483"/>
      <c r="HQY232" s="483"/>
      <c r="HQZ232" s="483"/>
      <c r="HRA232" s="483"/>
      <c r="HRB232" s="483"/>
      <c r="HRC232" s="483"/>
      <c r="HRD232" s="483"/>
      <c r="HRE232" s="483"/>
      <c r="HRF232" s="483"/>
      <c r="HRG232" s="483"/>
      <c r="HRH232" s="483"/>
      <c r="HRI232" s="483"/>
      <c r="HRJ232" s="483"/>
      <c r="HRK232" s="483"/>
      <c r="HRL232" s="483"/>
      <c r="HRM232" s="483"/>
      <c r="HRN232" s="483"/>
      <c r="HRO232" s="483"/>
      <c r="HRP232" s="483"/>
      <c r="HRQ232" s="483"/>
      <c r="HRR232" s="483"/>
      <c r="HRS232" s="483"/>
      <c r="HRT232" s="483"/>
      <c r="HRU232" s="483"/>
      <c r="HRV232" s="483"/>
      <c r="HRW232" s="483"/>
      <c r="HRX232" s="483"/>
      <c r="HRY232" s="483"/>
      <c r="HRZ232" s="483"/>
      <c r="HSA232" s="483"/>
      <c r="HSB232" s="483"/>
      <c r="HSC232" s="483"/>
      <c r="HSD232" s="483"/>
      <c r="HSE232" s="483"/>
      <c r="HSF232" s="483"/>
      <c r="HSG232" s="483"/>
      <c r="HSH232" s="483"/>
      <c r="HSI232" s="483"/>
      <c r="HSJ232" s="483"/>
      <c r="HSK232" s="483"/>
      <c r="HSL232" s="483"/>
      <c r="HSM232" s="483"/>
      <c r="HSN232" s="483"/>
      <c r="HSO232" s="483"/>
      <c r="HSP232" s="483"/>
      <c r="HSQ232" s="483"/>
      <c r="HSR232" s="483"/>
      <c r="HSS232" s="483"/>
      <c r="HST232" s="483"/>
      <c r="HSU232" s="483"/>
      <c r="HSV232" s="483"/>
      <c r="HSW232" s="483"/>
      <c r="HSX232" s="483"/>
      <c r="HSY232" s="483"/>
      <c r="HSZ232" s="483"/>
      <c r="HTA232" s="483"/>
      <c r="HTB232" s="483"/>
      <c r="HTC232" s="483"/>
      <c r="HTD232" s="483"/>
      <c r="HTE232" s="483"/>
      <c r="HTF232" s="483"/>
      <c r="HTG232" s="483"/>
      <c r="HTH232" s="483"/>
      <c r="HTI232" s="483"/>
      <c r="HTJ232" s="483"/>
      <c r="HTK232" s="483"/>
      <c r="HTL232" s="483"/>
      <c r="HTM232" s="483"/>
      <c r="HTN232" s="483"/>
      <c r="HTO232" s="483"/>
      <c r="HTP232" s="483"/>
      <c r="HTQ232" s="483"/>
      <c r="HTR232" s="483"/>
      <c r="HTS232" s="483"/>
      <c r="HTT232" s="483"/>
      <c r="HTU232" s="483"/>
      <c r="HTV232" s="483"/>
      <c r="HTW232" s="483"/>
      <c r="HTX232" s="483"/>
      <c r="HTY232" s="483"/>
      <c r="HTZ232" s="483"/>
      <c r="HUA232" s="483"/>
      <c r="HUB232" s="483"/>
      <c r="HUC232" s="483"/>
      <c r="HUD232" s="483"/>
      <c r="HUE232" s="483"/>
      <c r="HUF232" s="483"/>
      <c r="HUG232" s="483"/>
      <c r="HUH232" s="483"/>
      <c r="HUI232" s="483"/>
      <c r="HUJ232" s="483"/>
      <c r="HUK232" s="483"/>
      <c r="HUL232" s="483"/>
      <c r="HUM232" s="483"/>
      <c r="HUN232" s="483"/>
      <c r="HUO232" s="483"/>
      <c r="HUP232" s="483"/>
      <c r="HUQ232" s="483"/>
      <c r="HUR232" s="483"/>
      <c r="HUS232" s="483"/>
      <c r="HUT232" s="483"/>
      <c r="HUU232" s="483"/>
      <c r="HUV232" s="483"/>
      <c r="HUW232" s="483"/>
      <c r="HUX232" s="483"/>
      <c r="HUY232" s="483"/>
      <c r="HUZ232" s="483"/>
      <c r="HVA232" s="483"/>
      <c r="HVB232" s="483"/>
      <c r="HVC232" s="483"/>
      <c r="HVD232" s="483"/>
      <c r="HVE232" s="483"/>
      <c r="HVF232" s="483"/>
      <c r="HVG232" s="483"/>
      <c r="HVH232" s="483"/>
      <c r="HVI232" s="483"/>
      <c r="HVJ232" s="483"/>
      <c r="HVK232" s="483"/>
      <c r="HVL232" s="483"/>
      <c r="HVM232" s="483"/>
      <c r="HVN232" s="483"/>
      <c r="HVO232" s="483"/>
      <c r="HVP232" s="483"/>
      <c r="HVQ232" s="483"/>
      <c r="HVR232" s="483"/>
      <c r="HVS232" s="483"/>
      <c r="HVT232" s="483"/>
      <c r="HVU232" s="483"/>
      <c r="HVV232" s="483"/>
      <c r="HVW232" s="483"/>
      <c r="HVX232" s="483"/>
      <c r="HVY232" s="483"/>
      <c r="HVZ232" s="483"/>
      <c r="HWA232" s="483"/>
      <c r="HWB232" s="483"/>
      <c r="HWC232" s="483"/>
      <c r="HWD232" s="483"/>
      <c r="HWE232" s="483"/>
      <c r="HWF232" s="483"/>
      <c r="HWG232" s="483"/>
      <c r="HWH232" s="483"/>
      <c r="HWI232" s="483"/>
      <c r="HWJ232" s="483"/>
      <c r="HWK232" s="483"/>
      <c r="HWL232" s="483"/>
      <c r="HWM232" s="483"/>
      <c r="HWN232" s="483"/>
      <c r="HWO232" s="483"/>
      <c r="HWP232" s="483"/>
      <c r="HWQ232" s="483"/>
      <c r="HWR232" s="483"/>
      <c r="HWS232" s="483"/>
      <c r="HWT232" s="483"/>
      <c r="HWU232" s="483"/>
      <c r="HWV232" s="483"/>
      <c r="HWW232" s="483"/>
      <c r="HWX232" s="483"/>
      <c r="HWY232" s="483"/>
      <c r="HWZ232" s="483"/>
      <c r="HXA232" s="483"/>
      <c r="HXB232" s="483"/>
      <c r="HXC232" s="483"/>
      <c r="HXD232" s="483"/>
      <c r="HXE232" s="483"/>
      <c r="HXF232" s="483"/>
      <c r="HXG232" s="483"/>
      <c r="HXH232" s="483"/>
      <c r="HXI232" s="483"/>
      <c r="HXJ232" s="483"/>
      <c r="HXK232" s="483"/>
      <c r="HXL232" s="483"/>
      <c r="HXM232" s="483"/>
      <c r="HXN232" s="483"/>
      <c r="HXO232" s="483"/>
      <c r="HXP232" s="483"/>
      <c r="HXQ232" s="483"/>
      <c r="HXR232" s="483"/>
      <c r="HXS232" s="483"/>
      <c r="HXT232" s="483"/>
      <c r="HXU232" s="483"/>
      <c r="HXV232" s="483"/>
      <c r="HXW232" s="483"/>
      <c r="HXX232" s="483"/>
      <c r="HXY232" s="483"/>
      <c r="HXZ232" s="483"/>
      <c r="HYA232" s="483"/>
      <c r="HYB232" s="483"/>
      <c r="HYC232" s="483"/>
      <c r="HYD232" s="483"/>
      <c r="HYE232" s="483"/>
      <c r="HYF232" s="483"/>
      <c r="HYG232" s="483"/>
      <c r="HYH232" s="483"/>
      <c r="HYI232" s="483"/>
      <c r="HYJ232" s="483"/>
      <c r="HYK232" s="483"/>
      <c r="HYL232" s="483"/>
      <c r="HYM232" s="483"/>
      <c r="HYN232" s="483"/>
      <c r="HYO232" s="483"/>
      <c r="HYP232" s="483"/>
      <c r="HYQ232" s="483"/>
      <c r="HYR232" s="483"/>
      <c r="HYS232" s="483"/>
      <c r="HYT232" s="483"/>
      <c r="HYU232" s="483"/>
      <c r="HYV232" s="483"/>
      <c r="HYW232" s="483"/>
      <c r="HYX232" s="483"/>
      <c r="HYY232" s="483"/>
      <c r="HYZ232" s="483"/>
      <c r="HZA232" s="483"/>
      <c r="HZB232" s="483"/>
      <c r="HZC232" s="483"/>
      <c r="HZD232" s="483"/>
      <c r="HZE232" s="483"/>
      <c r="HZF232" s="483"/>
      <c r="HZG232" s="483"/>
      <c r="HZH232" s="483"/>
      <c r="HZI232" s="483"/>
      <c r="HZJ232" s="483"/>
      <c r="HZK232" s="483"/>
      <c r="HZL232" s="483"/>
      <c r="HZM232" s="483"/>
      <c r="HZN232" s="483"/>
      <c r="HZO232" s="483"/>
      <c r="HZP232" s="483"/>
      <c r="HZQ232" s="483"/>
      <c r="HZR232" s="483"/>
      <c r="HZS232" s="483"/>
      <c r="HZT232" s="483"/>
      <c r="HZU232" s="483"/>
      <c r="HZV232" s="483"/>
      <c r="HZW232" s="483"/>
      <c r="HZX232" s="483"/>
      <c r="HZY232" s="483"/>
      <c r="HZZ232" s="483"/>
      <c r="IAA232" s="483"/>
      <c r="IAB232" s="483"/>
      <c r="IAC232" s="483"/>
      <c r="IAD232" s="483"/>
      <c r="IAE232" s="483"/>
      <c r="IAF232" s="483"/>
      <c r="IAG232" s="483"/>
      <c r="IAH232" s="483"/>
      <c r="IAI232" s="483"/>
      <c r="IAJ232" s="483"/>
      <c r="IAK232" s="483"/>
      <c r="IAL232" s="483"/>
      <c r="IAM232" s="483"/>
      <c r="IAN232" s="483"/>
      <c r="IAO232" s="483"/>
      <c r="IAP232" s="483"/>
      <c r="IAQ232" s="483"/>
      <c r="IAR232" s="483"/>
      <c r="IAS232" s="483"/>
      <c r="IAT232" s="483"/>
      <c r="IAU232" s="483"/>
      <c r="IAV232" s="483"/>
      <c r="IAW232" s="483"/>
      <c r="IAX232" s="483"/>
      <c r="IAY232" s="483"/>
      <c r="IAZ232" s="483"/>
      <c r="IBA232" s="483"/>
      <c r="IBB232" s="483"/>
      <c r="IBC232" s="483"/>
      <c r="IBD232" s="483"/>
      <c r="IBE232" s="483"/>
      <c r="IBF232" s="483"/>
      <c r="IBG232" s="483"/>
      <c r="IBH232" s="483"/>
      <c r="IBI232" s="483"/>
      <c r="IBJ232" s="483"/>
      <c r="IBK232" s="483"/>
      <c r="IBL232" s="483"/>
      <c r="IBM232" s="483"/>
      <c r="IBN232" s="483"/>
      <c r="IBO232" s="483"/>
      <c r="IBP232" s="483"/>
      <c r="IBQ232" s="483"/>
      <c r="IBR232" s="483"/>
      <c r="IBS232" s="483"/>
      <c r="IBT232" s="483"/>
      <c r="IBU232" s="483"/>
      <c r="IBV232" s="483"/>
      <c r="IBW232" s="483"/>
      <c r="IBX232" s="483"/>
      <c r="IBY232" s="483"/>
      <c r="IBZ232" s="483"/>
      <c r="ICA232" s="483"/>
      <c r="ICB232" s="483"/>
      <c r="ICC232" s="483"/>
      <c r="ICD232" s="483"/>
      <c r="ICE232" s="483"/>
      <c r="ICF232" s="483"/>
      <c r="ICG232" s="483"/>
      <c r="ICH232" s="483"/>
      <c r="ICI232" s="483"/>
      <c r="ICJ232" s="483"/>
      <c r="ICK232" s="483"/>
      <c r="ICL232" s="483"/>
      <c r="ICM232" s="483"/>
      <c r="ICN232" s="483"/>
      <c r="ICO232" s="483"/>
      <c r="ICP232" s="483"/>
      <c r="ICQ232" s="483"/>
      <c r="ICR232" s="483"/>
      <c r="ICS232" s="483"/>
      <c r="ICT232" s="483"/>
      <c r="ICU232" s="483"/>
      <c r="ICV232" s="483"/>
      <c r="ICW232" s="483"/>
      <c r="ICX232" s="483"/>
      <c r="ICY232" s="483"/>
      <c r="ICZ232" s="483"/>
      <c r="IDA232" s="483"/>
      <c r="IDB232" s="483"/>
      <c r="IDC232" s="483"/>
      <c r="IDD232" s="483"/>
      <c r="IDE232" s="483"/>
      <c r="IDF232" s="483"/>
      <c r="IDG232" s="483"/>
      <c r="IDH232" s="483"/>
      <c r="IDI232" s="483"/>
      <c r="IDJ232" s="483"/>
      <c r="IDK232" s="483"/>
      <c r="IDL232" s="483"/>
      <c r="IDM232" s="483"/>
      <c r="IDN232" s="483"/>
      <c r="IDO232" s="483"/>
      <c r="IDP232" s="483"/>
      <c r="IDQ232" s="483"/>
      <c r="IDR232" s="483"/>
      <c r="IDS232" s="483"/>
      <c r="IDT232" s="483"/>
      <c r="IDU232" s="483"/>
      <c r="IDV232" s="483"/>
      <c r="IDW232" s="483"/>
      <c r="IDX232" s="483"/>
      <c r="IDY232" s="483"/>
      <c r="IDZ232" s="483"/>
      <c r="IEA232" s="483"/>
      <c r="IEB232" s="483"/>
      <c r="IEC232" s="483"/>
      <c r="IED232" s="483"/>
      <c r="IEE232" s="483"/>
      <c r="IEF232" s="483"/>
      <c r="IEG232" s="483"/>
      <c r="IEH232" s="483"/>
      <c r="IEI232" s="483"/>
      <c r="IEJ232" s="483"/>
      <c r="IEK232" s="483"/>
      <c r="IEL232" s="483"/>
      <c r="IEM232" s="483"/>
      <c r="IEN232" s="483"/>
      <c r="IEO232" s="483"/>
      <c r="IEP232" s="483"/>
      <c r="IEQ232" s="483"/>
      <c r="IER232" s="483"/>
      <c r="IES232" s="483"/>
      <c r="IET232" s="483"/>
      <c r="IEU232" s="483"/>
      <c r="IEV232" s="483"/>
      <c r="IEW232" s="483"/>
      <c r="IEX232" s="483"/>
      <c r="IEY232" s="483"/>
      <c r="IEZ232" s="483"/>
      <c r="IFA232" s="483"/>
      <c r="IFB232" s="483"/>
      <c r="IFC232" s="483"/>
      <c r="IFD232" s="483"/>
      <c r="IFE232" s="483"/>
      <c r="IFF232" s="483"/>
      <c r="IFG232" s="483"/>
      <c r="IFH232" s="483"/>
      <c r="IFI232" s="483"/>
      <c r="IFJ232" s="483"/>
      <c r="IFK232" s="483"/>
      <c r="IFL232" s="483"/>
      <c r="IFM232" s="483"/>
      <c r="IFN232" s="483"/>
      <c r="IFO232" s="483"/>
      <c r="IFP232" s="483"/>
      <c r="IFQ232" s="483"/>
      <c r="IFR232" s="483"/>
      <c r="IFS232" s="483"/>
      <c r="IFT232" s="483"/>
      <c r="IFU232" s="483"/>
      <c r="IFV232" s="483"/>
      <c r="IFW232" s="483"/>
      <c r="IFX232" s="483"/>
      <c r="IFY232" s="483"/>
      <c r="IFZ232" s="483"/>
      <c r="IGA232" s="483"/>
      <c r="IGB232" s="483"/>
      <c r="IGC232" s="483"/>
      <c r="IGD232" s="483"/>
      <c r="IGE232" s="483"/>
      <c r="IGF232" s="483"/>
      <c r="IGG232" s="483"/>
      <c r="IGH232" s="483"/>
      <c r="IGI232" s="483"/>
      <c r="IGJ232" s="483"/>
      <c r="IGK232" s="483"/>
      <c r="IGL232" s="483"/>
      <c r="IGM232" s="483"/>
      <c r="IGN232" s="483"/>
      <c r="IGO232" s="483"/>
      <c r="IGP232" s="483"/>
      <c r="IGQ232" s="483"/>
      <c r="IGR232" s="483"/>
      <c r="IGS232" s="483"/>
      <c r="IGT232" s="483"/>
      <c r="IGU232" s="483"/>
      <c r="IGV232" s="483"/>
      <c r="IGW232" s="483"/>
      <c r="IGX232" s="483"/>
      <c r="IGY232" s="483"/>
      <c r="IGZ232" s="483"/>
      <c r="IHA232" s="483"/>
      <c r="IHB232" s="483"/>
      <c r="IHC232" s="483"/>
      <c r="IHD232" s="483"/>
      <c r="IHE232" s="483"/>
      <c r="IHF232" s="483"/>
      <c r="IHG232" s="483"/>
      <c r="IHH232" s="483"/>
      <c r="IHI232" s="483"/>
      <c r="IHJ232" s="483"/>
      <c r="IHK232" s="483"/>
      <c r="IHL232" s="483"/>
      <c r="IHM232" s="483"/>
      <c r="IHN232" s="483"/>
      <c r="IHO232" s="483"/>
      <c r="IHP232" s="483"/>
      <c r="IHQ232" s="483"/>
      <c r="IHR232" s="483"/>
      <c r="IHS232" s="483"/>
      <c r="IHT232" s="483"/>
      <c r="IHU232" s="483"/>
      <c r="IHV232" s="483"/>
      <c r="IHW232" s="483"/>
      <c r="IHX232" s="483"/>
      <c r="IHY232" s="483"/>
      <c r="IHZ232" s="483"/>
      <c r="IIA232" s="483"/>
      <c r="IIB232" s="483"/>
      <c r="IIC232" s="483"/>
      <c r="IID232" s="483"/>
      <c r="IIE232" s="483"/>
      <c r="IIF232" s="483"/>
      <c r="IIG232" s="483"/>
      <c r="IIH232" s="483"/>
      <c r="III232" s="483"/>
      <c r="IIJ232" s="483"/>
      <c r="IIK232" s="483"/>
      <c r="IIL232" s="483"/>
      <c r="IIM232" s="483"/>
      <c r="IIN232" s="483"/>
      <c r="IIO232" s="483"/>
      <c r="IIP232" s="483"/>
      <c r="IIQ232" s="483"/>
      <c r="IIR232" s="483"/>
      <c r="IIS232" s="483"/>
      <c r="IIT232" s="483"/>
      <c r="IIU232" s="483"/>
      <c r="IIV232" s="483"/>
      <c r="IIW232" s="483"/>
      <c r="IIX232" s="483"/>
      <c r="IIY232" s="483"/>
      <c r="IIZ232" s="483"/>
      <c r="IJA232" s="483"/>
      <c r="IJB232" s="483"/>
      <c r="IJC232" s="483"/>
      <c r="IJD232" s="483"/>
      <c r="IJE232" s="483"/>
      <c r="IJF232" s="483"/>
      <c r="IJG232" s="483"/>
      <c r="IJH232" s="483"/>
      <c r="IJI232" s="483"/>
      <c r="IJJ232" s="483"/>
      <c r="IJK232" s="483"/>
      <c r="IJL232" s="483"/>
      <c r="IJM232" s="483"/>
      <c r="IJN232" s="483"/>
      <c r="IJO232" s="483"/>
      <c r="IJP232" s="483"/>
      <c r="IJQ232" s="483"/>
      <c r="IJR232" s="483"/>
      <c r="IJS232" s="483"/>
      <c r="IJT232" s="483"/>
      <c r="IJU232" s="483"/>
      <c r="IJV232" s="483"/>
      <c r="IJW232" s="483"/>
      <c r="IJX232" s="483"/>
      <c r="IJY232" s="483"/>
      <c r="IJZ232" s="483"/>
      <c r="IKA232" s="483"/>
      <c r="IKB232" s="483"/>
      <c r="IKC232" s="483"/>
      <c r="IKD232" s="483"/>
      <c r="IKE232" s="483"/>
      <c r="IKF232" s="483"/>
      <c r="IKG232" s="483"/>
      <c r="IKH232" s="483"/>
      <c r="IKI232" s="483"/>
      <c r="IKJ232" s="483"/>
      <c r="IKK232" s="483"/>
      <c r="IKL232" s="483"/>
      <c r="IKM232" s="483"/>
      <c r="IKN232" s="483"/>
      <c r="IKO232" s="483"/>
      <c r="IKP232" s="483"/>
      <c r="IKQ232" s="483"/>
      <c r="IKR232" s="483"/>
      <c r="IKS232" s="483"/>
      <c r="IKT232" s="483"/>
      <c r="IKU232" s="483"/>
      <c r="IKV232" s="483"/>
      <c r="IKW232" s="483"/>
      <c r="IKX232" s="483"/>
      <c r="IKY232" s="483"/>
      <c r="IKZ232" s="483"/>
      <c r="ILA232" s="483"/>
      <c r="ILB232" s="483"/>
      <c r="ILC232" s="483"/>
      <c r="ILD232" s="483"/>
      <c r="ILE232" s="483"/>
      <c r="ILF232" s="483"/>
      <c r="ILG232" s="483"/>
      <c r="ILH232" s="483"/>
      <c r="ILI232" s="483"/>
      <c r="ILJ232" s="483"/>
      <c r="ILK232" s="483"/>
      <c r="ILL232" s="483"/>
      <c r="ILM232" s="483"/>
      <c r="ILN232" s="483"/>
      <c r="ILO232" s="483"/>
      <c r="ILP232" s="483"/>
      <c r="ILQ232" s="483"/>
      <c r="ILR232" s="483"/>
      <c r="ILS232" s="483"/>
      <c r="ILT232" s="483"/>
      <c r="ILU232" s="483"/>
      <c r="ILV232" s="483"/>
      <c r="ILW232" s="483"/>
      <c r="ILX232" s="483"/>
      <c r="ILY232" s="483"/>
      <c r="ILZ232" s="483"/>
      <c r="IMA232" s="483"/>
      <c r="IMB232" s="483"/>
      <c r="IMC232" s="483"/>
      <c r="IMD232" s="483"/>
      <c r="IME232" s="483"/>
      <c r="IMF232" s="483"/>
      <c r="IMG232" s="483"/>
      <c r="IMH232" s="483"/>
      <c r="IMI232" s="483"/>
      <c r="IMJ232" s="483"/>
      <c r="IMK232" s="483"/>
      <c r="IML232" s="483"/>
      <c r="IMM232" s="483"/>
      <c r="IMN232" s="483"/>
      <c r="IMO232" s="483"/>
      <c r="IMP232" s="483"/>
      <c r="IMQ232" s="483"/>
      <c r="IMR232" s="483"/>
      <c r="IMS232" s="483"/>
      <c r="IMT232" s="483"/>
      <c r="IMU232" s="483"/>
      <c r="IMV232" s="483"/>
      <c r="IMW232" s="483"/>
      <c r="IMX232" s="483"/>
      <c r="IMY232" s="483"/>
      <c r="IMZ232" s="483"/>
      <c r="INA232" s="483"/>
      <c r="INB232" s="483"/>
      <c r="INC232" s="483"/>
      <c r="IND232" s="483"/>
      <c r="INE232" s="483"/>
      <c r="INF232" s="483"/>
      <c r="ING232" s="483"/>
      <c r="INH232" s="483"/>
      <c r="INI232" s="483"/>
      <c r="INJ232" s="483"/>
      <c r="INK232" s="483"/>
      <c r="INL232" s="483"/>
      <c r="INM232" s="483"/>
      <c r="INN232" s="483"/>
      <c r="INO232" s="483"/>
      <c r="INP232" s="483"/>
      <c r="INQ232" s="483"/>
      <c r="INR232" s="483"/>
      <c r="INS232" s="483"/>
      <c r="INT232" s="483"/>
      <c r="INU232" s="483"/>
      <c r="INV232" s="483"/>
      <c r="INW232" s="483"/>
      <c r="INX232" s="483"/>
      <c r="INY232" s="483"/>
      <c r="INZ232" s="483"/>
      <c r="IOA232" s="483"/>
      <c r="IOB232" s="483"/>
      <c r="IOC232" s="483"/>
      <c r="IOD232" s="483"/>
      <c r="IOE232" s="483"/>
      <c r="IOF232" s="483"/>
      <c r="IOG232" s="483"/>
      <c r="IOH232" s="483"/>
      <c r="IOI232" s="483"/>
      <c r="IOJ232" s="483"/>
      <c r="IOK232" s="483"/>
      <c r="IOL232" s="483"/>
      <c r="IOM232" s="483"/>
      <c r="ION232" s="483"/>
      <c r="IOO232" s="483"/>
      <c r="IOP232" s="483"/>
      <c r="IOQ232" s="483"/>
      <c r="IOR232" s="483"/>
      <c r="IOS232" s="483"/>
      <c r="IOT232" s="483"/>
      <c r="IOU232" s="483"/>
      <c r="IOV232" s="483"/>
      <c r="IOW232" s="483"/>
      <c r="IOX232" s="483"/>
      <c r="IOY232" s="483"/>
      <c r="IOZ232" s="483"/>
      <c r="IPA232" s="483"/>
      <c r="IPB232" s="483"/>
      <c r="IPC232" s="483"/>
      <c r="IPD232" s="483"/>
      <c r="IPE232" s="483"/>
      <c r="IPF232" s="483"/>
      <c r="IPG232" s="483"/>
      <c r="IPH232" s="483"/>
      <c r="IPI232" s="483"/>
      <c r="IPJ232" s="483"/>
      <c r="IPK232" s="483"/>
      <c r="IPL232" s="483"/>
      <c r="IPM232" s="483"/>
      <c r="IPN232" s="483"/>
      <c r="IPO232" s="483"/>
      <c r="IPP232" s="483"/>
      <c r="IPQ232" s="483"/>
      <c r="IPR232" s="483"/>
      <c r="IPS232" s="483"/>
      <c r="IPT232" s="483"/>
      <c r="IPU232" s="483"/>
      <c r="IPV232" s="483"/>
      <c r="IPW232" s="483"/>
      <c r="IPX232" s="483"/>
      <c r="IPY232" s="483"/>
      <c r="IPZ232" s="483"/>
      <c r="IQA232" s="483"/>
      <c r="IQB232" s="483"/>
      <c r="IQC232" s="483"/>
      <c r="IQD232" s="483"/>
      <c r="IQE232" s="483"/>
      <c r="IQF232" s="483"/>
      <c r="IQG232" s="483"/>
      <c r="IQH232" s="483"/>
      <c r="IQI232" s="483"/>
      <c r="IQJ232" s="483"/>
      <c r="IQK232" s="483"/>
      <c r="IQL232" s="483"/>
      <c r="IQM232" s="483"/>
      <c r="IQN232" s="483"/>
      <c r="IQO232" s="483"/>
      <c r="IQP232" s="483"/>
      <c r="IQQ232" s="483"/>
      <c r="IQR232" s="483"/>
      <c r="IQS232" s="483"/>
      <c r="IQT232" s="483"/>
      <c r="IQU232" s="483"/>
      <c r="IQV232" s="483"/>
      <c r="IQW232" s="483"/>
      <c r="IQX232" s="483"/>
      <c r="IQY232" s="483"/>
      <c r="IQZ232" s="483"/>
      <c r="IRA232" s="483"/>
      <c r="IRB232" s="483"/>
      <c r="IRC232" s="483"/>
      <c r="IRD232" s="483"/>
      <c r="IRE232" s="483"/>
      <c r="IRF232" s="483"/>
      <c r="IRG232" s="483"/>
      <c r="IRH232" s="483"/>
      <c r="IRI232" s="483"/>
      <c r="IRJ232" s="483"/>
      <c r="IRK232" s="483"/>
      <c r="IRL232" s="483"/>
      <c r="IRM232" s="483"/>
      <c r="IRN232" s="483"/>
      <c r="IRO232" s="483"/>
      <c r="IRP232" s="483"/>
      <c r="IRQ232" s="483"/>
      <c r="IRR232" s="483"/>
      <c r="IRS232" s="483"/>
      <c r="IRT232" s="483"/>
      <c r="IRU232" s="483"/>
      <c r="IRV232" s="483"/>
      <c r="IRW232" s="483"/>
      <c r="IRX232" s="483"/>
      <c r="IRY232" s="483"/>
      <c r="IRZ232" s="483"/>
      <c r="ISA232" s="483"/>
      <c r="ISB232" s="483"/>
      <c r="ISC232" s="483"/>
      <c r="ISD232" s="483"/>
      <c r="ISE232" s="483"/>
      <c r="ISF232" s="483"/>
      <c r="ISG232" s="483"/>
      <c r="ISH232" s="483"/>
      <c r="ISI232" s="483"/>
      <c r="ISJ232" s="483"/>
      <c r="ISK232" s="483"/>
      <c r="ISL232" s="483"/>
      <c r="ISM232" s="483"/>
      <c r="ISN232" s="483"/>
      <c r="ISO232" s="483"/>
      <c r="ISP232" s="483"/>
      <c r="ISQ232" s="483"/>
      <c r="ISR232" s="483"/>
      <c r="ISS232" s="483"/>
      <c r="IST232" s="483"/>
      <c r="ISU232" s="483"/>
      <c r="ISV232" s="483"/>
      <c r="ISW232" s="483"/>
      <c r="ISX232" s="483"/>
      <c r="ISY232" s="483"/>
      <c r="ISZ232" s="483"/>
      <c r="ITA232" s="483"/>
      <c r="ITB232" s="483"/>
      <c r="ITC232" s="483"/>
      <c r="ITD232" s="483"/>
      <c r="ITE232" s="483"/>
      <c r="ITF232" s="483"/>
      <c r="ITG232" s="483"/>
      <c r="ITH232" s="483"/>
      <c r="ITI232" s="483"/>
      <c r="ITJ232" s="483"/>
      <c r="ITK232" s="483"/>
      <c r="ITL232" s="483"/>
      <c r="ITM232" s="483"/>
      <c r="ITN232" s="483"/>
      <c r="ITO232" s="483"/>
      <c r="ITP232" s="483"/>
      <c r="ITQ232" s="483"/>
      <c r="ITR232" s="483"/>
      <c r="ITS232" s="483"/>
      <c r="ITT232" s="483"/>
      <c r="ITU232" s="483"/>
      <c r="ITV232" s="483"/>
      <c r="ITW232" s="483"/>
      <c r="ITX232" s="483"/>
      <c r="ITY232" s="483"/>
      <c r="ITZ232" s="483"/>
      <c r="IUA232" s="483"/>
      <c r="IUB232" s="483"/>
      <c r="IUC232" s="483"/>
      <c r="IUD232" s="483"/>
      <c r="IUE232" s="483"/>
      <c r="IUF232" s="483"/>
      <c r="IUG232" s="483"/>
      <c r="IUH232" s="483"/>
      <c r="IUI232" s="483"/>
      <c r="IUJ232" s="483"/>
      <c r="IUK232" s="483"/>
      <c r="IUL232" s="483"/>
      <c r="IUM232" s="483"/>
      <c r="IUN232" s="483"/>
      <c r="IUO232" s="483"/>
      <c r="IUP232" s="483"/>
      <c r="IUQ232" s="483"/>
      <c r="IUR232" s="483"/>
      <c r="IUS232" s="483"/>
      <c r="IUT232" s="483"/>
      <c r="IUU232" s="483"/>
      <c r="IUV232" s="483"/>
      <c r="IUW232" s="483"/>
      <c r="IUX232" s="483"/>
      <c r="IUY232" s="483"/>
      <c r="IUZ232" s="483"/>
      <c r="IVA232" s="483"/>
      <c r="IVB232" s="483"/>
      <c r="IVC232" s="483"/>
      <c r="IVD232" s="483"/>
      <c r="IVE232" s="483"/>
      <c r="IVF232" s="483"/>
      <c r="IVG232" s="483"/>
      <c r="IVH232" s="483"/>
      <c r="IVI232" s="483"/>
      <c r="IVJ232" s="483"/>
      <c r="IVK232" s="483"/>
      <c r="IVL232" s="483"/>
      <c r="IVM232" s="483"/>
      <c r="IVN232" s="483"/>
      <c r="IVO232" s="483"/>
      <c r="IVP232" s="483"/>
      <c r="IVQ232" s="483"/>
      <c r="IVR232" s="483"/>
      <c r="IVS232" s="483"/>
      <c r="IVT232" s="483"/>
      <c r="IVU232" s="483"/>
      <c r="IVV232" s="483"/>
      <c r="IVW232" s="483"/>
      <c r="IVX232" s="483"/>
      <c r="IVY232" s="483"/>
      <c r="IVZ232" s="483"/>
      <c r="IWA232" s="483"/>
      <c r="IWB232" s="483"/>
      <c r="IWC232" s="483"/>
      <c r="IWD232" s="483"/>
      <c r="IWE232" s="483"/>
      <c r="IWF232" s="483"/>
      <c r="IWG232" s="483"/>
      <c r="IWH232" s="483"/>
      <c r="IWI232" s="483"/>
      <c r="IWJ232" s="483"/>
      <c r="IWK232" s="483"/>
      <c r="IWL232" s="483"/>
      <c r="IWM232" s="483"/>
      <c r="IWN232" s="483"/>
      <c r="IWO232" s="483"/>
      <c r="IWP232" s="483"/>
      <c r="IWQ232" s="483"/>
      <c r="IWR232" s="483"/>
      <c r="IWS232" s="483"/>
      <c r="IWT232" s="483"/>
      <c r="IWU232" s="483"/>
      <c r="IWV232" s="483"/>
      <c r="IWW232" s="483"/>
      <c r="IWX232" s="483"/>
      <c r="IWY232" s="483"/>
      <c r="IWZ232" s="483"/>
      <c r="IXA232" s="483"/>
      <c r="IXB232" s="483"/>
      <c r="IXC232" s="483"/>
      <c r="IXD232" s="483"/>
      <c r="IXE232" s="483"/>
      <c r="IXF232" s="483"/>
      <c r="IXG232" s="483"/>
      <c r="IXH232" s="483"/>
      <c r="IXI232" s="483"/>
      <c r="IXJ232" s="483"/>
      <c r="IXK232" s="483"/>
      <c r="IXL232" s="483"/>
      <c r="IXM232" s="483"/>
      <c r="IXN232" s="483"/>
      <c r="IXO232" s="483"/>
      <c r="IXP232" s="483"/>
      <c r="IXQ232" s="483"/>
      <c r="IXR232" s="483"/>
      <c r="IXS232" s="483"/>
      <c r="IXT232" s="483"/>
      <c r="IXU232" s="483"/>
      <c r="IXV232" s="483"/>
      <c r="IXW232" s="483"/>
      <c r="IXX232" s="483"/>
      <c r="IXY232" s="483"/>
      <c r="IXZ232" s="483"/>
      <c r="IYA232" s="483"/>
      <c r="IYB232" s="483"/>
      <c r="IYC232" s="483"/>
      <c r="IYD232" s="483"/>
      <c r="IYE232" s="483"/>
      <c r="IYF232" s="483"/>
      <c r="IYG232" s="483"/>
      <c r="IYH232" s="483"/>
      <c r="IYI232" s="483"/>
      <c r="IYJ232" s="483"/>
      <c r="IYK232" s="483"/>
      <c r="IYL232" s="483"/>
      <c r="IYM232" s="483"/>
      <c r="IYN232" s="483"/>
      <c r="IYO232" s="483"/>
      <c r="IYP232" s="483"/>
      <c r="IYQ232" s="483"/>
      <c r="IYR232" s="483"/>
      <c r="IYS232" s="483"/>
      <c r="IYT232" s="483"/>
      <c r="IYU232" s="483"/>
      <c r="IYV232" s="483"/>
      <c r="IYW232" s="483"/>
      <c r="IYX232" s="483"/>
      <c r="IYY232" s="483"/>
      <c r="IYZ232" s="483"/>
      <c r="IZA232" s="483"/>
      <c r="IZB232" s="483"/>
      <c r="IZC232" s="483"/>
      <c r="IZD232" s="483"/>
      <c r="IZE232" s="483"/>
      <c r="IZF232" s="483"/>
      <c r="IZG232" s="483"/>
      <c r="IZH232" s="483"/>
      <c r="IZI232" s="483"/>
      <c r="IZJ232" s="483"/>
      <c r="IZK232" s="483"/>
      <c r="IZL232" s="483"/>
      <c r="IZM232" s="483"/>
      <c r="IZN232" s="483"/>
      <c r="IZO232" s="483"/>
      <c r="IZP232" s="483"/>
      <c r="IZQ232" s="483"/>
      <c r="IZR232" s="483"/>
      <c r="IZS232" s="483"/>
      <c r="IZT232" s="483"/>
      <c r="IZU232" s="483"/>
      <c r="IZV232" s="483"/>
      <c r="IZW232" s="483"/>
      <c r="IZX232" s="483"/>
      <c r="IZY232" s="483"/>
      <c r="IZZ232" s="483"/>
      <c r="JAA232" s="483"/>
      <c r="JAB232" s="483"/>
      <c r="JAC232" s="483"/>
      <c r="JAD232" s="483"/>
      <c r="JAE232" s="483"/>
      <c r="JAF232" s="483"/>
      <c r="JAG232" s="483"/>
      <c r="JAH232" s="483"/>
      <c r="JAI232" s="483"/>
      <c r="JAJ232" s="483"/>
      <c r="JAK232" s="483"/>
      <c r="JAL232" s="483"/>
      <c r="JAM232" s="483"/>
      <c r="JAN232" s="483"/>
      <c r="JAO232" s="483"/>
      <c r="JAP232" s="483"/>
      <c r="JAQ232" s="483"/>
      <c r="JAR232" s="483"/>
      <c r="JAS232" s="483"/>
      <c r="JAT232" s="483"/>
      <c r="JAU232" s="483"/>
      <c r="JAV232" s="483"/>
      <c r="JAW232" s="483"/>
      <c r="JAX232" s="483"/>
      <c r="JAY232" s="483"/>
      <c r="JAZ232" s="483"/>
      <c r="JBA232" s="483"/>
      <c r="JBB232" s="483"/>
      <c r="JBC232" s="483"/>
      <c r="JBD232" s="483"/>
      <c r="JBE232" s="483"/>
      <c r="JBF232" s="483"/>
      <c r="JBG232" s="483"/>
      <c r="JBH232" s="483"/>
      <c r="JBI232" s="483"/>
      <c r="JBJ232" s="483"/>
      <c r="JBK232" s="483"/>
      <c r="JBL232" s="483"/>
      <c r="JBM232" s="483"/>
      <c r="JBN232" s="483"/>
      <c r="JBO232" s="483"/>
      <c r="JBP232" s="483"/>
      <c r="JBQ232" s="483"/>
      <c r="JBR232" s="483"/>
      <c r="JBS232" s="483"/>
      <c r="JBT232" s="483"/>
      <c r="JBU232" s="483"/>
      <c r="JBV232" s="483"/>
      <c r="JBW232" s="483"/>
      <c r="JBX232" s="483"/>
      <c r="JBY232" s="483"/>
      <c r="JBZ232" s="483"/>
      <c r="JCA232" s="483"/>
      <c r="JCB232" s="483"/>
      <c r="JCC232" s="483"/>
      <c r="JCD232" s="483"/>
      <c r="JCE232" s="483"/>
      <c r="JCF232" s="483"/>
      <c r="JCG232" s="483"/>
      <c r="JCH232" s="483"/>
      <c r="JCI232" s="483"/>
      <c r="JCJ232" s="483"/>
      <c r="JCK232" s="483"/>
      <c r="JCL232" s="483"/>
      <c r="JCM232" s="483"/>
      <c r="JCN232" s="483"/>
      <c r="JCO232" s="483"/>
      <c r="JCP232" s="483"/>
      <c r="JCQ232" s="483"/>
      <c r="JCR232" s="483"/>
      <c r="JCS232" s="483"/>
      <c r="JCT232" s="483"/>
      <c r="JCU232" s="483"/>
      <c r="JCV232" s="483"/>
      <c r="JCW232" s="483"/>
      <c r="JCX232" s="483"/>
      <c r="JCY232" s="483"/>
      <c r="JCZ232" s="483"/>
      <c r="JDA232" s="483"/>
      <c r="JDB232" s="483"/>
      <c r="JDC232" s="483"/>
      <c r="JDD232" s="483"/>
      <c r="JDE232" s="483"/>
      <c r="JDF232" s="483"/>
      <c r="JDG232" s="483"/>
      <c r="JDH232" s="483"/>
      <c r="JDI232" s="483"/>
      <c r="JDJ232" s="483"/>
      <c r="JDK232" s="483"/>
      <c r="JDL232" s="483"/>
      <c r="JDM232" s="483"/>
      <c r="JDN232" s="483"/>
      <c r="JDO232" s="483"/>
      <c r="JDP232" s="483"/>
      <c r="JDQ232" s="483"/>
      <c r="JDR232" s="483"/>
      <c r="JDS232" s="483"/>
      <c r="JDT232" s="483"/>
      <c r="JDU232" s="483"/>
      <c r="JDV232" s="483"/>
      <c r="JDW232" s="483"/>
      <c r="JDX232" s="483"/>
      <c r="JDY232" s="483"/>
      <c r="JDZ232" s="483"/>
      <c r="JEA232" s="483"/>
      <c r="JEB232" s="483"/>
      <c r="JEC232" s="483"/>
      <c r="JED232" s="483"/>
      <c r="JEE232" s="483"/>
      <c r="JEF232" s="483"/>
      <c r="JEG232" s="483"/>
      <c r="JEH232" s="483"/>
      <c r="JEI232" s="483"/>
      <c r="JEJ232" s="483"/>
      <c r="JEK232" s="483"/>
      <c r="JEL232" s="483"/>
      <c r="JEM232" s="483"/>
      <c r="JEN232" s="483"/>
      <c r="JEO232" s="483"/>
      <c r="JEP232" s="483"/>
      <c r="JEQ232" s="483"/>
      <c r="JER232" s="483"/>
      <c r="JES232" s="483"/>
      <c r="JET232" s="483"/>
      <c r="JEU232" s="483"/>
      <c r="JEV232" s="483"/>
      <c r="JEW232" s="483"/>
      <c r="JEX232" s="483"/>
      <c r="JEY232" s="483"/>
      <c r="JEZ232" s="483"/>
      <c r="JFA232" s="483"/>
      <c r="JFB232" s="483"/>
      <c r="JFC232" s="483"/>
      <c r="JFD232" s="483"/>
      <c r="JFE232" s="483"/>
      <c r="JFF232" s="483"/>
      <c r="JFG232" s="483"/>
      <c r="JFH232" s="483"/>
      <c r="JFI232" s="483"/>
      <c r="JFJ232" s="483"/>
      <c r="JFK232" s="483"/>
      <c r="JFL232" s="483"/>
      <c r="JFM232" s="483"/>
      <c r="JFN232" s="483"/>
      <c r="JFO232" s="483"/>
      <c r="JFP232" s="483"/>
      <c r="JFQ232" s="483"/>
      <c r="JFR232" s="483"/>
      <c r="JFS232" s="483"/>
      <c r="JFT232" s="483"/>
      <c r="JFU232" s="483"/>
      <c r="JFV232" s="483"/>
      <c r="JFW232" s="483"/>
      <c r="JFX232" s="483"/>
      <c r="JFY232" s="483"/>
      <c r="JFZ232" s="483"/>
      <c r="JGA232" s="483"/>
      <c r="JGB232" s="483"/>
      <c r="JGC232" s="483"/>
      <c r="JGD232" s="483"/>
      <c r="JGE232" s="483"/>
      <c r="JGF232" s="483"/>
      <c r="JGG232" s="483"/>
      <c r="JGH232" s="483"/>
      <c r="JGI232" s="483"/>
      <c r="JGJ232" s="483"/>
      <c r="JGK232" s="483"/>
      <c r="JGL232" s="483"/>
      <c r="JGM232" s="483"/>
      <c r="JGN232" s="483"/>
      <c r="JGO232" s="483"/>
      <c r="JGP232" s="483"/>
      <c r="JGQ232" s="483"/>
      <c r="JGR232" s="483"/>
      <c r="JGS232" s="483"/>
      <c r="JGT232" s="483"/>
      <c r="JGU232" s="483"/>
      <c r="JGV232" s="483"/>
      <c r="JGW232" s="483"/>
      <c r="JGX232" s="483"/>
      <c r="JGY232" s="483"/>
      <c r="JGZ232" s="483"/>
      <c r="JHA232" s="483"/>
      <c r="JHB232" s="483"/>
      <c r="JHC232" s="483"/>
      <c r="JHD232" s="483"/>
      <c r="JHE232" s="483"/>
      <c r="JHF232" s="483"/>
      <c r="JHG232" s="483"/>
      <c r="JHH232" s="483"/>
      <c r="JHI232" s="483"/>
      <c r="JHJ232" s="483"/>
      <c r="JHK232" s="483"/>
      <c r="JHL232" s="483"/>
      <c r="JHM232" s="483"/>
      <c r="JHN232" s="483"/>
      <c r="JHO232" s="483"/>
      <c r="JHP232" s="483"/>
      <c r="JHQ232" s="483"/>
      <c r="JHR232" s="483"/>
      <c r="JHS232" s="483"/>
      <c r="JHT232" s="483"/>
      <c r="JHU232" s="483"/>
      <c r="JHV232" s="483"/>
      <c r="JHW232" s="483"/>
      <c r="JHX232" s="483"/>
      <c r="JHY232" s="483"/>
      <c r="JHZ232" s="483"/>
      <c r="JIA232" s="483"/>
      <c r="JIB232" s="483"/>
      <c r="JIC232" s="483"/>
      <c r="JID232" s="483"/>
      <c r="JIE232" s="483"/>
      <c r="JIF232" s="483"/>
      <c r="JIG232" s="483"/>
      <c r="JIH232" s="483"/>
      <c r="JII232" s="483"/>
      <c r="JIJ232" s="483"/>
      <c r="JIK232" s="483"/>
      <c r="JIL232" s="483"/>
      <c r="JIM232" s="483"/>
      <c r="JIN232" s="483"/>
      <c r="JIO232" s="483"/>
      <c r="JIP232" s="483"/>
      <c r="JIQ232" s="483"/>
      <c r="JIR232" s="483"/>
      <c r="JIS232" s="483"/>
      <c r="JIT232" s="483"/>
      <c r="JIU232" s="483"/>
      <c r="JIV232" s="483"/>
      <c r="JIW232" s="483"/>
      <c r="JIX232" s="483"/>
      <c r="JIY232" s="483"/>
      <c r="JIZ232" s="483"/>
      <c r="JJA232" s="483"/>
      <c r="JJB232" s="483"/>
      <c r="JJC232" s="483"/>
      <c r="JJD232" s="483"/>
      <c r="JJE232" s="483"/>
      <c r="JJF232" s="483"/>
      <c r="JJG232" s="483"/>
      <c r="JJH232" s="483"/>
      <c r="JJI232" s="483"/>
      <c r="JJJ232" s="483"/>
      <c r="JJK232" s="483"/>
      <c r="JJL232" s="483"/>
      <c r="JJM232" s="483"/>
      <c r="JJN232" s="483"/>
      <c r="JJO232" s="483"/>
      <c r="JJP232" s="483"/>
      <c r="JJQ232" s="483"/>
      <c r="JJR232" s="483"/>
      <c r="JJS232" s="483"/>
      <c r="JJT232" s="483"/>
      <c r="JJU232" s="483"/>
      <c r="JJV232" s="483"/>
      <c r="JJW232" s="483"/>
      <c r="JJX232" s="483"/>
      <c r="JJY232" s="483"/>
      <c r="JJZ232" s="483"/>
      <c r="JKA232" s="483"/>
      <c r="JKB232" s="483"/>
      <c r="JKC232" s="483"/>
      <c r="JKD232" s="483"/>
      <c r="JKE232" s="483"/>
      <c r="JKF232" s="483"/>
      <c r="JKG232" s="483"/>
      <c r="JKH232" s="483"/>
      <c r="JKI232" s="483"/>
      <c r="JKJ232" s="483"/>
      <c r="JKK232" s="483"/>
      <c r="JKL232" s="483"/>
      <c r="JKM232" s="483"/>
      <c r="JKN232" s="483"/>
      <c r="JKO232" s="483"/>
      <c r="JKP232" s="483"/>
      <c r="JKQ232" s="483"/>
      <c r="JKR232" s="483"/>
      <c r="JKS232" s="483"/>
      <c r="JKT232" s="483"/>
      <c r="JKU232" s="483"/>
      <c r="JKV232" s="483"/>
      <c r="JKW232" s="483"/>
      <c r="JKX232" s="483"/>
      <c r="JKY232" s="483"/>
      <c r="JKZ232" s="483"/>
      <c r="JLA232" s="483"/>
      <c r="JLB232" s="483"/>
      <c r="JLC232" s="483"/>
      <c r="JLD232" s="483"/>
      <c r="JLE232" s="483"/>
      <c r="JLF232" s="483"/>
      <c r="JLG232" s="483"/>
      <c r="JLH232" s="483"/>
      <c r="JLI232" s="483"/>
      <c r="JLJ232" s="483"/>
      <c r="JLK232" s="483"/>
      <c r="JLL232" s="483"/>
      <c r="JLM232" s="483"/>
      <c r="JLN232" s="483"/>
      <c r="JLO232" s="483"/>
      <c r="JLP232" s="483"/>
      <c r="JLQ232" s="483"/>
      <c r="JLR232" s="483"/>
      <c r="JLS232" s="483"/>
      <c r="JLT232" s="483"/>
      <c r="JLU232" s="483"/>
      <c r="JLV232" s="483"/>
      <c r="JLW232" s="483"/>
      <c r="JLX232" s="483"/>
      <c r="JLY232" s="483"/>
      <c r="JLZ232" s="483"/>
      <c r="JMA232" s="483"/>
      <c r="JMB232" s="483"/>
      <c r="JMC232" s="483"/>
      <c r="JMD232" s="483"/>
      <c r="JME232" s="483"/>
      <c r="JMF232" s="483"/>
      <c r="JMG232" s="483"/>
      <c r="JMH232" s="483"/>
      <c r="JMI232" s="483"/>
      <c r="JMJ232" s="483"/>
      <c r="JMK232" s="483"/>
      <c r="JML232" s="483"/>
      <c r="JMM232" s="483"/>
      <c r="JMN232" s="483"/>
      <c r="JMO232" s="483"/>
      <c r="JMP232" s="483"/>
      <c r="JMQ232" s="483"/>
      <c r="JMR232" s="483"/>
      <c r="JMS232" s="483"/>
      <c r="JMT232" s="483"/>
      <c r="JMU232" s="483"/>
      <c r="JMV232" s="483"/>
      <c r="JMW232" s="483"/>
      <c r="JMX232" s="483"/>
      <c r="JMY232" s="483"/>
      <c r="JMZ232" s="483"/>
      <c r="JNA232" s="483"/>
      <c r="JNB232" s="483"/>
      <c r="JNC232" s="483"/>
      <c r="JND232" s="483"/>
      <c r="JNE232" s="483"/>
      <c r="JNF232" s="483"/>
      <c r="JNG232" s="483"/>
      <c r="JNH232" s="483"/>
      <c r="JNI232" s="483"/>
      <c r="JNJ232" s="483"/>
      <c r="JNK232" s="483"/>
      <c r="JNL232" s="483"/>
      <c r="JNM232" s="483"/>
      <c r="JNN232" s="483"/>
      <c r="JNO232" s="483"/>
      <c r="JNP232" s="483"/>
      <c r="JNQ232" s="483"/>
      <c r="JNR232" s="483"/>
      <c r="JNS232" s="483"/>
      <c r="JNT232" s="483"/>
      <c r="JNU232" s="483"/>
      <c r="JNV232" s="483"/>
      <c r="JNW232" s="483"/>
      <c r="JNX232" s="483"/>
      <c r="JNY232" s="483"/>
      <c r="JNZ232" s="483"/>
      <c r="JOA232" s="483"/>
      <c r="JOB232" s="483"/>
      <c r="JOC232" s="483"/>
      <c r="JOD232" s="483"/>
      <c r="JOE232" s="483"/>
      <c r="JOF232" s="483"/>
      <c r="JOG232" s="483"/>
      <c r="JOH232" s="483"/>
      <c r="JOI232" s="483"/>
      <c r="JOJ232" s="483"/>
      <c r="JOK232" s="483"/>
      <c r="JOL232" s="483"/>
      <c r="JOM232" s="483"/>
      <c r="JON232" s="483"/>
      <c r="JOO232" s="483"/>
      <c r="JOP232" s="483"/>
      <c r="JOQ232" s="483"/>
      <c r="JOR232" s="483"/>
      <c r="JOS232" s="483"/>
      <c r="JOT232" s="483"/>
      <c r="JOU232" s="483"/>
      <c r="JOV232" s="483"/>
      <c r="JOW232" s="483"/>
      <c r="JOX232" s="483"/>
      <c r="JOY232" s="483"/>
      <c r="JOZ232" s="483"/>
      <c r="JPA232" s="483"/>
      <c r="JPB232" s="483"/>
      <c r="JPC232" s="483"/>
      <c r="JPD232" s="483"/>
      <c r="JPE232" s="483"/>
      <c r="JPF232" s="483"/>
      <c r="JPG232" s="483"/>
      <c r="JPH232" s="483"/>
      <c r="JPI232" s="483"/>
      <c r="JPJ232" s="483"/>
      <c r="JPK232" s="483"/>
      <c r="JPL232" s="483"/>
      <c r="JPM232" s="483"/>
      <c r="JPN232" s="483"/>
      <c r="JPO232" s="483"/>
      <c r="JPP232" s="483"/>
      <c r="JPQ232" s="483"/>
      <c r="JPR232" s="483"/>
      <c r="JPS232" s="483"/>
      <c r="JPT232" s="483"/>
      <c r="JPU232" s="483"/>
      <c r="JPV232" s="483"/>
      <c r="JPW232" s="483"/>
      <c r="JPX232" s="483"/>
      <c r="JPY232" s="483"/>
      <c r="JPZ232" s="483"/>
      <c r="JQA232" s="483"/>
      <c r="JQB232" s="483"/>
      <c r="JQC232" s="483"/>
      <c r="JQD232" s="483"/>
      <c r="JQE232" s="483"/>
      <c r="JQF232" s="483"/>
      <c r="JQG232" s="483"/>
      <c r="JQH232" s="483"/>
      <c r="JQI232" s="483"/>
      <c r="JQJ232" s="483"/>
      <c r="JQK232" s="483"/>
      <c r="JQL232" s="483"/>
      <c r="JQM232" s="483"/>
      <c r="JQN232" s="483"/>
      <c r="JQO232" s="483"/>
      <c r="JQP232" s="483"/>
      <c r="JQQ232" s="483"/>
      <c r="JQR232" s="483"/>
      <c r="JQS232" s="483"/>
      <c r="JQT232" s="483"/>
      <c r="JQU232" s="483"/>
      <c r="JQV232" s="483"/>
      <c r="JQW232" s="483"/>
      <c r="JQX232" s="483"/>
      <c r="JQY232" s="483"/>
      <c r="JQZ232" s="483"/>
      <c r="JRA232" s="483"/>
      <c r="JRB232" s="483"/>
      <c r="JRC232" s="483"/>
      <c r="JRD232" s="483"/>
      <c r="JRE232" s="483"/>
      <c r="JRF232" s="483"/>
      <c r="JRG232" s="483"/>
      <c r="JRH232" s="483"/>
      <c r="JRI232" s="483"/>
      <c r="JRJ232" s="483"/>
      <c r="JRK232" s="483"/>
      <c r="JRL232" s="483"/>
      <c r="JRM232" s="483"/>
      <c r="JRN232" s="483"/>
      <c r="JRO232" s="483"/>
      <c r="JRP232" s="483"/>
      <c r="JRQ232" s="483"/>
      <c r="JRR232" s="483"/>
      <c r="JRS232" s="483"/>
      <c r="JRT232" s="483"/>
      <c r="JRU232" s="483"/>
      <c r="JRV232" s="483"/>
      <c r="JRW232" s="483"/>
      <c r="JRX232" s="483"/>
      <c r="JRY232" s="483"/>
      <c r="JRZ232" s="483"/>
      <c r="JSA232" s="483"/>
      <c r="JSB232" s="483"/>
      <c r="JSC232" s="483"/>
      <c r="JSD232" s="483"/>
      <c r="JSE232" s="483"/>
      <c r="JSF232" s="483"/>
      <c r="JSG232" s="483"/>
      <c r="JSH232" s="483"/>
      <c r="JSI232" s="483"/>
      <c r="JSJ232" s="483"/>
      <c r="JSK232" s="483"/>
      <c r="JSL232" s="483"/>
      <c r="JSM232" s="483"/>
      <c r="JSN232" s="483"/>
      <c r="JSO232" s="483"/>
      <c r="JSP232" s="483"/>
      <c r="JSQ232" s="483"/>
      <c r="JSR232" s="483"/>
      <c r="JSS232" s="483"/>
      <c r="JST232" s="483"/>
      <c r="JSU232" s="483"/>
      <c r="JSV232" s="483"/>
      <c r="JSW232" s="483"/>
      <c r="JSX232" s="483"/>
      <c r="JSY232" s="483"/>
      <c r="JSZ232" s="483"/>
      <c r="JTA232" s="483"/>
      <c r="JTB232" s="483"/>
      <c r="JTC232" s="483"/>
      <c r="JTD232" s="483"/>
      <c r="JTE232" s="483"/>
      <c r="JTF232" s="483"/>
      <c r="JTG232" s="483"/>
      <c r="JTH232" s="483"/>
      <c r="JTI232" s="483"/>
      <c r="JTJ232" s="483"/>
      <c r="JTK232" s="483"/>
      <c r="JTL232" s="483"/>
      <c r="JTM232" s="483"/>
      <c r="JTN232" s="483"/>
      <c r="JTO232" s="483"/>
      <c r="JTP232" s="483"/>
      <c r="JTQ232" s="483"/>
      <c r="JTR232" s="483"/>
      <c r="JTS232" s="483"/>
      <c r="JTT232" s="483"/>
      <c r="JTU232" s="483"/>
      <c r="JTV232" s="483"/>
      <c r="JTW232" s="483"/>
      <c r="JTX232" s="483"/>
      <c r="JTY232" s="483"/>
      <c r="JTZ232" s="483"/>
      <c r="JUA232" s="483"/>
      <c r="JUB232" s="483"/>
      <c r="JUC232" s="483"/>
      <c r="JUD232" s="483"/>
      <c r="JUE232" s="483"/>
      <c r="JUF232" s="483"/>
      <c r="JUG232" s="483"/>
      <c r="JUH232" s="483"/>
      <c r="JUI232" s="483"/>
      <c r="JUJ232" s="483"/>
      <c r="JUK232" s="483"/>
      <c r="JUL232" s="483"/>
      <c r="JUM232" s="483"/>
      <c r="JUN232" s="483"/>
      <c r="JUO232" s="483"/>
      <c r="JUP232" s="483"/>
      <c r="JUQ232" s="483"/>
      <c r="JUR232" s="483"/>
      <c r="JUS232" s="483"/>
      <c r="JUT232" s="483"/>
      <c r="JUU232" s="483"/>
      <c r="JUV232" s="483"/>
      <c r="JUW232" s="483"/>
      <c r="JUX232" s="483"/>
      <c r="JUY232" s="483"/>
      <c r="JUZ232" s="483"/>
      <c r="JVA232" s="483"/>
      <c r="JVB232" s="483"/>
      <c r="JVC232" s="483"/>
      <c r="JVD232" s="483"/>
      <c r="JVE232" s="483"/>
      <c r="JVF232" s="483"/>
      <c r="JVG232" s="483"/>
      <c r="JVH232" s="483"/>
      <c r="JVI232" s="483"/>
      <c r="JVJ232" s="483"/>
      <c r="JVK232" s="483"/>
      <c r="JVL232" s="483"/>
      <c r="JVM232" s="483"/>
      <c r="JVN232" s="483"/>
      <c r="JVO232" s="483"/>
      <c r="JVP232" s="483"/>
      <c r="JVQ232" s="483"/>
      <c r="JVR232" s="483"/>
      <c r="JVS232" s="483"/>
      <c r="JVT232" s="483"/>
      <c r="JVU232" s="483"/>
      <c r="JVV232" s="483"/>
      <c r="JVW232" s="483"/>
      <c r="JVX232" s="483"/>
      <c r="JVY232" s="483"/>
      <c r="JVZ232" s="483"/>
      <c r="JWA232" s="483"/>
      <c r="JWB232" s="483"/>
      <c r="JWC232" s="483"/>
      <c r="JWD232" s="483"/>
      <c r="JWE232" s="483"/>
      <c r="JWF232" s="483"/>
      <c r="JWG232" s="483"/>
      <c r="JWH232" s="483"/>
      <c r="JWI232" s="483"/>
      <c r="JWJ232" s="483"/>
      <c r="JWK232" s="483"/>
      <c r="JWL232" s="483"/>
      <c r="JWM232" s="483"/>
      <c r="JWN232" s="483"/>
      <c r="JWO232" s="483"/>
      <c r="JWP232" s="483"/>
      <c r="JWQ232" s="483"/>
      <c r="JWR232" s="483"/>
      <c r="JWS232" s="483"/>
      <c r="JWT232" s="483"/>
      <c r="JWU232" s="483"/>
      <c r="JWV232" s="483"/>
      <c r="JWW232" s="483"/>
      <c r="JWX232" s="483"/>
      <c r="JWY232" s="483"/>
      <c r="JWZ232" s="483"/>
      <c r="JXA232" s="483"/>
      <c r="JXB232" s="483"/>
      <c r="JXC232" s="483"/>
      <c r="JXD232" s="483"/>
      <c r="JXE232" s="483"/>
      <c r="JXF232" s="483"/>
      <c r="JXG232" s="483"/>
      <c r="JXH232" s="483"/>
      <c r="JXI232" s="483"/>
      <c r="JXJ232" s="483"/>
      <c r="JXK232" s="483"/>
      <c r="JXL232" s="483"/>
      <c r="JXM232" s="483"/>
      <c r="JXN232" s="483"/>
      <c r="JXO232" s="483"/>
      <c r="JXP232" s="483"/>
      <c r="JXQ232" s="483"/>
      <c r="JXR232" s="483"/>
      <c r="JXS232" s="483"/>
      <c r="JXT232" s="483"/>
      <c r="JXU232" s="483"/>
      <c r="JXV232" s="483"/>
      <c r="JXW232" s="483"/>
      <c r="JXX232" s="483"/>
      <c r="JXY232" s="483"/>
      <c r="JXZ232" s="483"/>
      <c r="JYA232" s="483"/>
      <c r="JYB232" s="483"/>
      <c r="JYC232" s="483"/>
      <c r="JYD232" s="483"/>
      <c r="JYE232" s="483"/>
      <c r="JYF232" s="483"/>
      <c r="JYG232" s="483"/>
      <c r="JYH232" s="483"/>
      <c r="JYI232" s="483"/>
      <c r="JYJ232" s="483"/>
      <c r="JYK232" s="483"/>
      <c r="JYL232" s="483"/>
      <c r="JYM232" s="483"/>
      <c r="JYN232" s="483"/>
      <c r="JYO232" s="483"/>
      <c r="JYP232" s="483"/>
      <c r="JYQ232" s="483"/>
      <c r="JYR232" s="483"/>
      <c r="JYS232" s="483"/>
      <c r="JYT232" s="483"/>
      <c r="JYU232" s="483"/>
      <c r="JYV232" s="483"/>
      <c r="JYW232" s="483"/>
      <c r="JYX232" s="483"/>
      <c r="JYY232" s="483"/>
      <c r="JYZ232" s="483"/>
      <c r="JZA232" s="483"/>
      <c r="JZB232" s="483"/>
      <c r="JZC232" s="483"/>
      <c r="JZD232" s="483"/>
      <c r="JZE232" s="483"/>
      <c r="JZF232" s="483"/>
      <c r="JZG232" s="483"/>
      <c r="JZH232" s="483"/>
      <c r="JZI232" s="483"/>
      <c r="JZJ232" s="483"/>
      <c r="JZK232" s="483"/>
      <c r="JZL232" s="483"/>
      <c r="JZM232" s="483"/>
      <c r="JZN232" s="483"/>
      <c r="JZO232" s="483"/>
      <c r="JZP232" s="483"/>
      <c r="JZQ232" s="483"/>
      <c r="JZR232" s="483"/>
      <c r="JZS232" s="483"/>
      <c r="JZT232" s="483"/>
      <c r="JZU232" s="483"/>
      <c r="JZV232" s="483"/>
      <c r="JZW232" s="483"/>
      <c r="JZX232" s="483"/>
      <c r="JZY232" s="483"/>
      <c r="JZZ232" s="483"/>
      <c r="KAA232" s="483"/>
      <c r="KAB232" s="483"/>
      <c r="KAC232" s="483"/>
      <c r="KAD232" s="483"/>
      <c r="KAE232" s="483"/>
      <c r="KAF232" s="483"/>
      <c r="KAG232" s="483"/>
      <c r="KAH232" s="483"/>
      <c r="KAI232" s="483"/>
      <c r="KAJ232" s="483"/>
      <c r="KAK232" s="483"/>
      <c r="KAL232" s="483"/>
      <c r="KAM232" s="483"/>
      <c r="KAN232" s="483"/>
      <c r="KAO232" s="483"/>
      <c r="KAP232" s="483"/>
      <c r="KAQ232" s="483"/>
      <c r="KAR232" s="483"/>
      <c r="KAS232" s="483"/>
      <c r="KAT232" s="483"/>
      <c r="KAU232" s="483"/>
      <c r="KAV232" s="483"/>
      <c r="KAW232" s="483"/>
      <c r="KAX232" s="483"/>
      <c r="KAY232" s="483"/>
      <c r="KAZ232" s="483"/>
      <c r="KBA232" s="483"/>
      <c r="KBB232" s="483"/>
      <c r="KBC232" s="483"/>
      <c r="KBD232" s="483"/>
      <c r="KBE232" s="483"/>
      <c r="KBF232" s="483"/>
      <c r="KBG232" s="483"/>
      <c r="KBH232" s="483"/>
      <c r="KBI232" s="483"/>
      <c r="KBJ232" s="483"/>
      <c r="KBK232" s="483"/>
      <c r="KBL232" s="483"/>
      <c r="KBM232" s="483"/>
      <c r="KBN232" s="483"/>
      <c r="KBO232" s="483"/>
      <c r="KBP232" s="483"/>
      <c r="KBQ232" s="483"/>
      <c r="KBR232" s="483"/>
      <c r="KBS232" s="483"/>
      <c r="KBT232" s="483"/>
      <c r="KBU232" s="483"/>
      <c r="KBV232" s="483"/>
      <c r="KBW232" s="483"/>
      <c r="KBX232" s="483"/>
      <c r="KBY232" s="483"/>
      <c r="KBZ232" s="483"/>
      <c r="KCA232" s="483"/>
      <c r="KCB232" s="483"/>
      <c r="KCC232" s="483"/>
      <c r="KCD232" s="483"/>
      <c r="KCE232" s="483"/>
      <c r="KCF232" s="483"/>
      <c r="KCG232" s="483"/>
      <c r="KCH232" s="483"/>
      <c r="KCI232" s="483"/>
      <c r="KCJ232" s="483"/>
      <c r="KCK232" s="483"/>
      <c r="KCL232" s="483"/>
      <c r="KCM232" s="483"/>
      <c r="KCN232" s="483"/>
      <c r="KCO232" s="483"/>
      <c r="KCP232" s="483"/>
      <c r="KCQ232" s="483"/>
      <c r="KCR232" s="483"/>
      <c r="KCS232" s="483"/>
      <c r="KCT232" s="483"/>
      <c r="KCU232" s="483"/>
      <c r="KCV232" s="483"/>
      <c r="KCW232" s="483"/>
      <c r="KCX232" s="483"/>
      <c r="KCY232" s="483"/>
      <c r="KCZ232" s="483"/>
      <c r="KDA232" s="483"/>
      <c r="KDB232" s="483"/>
      <c r="KDC232" s="483"/>
      <c r="KDD232" s="483"/>
      <c r="KDE232" s="483"/>
      <c r="KDF232" s="483"/>
      <c r="KDG232" s="483"/>
      <c r="KDH232" s="483"/>
      <c r="KDI232" s="483"/>
      <c r="KDJ232" s="483"/>
      <c r="KDK232" s="483"/>
      <c r="KDL232" s="483"/>
      <c r="KDM232" s="483"/>
      <c r="KDN232" s="483"/>
      <c r="KDO232" s="483"/>
      <c r="KDP232" s="483"/>
      <c r="KDQ232" s="483"/>
      <c r="KDR232" s="483"/>
      <c r="KDS232" s="483"/>
      <c r="KDT232" s="483"/>
      <c r="KDU232" s="483"/>
      <c r="KDV232" s="483"/>
      <c r="KDW232" s="483"/>
      <c r="KDX232" s="483"/>
      <c r="KDY232" s="483"/>
      <c r="KDZ232" s="483"/>
      <c r="KEA232" s="483"/>
      <c r="KEB232" s="483"/>
      <c r="KEC232" s="483"/>
      <c r="KED232" s="483"/>
      <c r="KEE232" s="483"/>
      <c r="KEF232" s="483"/>
      <c r="KEG232" s="483"/>
      <c r="KEH232" s="483"/>
      <c r="KEI232" s="483"/>
      <c r="KEJ232" s="483"/>
      <c r="KEK232" s="483"/>
      <c r="KEL232" s="483"/>
      <c r="KEM232" s="483"/>
      <c r="KEN232" s="483"/>
      <c r="KEO232" s="483"/>
      <c r="KEP232" s="483"/>
      <c r="KEQ232" s="483"/>
      <c r="KER232" s="483"/>
      <c r="KES232" s="483"/>
      <c r="KET232" s="483"/>
      <c r="KEU232" s="483"/>
      <c r="KEV232" s="483"/>
      <c r="KEW232" s="483"/>
      <c r="KEX232" s="483"/>
      <c r="KEY232" s="483"/>
      <c r="KEZ232" s="483"/>
      <c r="KFA232" s="483"/>
      <c r="KFB232" s="483"/>
      <c r="KFC232" s="483"/>
      <c r="KFD232" s="483"/>
      <c r="KFE232" s="483"/>
      <c r="KFF232" s="483"/>
      <c r="KFG232" s="483"/>
      <c r="KFH232" s="483"/>
      <c r="KFI232" s="483"/>
      <c r="KFJ232" s="483"/>
      <c r="KFK232" s="483"/>
      <c r="KFL232" s="483"/>
      <c r="KFM232" s="483"/>
      <c r="KFN232" s="483"/>
      <c r="KFO232" s="483"/>
      <c r="KFP232" s="483"/>
      <c r="KFQ232" s="483"/>
      <c r="KFR232" s="483"/>
      <c r="KFS232" s="483"/>
      <c r="KFT232" s="483"/>
      <c r="KFU232" s="483"/>
      <c r="KFV232" s="483"/>
      <c r="KFW232" s="483"/>
      <c r="KFX232" s="483"/>
      <c r="KFY232" s="483"/>
      <c r="KFZ232" s="483"/>
      <c r="KGA232" s="483"/>
      <c r="KGB232" s="483"/>
      <c r="KGC232" s="483"/>
      <c r="KGD232" s="483"/>
      <c r="KGE232" s="483"/>
      <c r="KGF232" s="483"/>
      <c r="KGG232" s="483"/>
      <c r="KGH232" s="483"/>
      <c r="KGI232" s="483"/>
      <c r="KGJ232" s="483"/>
      <c r="KGK232" s="483"/>
      <c r="KGL232" s="483"/>
      <c r="KGM232" s="483"/>
      <c r="KGN232" s="483"/>
      <c r="KGO232" s="483"/>
      <c r="KGP232" s="483"/>
      <c r="KGQ232" s="483"/>
      <c r="KGR232" s="483"/>
      <c r="KGS232" s="483"/>
      <c r="KGT232" s="483"/>
      <c r="KGU232" s="483"/>
      <c r="KGV232" s="483"/>
      <c r="KGW232" s="483"/>
      <c r="KGX232" s="483"/>
      <c r="KGY232" s="483"/>
      <c r="KGZ232" s="483"/>
      <c r="KHA232" s="483"/>
      <c r="KHB232" s="483"/>
      <c r="KHC232" s="483"/>
      <c r="KHD232" s="483"/>
      <c r="KHE232" s="483"/>
      <c r="KHF232" s="483"/>
      <c r="KHG232" s="483"/>
      <c r="KHH232" s="483"/>
      <c r="KHI232" s="483"/>
      <c r="KHJ232" s="483"/>
      <c r="KHK232" s="483"/>
      <c r="KHL232" s="483"/>
      <c r="KHM232" s="483"/>
      <c r="KHN232" s="483"/>
      <c r="KHO232" s="483"/>
      <c r="KHP232" s="483"/>
      <c r="KHQ232" s="483"/>
      <c r="KHR232" s="483"/>
      <c r="KHS232" s="483"/>
      <c r="KHT232" s="483"/>
      <c r="KHU232" s="483"/>
      <c r="KHV232" s="483"/>
      <c r="KHW232" s="483"/>
      <c r="KHX232" s="483"/>
      <c r="KHY232" s="483"/>
      <c r="KHZ232" s="483"/>
      <c r="KIA232" s="483"/>
      <c r="KIB232" s="483"/>
      <c r="KIC232" s="483"/>
      <c r="KID232" s="483"/>
      <c r="KIE232" s="483"/>
      <c r="KIF232" s="483"/>
      <c r="KIG232" s="483"/>
      <c r="KIH232" s="483"/>
      <c r="KII232" s="483"/>
      <c r="KIJ232" s="483"/>
      <c r="KIK232" s="483"/>
      <c r="KIL232" s="483"/>
      <c r="KIM232" s="483"/>
      <c r="KIN232" s="483"/>
      <c r="KIO232" s="483"/>
      <c r="KIP232" s="483"/>
      <c r="KIQ232" s="483"/>
      <c r="KIR232" s="483"/>
      <c r="KIS232" s="483"/>
      <c r="KIT232" s="483"/>
      <c r="KIU232" s="483"/>
      <c r="KIV232" s="483"/>
      <c r="KIW232" s="483"/>
      <c r="KIX232" s="483"/>
      <c r="KIY232" s="483"/>
      <c r="KIZ232" s="483"/>
      <c r="KJA232" s="483"/>
      <c r="KJB232" s="483"/>
      <c r="KJC232" s="483"/>
      <c r="KJD232" s="483"/>
      <c r="KJE232" s="483"/>
      <c r="KJF232" s="483"/>
      <c r="KJG232" s="483"/>
      <c r="KJH232" s="483"/>
      <c r="KJI232" s="483"/>
      <c r="KJJ232" s="483"/>
      <c r="KJK232" s="483"/>
      <c r="KJL232" s="483"/>
      <c r="KJM232" s="483"/>
      <c r="KJN232" s="483"/>
      <c r="KJO232" s="483"/>
      <c r="KJP232" s="483"/>
      <c r="KJQ232" s="483"/>
      <c r="KJR232" s="483"/>
      <c r="KJS232" s="483"/>
      <c r="KJT232" s="483"/>
      <c r="KJU232" s="483"/>
      <c r="KJV232" s="483"/>
      <c r="KJW232" s="483"/>
      <c r="KJX232" s="483"/>
      <c r="KJY232" s="483"/>
      <c r="KJZ232" s="483"/>
      <c r="KKA232" s="483"/>
      <c r="KKB232" s="483"/>
      <c r="KKC232" s="483"/>
      <c r="KKD232" s="483"/>
      <c r="KKE232" s="483"/>
      <c r="KKF232" s="483"/>
      <c r="KKG232" s="483"/>
      <c r="KKH232" s="483"/>
      <c r="KKI232" s="483"/>
      <c r="KKJ232" s="483"/>
      <c r="KKK232" s="483"/>
      <c r="KKL232" s="483"/>
      <c r="KKM232" s="483"/>
      <c r="KKN232" s="483"/>
      <c r="KKO232" s="483"/>
      <c r="KKP232" s="483"/>
      <c r="KKQ232" s="483"/>
      <c r="KKR232" s="483"/>
      <c r="KKS232" s="483"/>
      <c r="KKT232" s="483"/>
      <c r="KKU232" s="483"/>
      <c r="KKV232" s="483"/>
      <c r="KKW232" s="483"/>
      <c r="KKX232" s="483"/>
      <c r="KKY232" s="483"/>
      <c r="KKZ232" s="483"/>
      <c r="KLA232" s="483"/>
      <c r="KLB232" s="483"/>
      <c r="KLC232" s="483"/>
      <c r="KLD232" s="483"/>
      <c r="KLE232" s="483"/>
      <c r="KLF232" s="483"/>
      <c r="KLG232" s="483"/>
      <c r="KLH232" s="483"/>
      <c r="KLI232" s="483"/>
      <c r="KLJ232" s="483"/>
      <c r="KLK232" s="483"/>
      <c r="KLL232" s="483"/>
      <c r="KLM232" s="483"/>
      <c r="KLN232" s="483"/>
      <c r="KLO232" s="483"/>
      <c r="KLP232" s="483"/>
      <c r="KLQ232" s="483"/>
      <c r="KLR232" s="483"/>
      <c r="KLS232" s="483"/>
      <c r="KLT232" s="483"/>
      <c r="KLU232" s="483"/>
      <c r="KLV232" s="483"/>
      <c r="KLW232" s="483"/>
      <c r="KLX232" s="483"/>
      <c r="KLY232" s="483"/>
      <c r="KLZ232" s="483"/>
      <c r="KMA232" s="483"/>
      <c r="KMB232" s="483"/>
      <c r="KMC232" s="483"/>
      <c r="KMD232" s="483"/>
      <c r="KME232" s="483"/>
      <c r="KMF232" s="483"/>
      <c r="KMG232" s="483"/>
      <c r="KMH232" s="483"/>
      <c r="KMI232" s="483"/>
      <c r="KMJ232" s="483"/>
      <c r="KMK232" s="483"/>
      <c r="KML232" s="483"/>
      <c r="KMM232" s="483"/>
      <c r="KMN232" s="483"/>
      <c r="KMO232" s="483"/>
      <c r="KMP232" s="483"/>
      <c r="KMQ232" s="483"/>
      <c r="KMR232" s="483"/>
      <c r="KMS232" s="483"/>
      <c r="KMT232" s="483"/>
      <c r="KMU232" s="483"/>
      <c r="KMV232" s="483"/>
      <c r="KMW232" s="483"/>
      <c r="KMX232" s="483"/>
      <c r="KMY232" s="483"/>
      <c r="KMZ232" s="483"/>
      <c r="KNA232" s="483"/>
      <c r="KNB232" s="483"/>
      <c r="KNC232" s="483"/>
      <c r="KND232" s="483"/>
      <c r="KNE232" s="483"/>
      <c r="KNF232" s="483"/>
      <c r="KNG232" s="483"/>
      <c r="KNH232" s="483"/>
      <c r="KNI232" s="483"/>
      <c r="KNJ232" s="483"/>
      <c r="KNK232" s="483"/>
      <c r="KNL232" s="483"/>
      <c r="KNM232" s="483"/>
      <c r="KNN232" s="483"/>
      <c r="KNO232" s="483"/>
      <c r="KNP232" s="483"/>
      <c r="KNQ232" s="483"/>
      <c r="KNR232" s="483"/>
      <c r="KNS232" s="483"/>
      <c r="KNT232" s="483"/>
      <c r="KNU232" s="483"/>
      <c r="KNV232" s="483"/>
      <c r="KNW232" s="483"/>
      <c r="KNX232" s="483"/>
      <c r="KNY232" s="483"/>
      <c r="KNZ232" s="483"/>
      <c r="KOA232" s="483"/>
      <c r="KOB232" s="483"/>
      <c r="KOC232" s="483"/>
      <c r="KOD232" s="483"/>
      <c r="KOE232" s="483"/>
      <c r="KOF232" s="483"/>
      <c r="KOG232" s="483"/>
      <c r="KOH232" s="483"/>
      <c r="KOI232" s="483"/>
      <c r="KOJ232" s="483"/>
      <c r="KOK232" s="483"/>
      <c r="KOL232" s="483"/>
      <c r="KOM232" s="483"/>
      <c r="KON232" s="483"/>
      <c r="KOO232" s="483"/>
      <c r="KOP232" s="483"/>
      <c r="KOQ232" s="483"/>
      <c r="KOR232" s="483"/>
      <c r="KOS232" s="483"/>
      <c r="KOT232" s="483"/>
      <c r="KOU232" s="483"/>
      <c r="KOV232" s="483"/>
      <c r="KOW232" s="483"/>
      <c r="KOX232" s="483"/>
      <c r="KOY232" s="483"/>
      <c r="KOZ232" s="483"/>
      <c r="KPA232" s="483"/>
      <c r="KPB232" s="483"/>
      <c r="KPC232" s="483"/>
      <c r="KPD232" s="483"/>
      <c r="KPE232" s="483"/>
      <c r="KPF232" s="483"/>
      <c r="KPG232" s="483"/>
      <c r="KPH232" s="483"/>
      <c r="KPI232" s="483"/>
      <c r="KPJ232" s="483"/>
      <c r="KPK232" s="483"/>
      <c r="KPL232" s="483"/>
      <c r="KPM232" s="483"/>
      <c r="KPN232" s="483"/>
      <c r="KPO232" s="483"/>
      <c r="KPP232" s="483"/>
      <c r="KPQ232" s="483"/>
      <c r="KPR232" s="483"/>
      <c r="KPS232" s="483"/>
      <c r="KPT232" s="483"/>
      <c r="KPU232" s="483"/>
      <c r="KPV232" s="483"/>
      <c r="KPW232" s="483"/>
      <c r="KPX232" s="483"/>
      <c r="KPY232" s="483"/>
      <c r="KPZ232" s="483"/>
      <c r="KQA232" s="483"/>
      <c r="KQB232" s="483"/>
      <c r="KQC232" s="483"/>
      <c r="KQD232" s="483"/>
      <c r="KQE232" s="483"/>
      <c r="KQF232" s="483"/>
      <c r="KQG232" s="483"/>
      <c r="KQH232" s="483"/>
      <c r="KQI232" s="483"/>
      <c r="KQJ232" s="483"/>
      <c r="KQK232" s="483"/>
      <c r="KQL232" s="483"/>
      <c r="KQM232" s="483"/>
      <c r="KQN232" s="483"/>
      <c r="KQO232" s="483"/>
      <c r="KQP232" s="483"/>
      <c r="KQQ232" s="483"/>
      <c r="KQR232" s="483"/>
      <c r="KQS232" s="483"/>
      <c r="KQT232" s="483"/>
      <c r="KQU232" s="483"/>
      <c r="KQV232" s="483"/>
      <c r="KQW232" s="483"/>
      <c r="KQX232" s="483"/>
      <c r="KQY232" s="483"/>
      <c r="KQZ232" s="483"/>
      <c r="KRA232" s="483"/>
      <c r="KRB232" s="483"/>
      <c r="KRC232" s="483"/>
      <c r="KRD232" s="483"/>
      <c r="KRE232" s="483"/>
      <c r="KRF232" s="483"/>
      <c r="KRG232" s="483"/>
      <c r="KRH232" s="483"/>
      <c r="KRI232" s="483"/>
      <c r="KRJ232" s="483"/>
      <c r="KRK232" s="483"/>
      <c r="KRL232" s="483"/>
      <c r="KRM232" s="483"/>
      <c r="KRN232" s="483"/>
      <c r="KRO232" s="483"/>
      <c r="KRP232" s="483"/>
      <c r="KRQ232" s="483"/>
      <c r="KRR232" s="483"/>
      <c r="KRS232" s="483"/>
      <c r="KRT232" s="483"/>
      <c r="KRU232" s="483"/>
      <c r="KRV232" s="483"/>
      <c r="KRW232" s="483"/>
      <c r="KRX232" s="483"/>
      <c r="KRY232" s="483"/>
      <c r="KRZ232" s="483"/>
      <c r="KSA232" s="483"/>
      <c r="KSB232" s="483"/>
      <c r="KSC232" s="483"/>
      <c r="KSD232" s="483"/>
      <c r="KSE232" s="483"/>
      <c r="KSF232" s="483"/>
      <c r="KSG232" s="483"/>
      <c r="KSH232" s="483"/>
      <c r="KSI232" s="483"/>
      <c r="KSJ232" s="483"/>
      <c r="KSK232" s="483"/>
      <c r="KSL232" s="483"/>
      <c r="KSM232" s="483"/>
      <c r="KSN232" s="483"/>
      <c r="KSO232" s="483"/>
      <c r="KSP232" s="483"/>
      <c r="KSQ232" s="483"/>
      <c r="KSR232" s="483"/>
      <c r="KSS232" s="483"/>
      <c r="KST232" s="483"/>
      <c r="KSU232" s="483"/>
      <c r="KSV232" s="483"/>
      <c r="KSW232" s="483"/>
      <c r="KSX232" s="483"/>
      <c r="KSY232" s="483"/>
      <c r="KSZ232" s="483"/>
      <c r="KTA232" s="483"/>
      <c r="KTB232" s="483"/>
      <c r="KTC232" s="483"/>
      <c r="KTD232" s="483"/>
      <c r="KTE232" s="483"/>
      <c r="KTF232" s="483"/>
      <c r="KTG232" s="483"/>
      <c r="KTH232" s="483"/>
      <c r="KTI232" s="483"/>
      <c r="KTJ232" s="483"/>
      <c r="KTK232" s="483"/>
      <c r="KTL232" s="483"/>
      <c r="KTM232" s="483"/>
      <c r="KTN232" s="483"/>
      <c r="KTO232" s="483"/>
      <c r="KTP232" s="483"/>
      <c r="KTQ232" s="483"/>
      <c r="KTR232" s="483"/>
      <c r="KTS232" s="483"/>
      <c r="KTT232" s="483"/>
      <c r="KTU232" s="483"/>
      <c r="KTV232" s="483"/>
      <c r="KTW232" s="483"/>
      <c r="KTX232" s="483"/>
      <c r="KTY232" s="483"/>
      <c r="KTZ232" s="483"/>
      <c r="KUA232" s="483"/>
      <c r="KUB232" s="483"/>
      <c r="KUC232" s="483"/>
      <c r="KUD232" s="483"/>
      <c r="KUE232" s="483"/>
      <c r="KUF232" s="483"/>
      <c r="KUG232" s="483"/>
      <c r="KUH232" s="483"/>
      <c r="KUI232" s="483"/>
      <c r="KUJ232" s="483"/>
      <c r="KUK232" s="483"/>
      <c r="KUL232" s="483"/>
      <c r="KUM232" s="483"/>
      <c r="KUN232" s="483"/>
      <c r="KUO232" s="483"/>
      <c r="KUP232" s="483"/>
      <c r="KUQ232" s="483"/>
      <c r="KUR232" s="483"/>
      <c r="KUS232" s="483"/>
      <c r="KUT232" s="483"/>
      <c r="KUU232" s="483"/>
      <c r="KUV232" s="483"/>
      <c r="KUW232" s="483"/>
      <c r="KUX232" s="483"/>
      <c r="KUY232" s="483"/>
      <c r="KUZ232" s="483"/>
      <c r="KVA232" s="483"/>
      <c r="KVB232" s="483"/>
      <c r="KVC232" s="483"/>
      <c r="KVD232" s="483"/>
      <c r="KVE232" s="483"/>
      <c r="KVF232" s="483"/>
      <c r="KVG232" s="483"/>
      <c r="KVH232" s="483"/>
      <c r="KVI232" s="483"/>
      <c r="KVJ232" s="483"/>
      <c r="KVK232" s="483"/>
      <c r="KVL232" s="483"/>
      <c r="KVM232" s="483"/>
      <c r="KVN232" s="483"/>
      <c r="KVO232" s="483"/>
      <c r="KVP232" s="483"/>
      <c r="KVQ232" s="483"/>
      <c r="KVR232" s="483"/>
      <c r="KVS232" s="483"/>
      <c r="KVT232" s="483"/>
      <c r="KVU232" s="483"/>
      <c r="KVV232" s="483"/>
      <c r="KVW232" s="483"/>
      <c r="KVX232" s="483"/>
      <c r="KVY232" s="483"/>
      <c r="KVZ232" s="483"/>
      <c r="KWA232" s="483"/>
      <c r="KWB232" s="483"/>
      <c r="KWC232" s="483"/>
      <c r="KWD232" s="483"/>
      <c r="KWE232" s="483"/>
      <c r="KWF232" s="483"/>
      <c r="KWG232" s="483"/>
      <c r="KWH232" s="483"/>
      <c r="KWI232" s="483"/>
      <c r="KWJ232" s="483"/>
      <c r="KWK232" s="483"/>
      <c r="KWL232" s="483"/>
      <c r="KWM232" s="483"/>
      <c r="KWN232" s="483"/>
      <c r="KWO232" s="483"/>
      <c r="KWP232" s="483"/>
      <c r="KWQ232" s="483"/>
      <c r="KWR232" s="483"/>
      <c r="KWS232" s="483"/>
      <c r="KWT232" s="483"/>
      <c r="KWU232" s="483"/>
      <c r="KWV232" s="483"/>
      <c r="KWW232" s="483"/>
      <c r="KWX232" s="483"/>
      <c r="KWY232" s="483"/>
      <c r="KWZ232" s="483"/>
      <c r="KXA232" s="483"/>
      <c r="KXB232" s="483"/>
      <c r="KXC232" s="483"/>
      <c r="KXD232" s="483"/>
      <c r="KXE232" s="483"/>
      <c r="KXF232" s="483"/>
      <c r="KXG232" s="483"/>
      <c r="KXH232" s="483"/>
      <c r="KXI232" s="483"/>
      <c r="KXJ232" s="483"/>
      <c r="KXK232" s="483"/>
      <c r="KXL232" s="483"/>
      <c r="KXM232" s="483"/>
      <c r="KXN232" s="483"/>
      <c r="KXO232" s="483"/>
      <c r="KXP232" s="483"/>
      <c r="KXQ232" s="483"/>
      <c r="KXR232" s="483"/>
      <c r="KXS232" s="483"/>
      <c r="KXT232" s="483"/>
      <c r="KXU232" s="483"/>
      <c r="KXV232" s="483"/>
      <c r="KXW232" s="483"/>
      <c r="KXX232" s="483"/>
      <c r="KXY232" s="483"/>
      <c r="KXZ232" s="483"/>
      <c r="KYA232" s="483"/>
      <c r="KYB232" s="483"/>
      <c r="KYC232" s="483"/>
      <c r="KYD232" s="483"/>
      <c r="KYE232" s="483"/>
      <c r="KYF232" s="483"/>
      <c r="KYG232" s="483"/>
      <c r="KYH232" s="483"/>
      <c r="KYI232" s="483"/>
      <c r="KYJ232" s="483"/>
      <c r="KYK232" s="483"/>
      <c r="KYL232" s="483"/>
      <c r="KYM232" s="483"/>
      <c r="KYN232" s="483"/>
      <c r="KYO232" s="483"/>
      <c r="KYP232" s="483"/>
      <c r="KYQ232" s="483"/>
      <c r="KYR232" s="483"/>
      <c r="KYS232" s="483"/>
      <c r="KYT232" s="483"/>
      <c r="KYU232" s="483"/>
      <c r="KYV232" s="483"/>
      <c r="KYW232" s="483"/>
      <c r="KYX232" s="483"/>
      <c r="KYY232" s="483"/>
      <c r="KYZ232" s="483"/>
      <c r="KZA232" s="483"/>
      <c r="KZB232" s="483"/>
      <c r="KZC232" s="483"/>
      <c r="KZD232" s="483"/>
      <c r="KZE232" s="483"/>
      <c r="KZF232" s="483"/>
      <c r="KZG232" s="483"/>
      <c r="KZH232" s="483"/>
      <c r="KZI232" s="483"/>
      <c r="KZJ232" s="483"/>
      <c r="KZK232" s="483"/>
      <c r="KZL232" s="483"/>
      <c r="KZM232" s="483"/>
      <c r="KZN232" s="483"/>
      <c r="KZO232" s="483"/>
      <c r="KZP232" s="483"/>
      <c r="KZQ232" s="483"/>
      <c r="KZR232" s="483"/>
      <c r="KZS232" s="483"/>
      <c r="KZT232" s="483"/>
      <c r="KZU232" s="483"/>
      <c r="KZV232" s="483"/>
      <c r="KZW232" s="483"/>
      <c r="KZX232" s="483"/>
      <c r="KZY232" s="483"/>
      <c r="KZZ232" s="483"/>
      <c r="LAA232" s="483"/>
      <c r="LAB232" s="483"/>
      <c r="LAC232" s="483"/>
      <c r="LAD232" s="483"/>
      <c r="LAE232" s="483"/>
      <c r="LAF232" s="483"/>
      <c r="LAG232" s="483"/>
      <c r="LAH232" s="483"/>
      <c r="LAI232" s="483"/>
      <c r="LAJ232" s="483"/>
      <c r="LAK232" s="483"/>
      <c r="LAL232" s="483"/>
      <c r="LAM232" s="483"/>
      <c r="LAN232" s="483"/>
      <c r="LAO232" s="483"/>
      <c r="LAP232" s="483"/>
      <c r="LAQ232" s="483"/>
      <c r="LAR232" s="483"/>
      <c r="LAS232" s="483"/>
      <c r="LAT232" s="483"/>
      <c r="LAU232" s="483"/>
      <c r="LAV232" s="483"/>
      <c r="LAW232" s="483"/>
      <c r="LAX232" s="483"/>
      <c r="LAY232" s="483"/>
      <c r="LAZ232" s="483"/>
      <c r="LBA232" s="483"/>
      <c r="LBB232" s="483"/>
      <c r="LBC232" s="483"/>
      <c r="LBD232" s="483"/>
      <c r="LBE232" s="483"/>
      <c r="LBF232" s="483"/>
      <c r="LBG232" s="483"/>
      <c r="LBH232" s="483"/>
      <c r="LBI232" s="483"/>
      <c r="LBJ232" s="483"/>
      <c r="LBK232" s="483"/>
      <c r="LBL232" s="483"/>
      <c r="LBM232" s="483"/>
      <c r="LBN232" s="483"/>
      <c r="LBO232" s="483"/>
      <c r="LBP232" s="483"/>
      <c r="LBQ232" s="483"/>
      <c r="LBR232" s="483"/>
      <c r="LBS232" s="483"/>
      <c r="LBT232" s="483"/>
      <c r="LBU232" s="483"/>
      <c r="LBV232" s="483"/>
      <c r="LBW232" s="483"/>
      <c r="LBX232" s="483"/>
      <c r="LBY232" s="483"/>
      <c r="LBZ232" s="483"/>
      <c r="LCA232" s="483"/>
      <c r="LCB232" s="483"/>
      <c r="LCC232" s="483"/>
      <c r="LCD232" s="483"/>
      <c r="LCE232" s="483"/>
      <c r="LCF232" s="483"/>
      <c r="LCG232" s="483"/>
      <c r="LCH232" s="483"/>
      <c r="LCI232" s="483"/>
      <c r="LCJ232" s="483"/>
      <c r="LCK232" s="483"/>
      <c r="LCL232" s="483"/>
      <c r="LCM232" s="483"/>
      <c r="LCN232" s="483"/>
      <c r="LCO232" s="483"/>
      <c r="LCP232" s="483"/>
      <c r="LCQ232" s="483"/>
      <c r="LCR232" s="483"/>
      <c r="LCS232" s="483"/>
      <c r="LCT232" s="483"/>
      <c r="LCU232" s="483"/>
      <c r="LCV232" s="483"/>
      <c r="LCW232" s="483"/>
      <c r="LCX232" s="483"/>
      <c r="LCY232" s="483"/>
      <c r="LCZ232" s="483"/>
      <c r="LDA232" s="483"/>
      <c r="LDB232" s="483"/>
      <c r="LDC232" s="483"/>
      <c r="LDD232" s="483"/>
      <c r="LDE232" s="483"/>
      <c r="LDF232" s="483"/>
      <c r="LDG232" s="483"/>
      <c r="LDH232" s="483"/>
      <c r="LDI232" s="483"/>
      <c r="LDJ232" s="483"/>
      <c r="LDK232" s="483"/>
      <c r="LDL232" s="483"/>
      <c r="LDM232" s="483"/>
      <c r="LDN232" s="483"/>
      <c r="LDO232" s="483"/>
      <c r="LDP232" s="483"/>
      <c r="LDQ232" s="483"/>
      <c r="LDR232" s="483"/>
      <c r="LDS232" s="483"/>
      <c r="LDT232" s="483"/>
      <c r="LDU232" s="483"/>
      <c r="LDV232" s="483"/>
      <c r="LDW232" s="483"/>
      <c r="LDX232" s="483"/>
      <c r="LDY232" s="483"/>
      <c r="LDZ232" s="483"/>
      <c r="LEA232" s="483"/>
      <c r="LEB232" s="483"/>
      <c r="LEC232" s="483"/>
      <c r="LED232" s="483"/>
      <c r="LEE232" s="483"/>
      <c r="LEF232" s="483"/>
      <c r="LEG232" s="483"/>
      <c r="LEH232" s="483"/>
      <c r="LEI232" s="483"/>
      <c r="LEJ232" s="483"/>
      <c r="LEK232" s="483"/>
      <c r="LEL232" s="483"/>
      <c r="LEM232" s="483"/>
      <c r="LEN232" s="483"/>
      <c r="LEO232" s="483"/>
      <c r="LEP232" s="483"/>
      <c r="LEQ232" s="483"/>
      <c r="LER232" s="483"/>
      <c r="LES232" s="483"/>
      <c r="LET232" s="483"/>
      <c r="LEU232" s="483"/>
      <c r="LEV232" s="483"/>
      <c r="LEW232" s="483"/>
      <c r="LEX232" s="483"/>
      <c r="LEY232" s="483"/>
      <c r="LEZ232" s="483"/>
      <c r="LFA232" s="483"/>
      <c r="LFB232" s="483"/>
      <c r="LFC232" s="483"/>
      <c r="LFD232" s="483"/>
      <c r="LFE232" s="483"/>
      <c r="LFF232" s="483"/>
      <c r="LFG232" s="483"/>
      <c r="LFH232" s="483"/>
      <c r="LFI232" s="483"/>
      <c r="LFJ232" s="483"/>
      <c r="LFK232" s="483"/>
      <c r="LFL232" s="483"/>
      <c r="LFM232" s="483"/>
      <c r="LFN232" s="483"/>
      <c r="LFO232" s="483"/>
      <c r="LFP232" s="483"/>
      <c r="LFQ232" s="483"/>
      <c r="LFR232" s="483"/>
      <c r="LFS232" s="483"/>
      <c r="LFT232" s="483"/>
      <c r="LFU232" s="483"/>
      <c r="LFV232" s="483"/>
      <c r="LFW232" s="483"/>
      <c r="LFX232" s="483"/>
      <c r="LFY232" s="483"/>
      <c r="LFZ232" s="483"/>
      <c r="LGA232" s="483"/>
      <c r="LGB232" s="483"/>
      <c r="LGC232" s="483"/>
      <c r="LGD232" s="483"/>
      <c r="LGE232" s="483"/>
      <c r="LGF232" s="483"/>
      <c r="LGG232" s="483"/>
      <c r="LGH232" s="483"/>
      <c r="LGI232" s="483"/>
      <c r="LGJ232" s="483"/>
      <c r="LGK232" s="483"/>
      <c r="LGL232" s="483"/>
      <c r="LGM232" s="483"/>
      <c r="LGN232" s="483"/>
      <c r="LGO232" s="483"/>
      <c r="LGP232" s="483"/>
      <c r="LGQ232" s="483"/>
      <c r="LGR232" s="483"/>
      <c r="LGS232" s="483"/>
      <c r="LGT232" s="483"/>
      <c r="LGU232" s="483"/>
      <c r="LGV232" s="483"/>
      <c r="LGW232" s="483"/>
      <c r="LGX232" s="483"/>
      <c r="LGY232" s="483"/>
      <c r="LGZ232" s="483"/>
      <c r="LHA232" s="483"/>
      <c r="LHB232" s="483"/>
      <c r="LHC232" s="483"/>
      <c r="LHD232" s="483"/>
      <c r="LHE232" s="483"/>
      <c r="LHF232" s="483"/>
      <c r="LHG232" s="483"/>
      <c r="LHH232" s="483"/>
      <c r="LHI232" s="483"/>
      <c r="LHJ232" s="483"/>
      <c r="LHK232" s="483"/>
      <c r="LHL232" s="483"/>
      <c r="LHM232" s="483"/>
      <c r="LHN232" s="483"/>
      <c r="LHO232" s="483"/>
      <c r="LHP232" s="483"/>
      <c r="LHQ232" s="483"/>
      <c r="LHR232" s="483"/>
      <c r="LHS232" s="483"/>
      <c r="LHT232" s="483"/>
      <c r="LHU232" s="483"/>
      <c r="LHV232" s="483"/>
      <c r="LHW232" s="483"/>
      <c r="LHX232" s="483"/>
      <c r="LHY232" s="483"/>
      <c r="LHZ232" s="483"/>
      <c r="LIA232" s="483"/>
      <c r="LIB232" s="483"/>
      <c r="LIC232" s="483"/>
      <c r="LID232" s="483"/>
      <c r="LIE232" s="483"/>
      <c r="LIF232" s="483"/>
      <c r="LIG232" s="483"/>
      <c r="LIH232" s="483"/>
      <c r="LII232" s="483"/>
      <c r="LIJ232" s="483"/>
      <c r="LIK232" s="483"/>
      <c r="LIL232" s="483"/>
      <c r="LIM232" s="483"/>
      <c r="LIN232" s="483"/>
      <c r="LIO232" s="483"/>
      <c r="LIP232" s="483"/>
      <c r="LIQ232" s="483"/>
      <c r="LIR232" s="483"/>
      <c r="LIS232" s="483"/>
      <c r="LIT232" s="483"/>
      <c r="LIU232" s="483"/>
      <c r="LIV232" s="483"/>
      <c r="LIW232" s="483"/>
      <c r="LIX232" s="483"/>
      <c r="LIY232" s="483"/>
      <c r="LIZ232" s="483"/>
      <c r="LJA232" s="483"/>
      <c r="LJB232" s="483"/>
      <c r="LJC232" s="483"/>
      <c r="LJD232" s="483"/>
      <c r="LJE232" s="483"/>
      <c r="LJF232" s="483"/>
      <c r="LJG232" s="483"/>
      <c r="LJH232" s="483"/>
      <c r="LJI232" s="483"/>
      <c r="LJJ232" s="483"/>
      <c r="LJK232" s="483"/>
      <c r="LJL232" s="483"/>
      <c r="LJM232" s="483"/>
      <c r="LJN232" s="483"/>
      <c r="LJO232" s="483"/>
      <c r="LJP232" s="483"/>
      <c r="LJQ232" s="483"/>
      <c r="LJR232" s="483"/>
      <c r="LJS232" s="483"/>
      <c r="LJT232" s="483"/>
      <c r="LJU232" s="483"/>
      <c r="LJV232" s="483"/>
      <c r="LJW232" s="483"/>
      <c r="LJX232" s="483"/>
      <c r="LJY232" s="483"/>
      <c r="LJZ232" s="483"/>
      <c r="LKA232" s="483"/>
      <c r="LKB232" s="483"/>
      <c r="LKC232" s="483"/>
      <c r="LKD232" s="483"/>
      <c r="LKE232" s="483"/>
      <c r="LKF232" s="483"/>
      <c r="LKG232" s="483"/>
      <c r="LKH232" s="483"/>
      <c r="LKI232" s="483"/>
      <c r="LKJ232" s="483"/>
      <c r="LKK232" s="483"/>
      <c r="LKL232" s="483"/>
      <c r="LKM232" s="483"/>
      <c r="LKN232" s="483"/>
      <c r="LKO232" s="483"/>
      <c r="LKP232" s="483"/>
      <c r="LKQ232" s="483"/>
      <c r="LKR232" s="483"/>
      <c r="LKS232" s="483"/>
      <c r="LKT232" s="483"/>
      <c r="LKU232" s="483"/>
      <c r="LKV232" s="483"/>
      <c r="LKW232" s="483"/>
      <c r="LKX232" s="483"/>
      <c r="LKY232" s="483"/>
      <c r="LKZ232" s="483"/>
      <c r="LLA232" s="483"/>
      <c r="LLB232" s="483"/>
      <c r="LLC232" s="483"/>
      <c r="LLD232" s="483"/>
      <c r="LLE232" s="483"/>
      <c r="LLF232" s="483"/>
      <c r="LLG232" s="483"/>
      <c r="LLH232" s="483"/>
      <c r="LLI232" s="483"/>
      <c r="LLJ232" s="483"/>
      <c r="LLK232" s="483"/>
      <c r="LLL232" s="483"/>
      <c r="LLM232" s="483"/>
      <c r="LLN232" s="483"/>
      <c r="LLO232" s="483"/>
      <c r="LLP232" s="483"/>
      <c r="LLQ232" s="483"/>
      <c r="LLR232" s="483"/>
      <c r="LLS232" s="483"/>
      <c r="LLT232" s="483"/>
      <c r="LLU232" s="483"/>
      <c r="LLV232" s="483"/>
      <c r="LLW232" s="483"/>
      <c r="LLX232" s="483"/>
      <c r="LLY232" s="483"/>
      <c r="LLZ232" s="483"/>
      <c r="LMA232" s="483"/>
      <c r="LMB232" s="483"/>
      <c r="LMC232" s="483"/>
      <c r="LMD232" s="483"/>
      <c r="LME232" s="483"/>
      <c r="LMF232" s="483"/>
      <c r="LMG232" s="483"/>
      <c r="LMH232" s="483"/>
      <c r="LMI232" s="483"/>
      <c r="LMJ232" s="483"/>
      <c r="LMK232" s="483"/>
      <c r="LML232" s="483"/>
      <c r="LMM232" s="483"/>
      <c r="LMN232" s="483"/>
      <c r="LMO232" s="483"/>
      <c r="LMP232" s="483"/>
      <c r="LMQ232" s="483"/>
      <c r="LMR232" s="483"/>
      <c r="LMS232" s="483"/>
      <c r="LMT232" s="483"/>
      <c r="LMU232" s="483"/>
      <c r="LMV232" s="483"/>
      <c r="LMW232" s="483"/>
      <c r="LMX232" s="483"/>
      <c r="LMY232" s="483"/>
      <c r="LMZ232" s="483"/>
      <c r="LNA232" s="483"/>
      <c r="LNB232" s="483"/>
      <c r="LNC232" s="483"/>
      <c r="LND232" s="483"/>
      <c r="LNE232" s="483"/>
      <c r="LNF232" s="483"/>
      <c r="LNG232" s="483"/>
      <c r="LNH232" s="483"/>
      <c r="LNI232" s="483"/>
      <c r="LNJ232" s="483"/>
      <c r="LNK232" s="483"/>
      <c r="LNL232" s="483"/>
      <c r="LNM232" s="483"/>
      <c r="LNN232" s="483"/>
      <c r="LNO232" s="483"/>
      <c r="LNP232" s="483"/>
      <c r="LNQ232" s="483"/>
      <c r="LNR232" s="483"/>
      <c r="LNS232" s="483"/>
      <c r="LNT232" s="483"/>
      <c r="LNU232" s="483"/>
      <c r="LNV232" s="483"/>
      <c r="LNW232" s="483"/>
      <c r="LNX232" s="483"/>
      <c r="LNY232" s="483"/>
      <c r="LNZ232" s="483"/>
      <c r="LOA232" s="483"/>
      <c r="LOB232" s="483"/>
      <c r="LOC232" s="483"/>
      <c r="LOD232" s="483"/>
      <c r="LOE232" s="483"/>
      <c r="LOF232" s="483"/>
      <c r="LOG232" s="483"/>
      <c r="LOH232" s="483"/>
      <c r="LOI232" s="483"/>
      <c r="LOJ232" s="483"/>
      <c r="LOK232" s="483"/>
      <c r="LOL232" s="483"/>
      <c r="LOM232" s="483"/>
      <c r="LON232" s="483"/>
      <c r="LOO232" s="483"/>
      <c r="LOP232" s="483"/>
      <c r="LOQ232" s="483"/>
      <c r="LOR232" s="483"/>
      <c r="LOS232" s="483"/>
      <c r="LOT232" s="483"/>
      <c r="LOU232" s="483"/>
      <c r="LOV232" s="483"/>
      <c r="LOW232" s="483"/>
      <c r="LOX232" s="483"/>
      <c r="LOY232" s="483"/>
      <c r="LOZ232" s="483"/>
      <c r="LPA232" s="483"/>
      <c r="LPB232" s="483"/>
      <c r="LPC232" s="483"/>
      <c r="LPD232" s="483"/>
      <c r="LPE232" s="483"/>
      <c r="LPF232" s="483"/>
      <c r="LPG232" s="483"/>
      <c r="LPH232" s="483"/>
      <c r="LPI232" s="483"/>
      <c r="LPJ232" s="483"/>
      <c r="LPK232" s="483"/>
      <c r="LPL232" s="483"/>
      <c r="LPM232" s="483"/>
      <c r="LPN232" s="483"/>
      <c r="LPO232" s="483"/>
      <c r="LPP232" s="483"/>
      <c r="LPQ232" s="483"/>
      <c r="LPR232" s="483"/>
      <c r="LPS232" s="483"/>
      <c r="LPT232" s="483"/>
      <c r="LPU232" s="483"/>
      <c r="LPV232" s="483"/>
      <c r="LPW232" s="483"/>
      <c r="LPX232" s="483"/>
      <c r="LPY232" s="483"/>
      <c r="LPZ232" s="483"/>
      <c r="LQA232" s="483"/>
      <c r="LQB232" s="483"/>
      <c r="LQC232" s="483"/>
      <c r="LQD232" s="483"/>
      <c r="LQE232" s="483"/>
      <c r="LQF232" s="483"/>
      <c r="LQG232" s="483"/>
      <c r="LQH232" s="483"/>
      <c r="LQI232" s="483"/>
      <c r="LQJ232" s="483"/>
      <c r="LQK232" s="483"/>
      <c r="LQL232" s="483"/>
      <c r="LQM232" s="483"/>
      <c r="LQN232" s="483"/>
      <c r="LQO232" s="483"/>
      <c r="LQP232" s="483"/>
      <c r="LQQ232" s="483"/>
      <c r="LQR232" s="483"/>
      <c r="LQS232" s="483"/>
      <c r="LQT232" s="483"/>
      <c r="LQU232" s="483"/>
      <c r="LQV232" s="483"/>
      <c r="LQW232" s="483"/>
      <c r="LQX232" s="483"/>
      <c r="LQY232" s="483"/>
      <c r="LQZ232" s="483"/>
      <c r="LRA232" s="483"/>
      <c r="LRB232" s="483"/>
      <c r="LRC232" s="483"/>
      <c r="LRD232" s="483"/>
      <c r="LRE232" s="483"/>
      <c r="LRF232" s="483"/>
      <c r="LRG232" s="483"/>
      <c r="LRH232" s="483"/>
      <c r="LRI232" s="483"/>
      <c r="LRJ232" s="483"/>
      <c r="LRK232" s="483"/>
      <c r="LRL232" s="483"/>
      <c r="LRM232" s="483"/>
      <c r="LRN232" s="483"/>
      <c r="LRO232" s="483"/>
      <c r="LRP232" s="483"/>
      <c r="LRQ232" s="483"/>
      <c r="LRR232" s="483"/>
      <c r="LRS232" s="483"/>
      <c r="LRT232" s="483"/>
      <c r="LRU232" s="483"/>
      <c r="LRV232" s="483"/>
      <c r="LRW232" s="483"/>
      <c r="LRX232" s="483"/>
      <c r="LRY232" s="483"/>
      <c r="LRZ232" s="483"/>
      <c r="LSA232" s="483"/>
      <c r="LSB232" s="483"/>
      <c r="LSC232" s="483"/>
      <c r="LSD232" s="483"/>
      <c r="LSE232" s="483"/>
      <c r="LSF232" s="483"/>
      <c r="LSG232" s="483"/>
      <c r="LSH232" s="483"/>
      <c r="LSI232" s="483"/>
      <c r="LSJ232" s="483"/>
      <c r="LSK232" s="483"/>
      <c r="LSL232" s="483"/>
      <c r="LSM232" s="483"/>
      <c r="LSN232" s="483"/>
      <c r="LSO232" s="483"/>
      <c r="LSP232" s="483"/>
      <c r="LSQ232" s="483"/>
      <c r="LSR232" s="483"/>
      <c r="LSS232" s="483"/>
      <c r="LST232" s="483"/>
      <c r="LSU232" s="483"/>
      <c r="LSV232" s="483"/>
      <c r="LSW232" s="483"/>
      <c r="LSX232" s="483"/>
      <c r="LSY232" s="483"/>
      <c r="LSZ232" s="483"/>
      <c r="LTA232" s="483"/>
      <c r="LTB232" s="483"/>
      <c r="LTC232" s="483"/>
      <c r="LTD232" s="483"/>
      <c r="LTE232" s="483"/>
      <c r="LTF232" s="483"/>
      <c r="LTG232" s="483"/>
      <c r="LTH232" s="483"/>
      <c r="LTI232" s="483"/>
      <c r="LTJ232" s="483"/>
      <c r="LTK232" s="483"/>
      <c r="LTL232" s="483"/>
      <c r="LTM232" s="483"/>
      <c r="LTN232" s="483"/>
      <c r="LTO232" s="483"/>
      <c r="LTP232" s="483"/>
      <c r="LTQ232" s="483"/>
      <c r="LTR232" s="483"/>
      <c r="LTS232" s="483"/>
      <c r="LTT232" s="483"/>
      <c r="LTU232" s="483"/>
      <c r="LTV232" s="483"/>
      <c r="LTW232" s="483"/>
      <c r="LTX232" s="483"/>
      <c r="LTY232" s="483"/>
      <c r="LTZ232" s="483"/>
      <c r="LUA232" s="483"/>
      <c r="LUB232" s="483"/>
      <c r="LUC232" s="483"/>
      <c r="LUD232" s="483"/>
      <c r="LUE232" s="483"/>
      <c r="LUF232" s="483"/>
      <c r="LUG232" s="483"/>
      <c r="LUH232" s="483"/>
      <c r="LUI232" s="483"/>
      <c r="LUJ232" s="483"/>
      <c r="LUK232" s="483"/>
      <c r="LUL232" s="483"/>
      <c r="LUM232" s="483"/>
      <c r="LUN232" s="483"/>
      <c r="LUO232" s="483"/>
      <c r="LUP232" s="483"/>
      <c r="LUQ232" s="483"/>
      <c r="LUR232" s="483"/>
      <c r="LUS232" s="483"/>
      <c r="LUT232" s="483"/>
      <c r="LUU232" s="483"/>
      <c r="LUV232" s="483"/>
      <c r="LUW232" s="483"/>
      <c r="LUX232" s="483"/>
      <c r="LUY232" s="483"/>
      <c r="LUZ232" s="483"/>
      <c r="LVA232" s="483"/>
      <c r="LVB232" s="483"/>
      <c r="LVC232" s="483"/>
      <c r="LVD232" s="483"/>
      <c r="LVE232" s="483"/>
      <c r="LVF232" s="483"/>
      <c r="LVG232" s="483"/>
      <c r="LVH232" s="483"/>
      <c r="LVI232" s="483"/>
      <c r="LVJ232" s="483"/>
      <c r="LVK232" s="483"/>
      <c r="LVL232" s="483"/>
      <c r="LVM232" s="483"/>
      <c r="LVN232" s="483"/>
      <c r="LVO232" s="483"/>
      <c r="LVP232" s="483"/>
      <c r="LVQ232" s="483"/>
      <c r="LVR232" s="483"/>
      <c r="LVS232" s="483"/>
      <c r="LVT232" s="483"/>
      <c r="LVU232" s="483"/>
      <c r="LVV232" s="483"/>
      <c r="LVW232" s="483"/>
      <c r="LVX232" s="483"/>
      <c r="LVY232" s="483"/>
      <c r="LVZ232" s="483"/>
      <c r="LWA232" s="483"/>
      <c r="LWB232" s="483"/>
      <c r="LWC232" s="483"/>
      <c r="LWD232" s="483"/>
      <c r="LWE232" s="483"/>
      <c r="LWF232" s="483"/>
      <c r="LWG232" s="483"/>
      <c r="LWH232" s="483"/>
      <c r="LWI232" s="483"/>
      <c r="LWJ232" s="483"/>
      <c r="LWK232" s="483"/>
      <c r="LWL232" s="483"/>
      <c r="LWM232" s="483"/>
      <c r="LWN232" s="483"/>
      <c r="LWO232" s="483"/>
      <c r="LWP232" s="483"/>
      <c r="LWQ232" s="483"/>
      <c r="LWR232" s="483"/>
      <c r="LWS232" s="483"/>
      <c r="LWT232" s="483"/>
      <c r="LWU232" s="483"/>
      <c r="LWV232" s="483"/>
      <c r="LWW232" s="483"/>
      <c r="LWX232" s="483"/>
      <c r="LWY232" s="483"/>
      <c r="LWZ232" s="483"/>
      <c r="LXA232" s="483"/>
      <c r="LXB232" s="483"/>
      <c r="LXC232" s="483"/>
      <c r="LXD232" s="483"/>
      <c r="LXE232" s="483"/>
      <c r="LXF232" s="483"/>
      <c r="LXG232" s="483"/>
      <c r="LXH232" s="483"/>
      <c r="LXI232" s="483"/>
      <c r="LXJ232" s="483"/>
      <c r="LXK232" s="483"/>
      <c r="LXL232" s="483"/>
      <c r="LXM232" s="483"/>
      <c r="LXN232" s="483"/>
      <c r="LXO232" s="483"/>
      <c r="LXP232" s="483"/>
      <c r="LXQ232" s="483"/>
      <c r="LXR232" s="483"/>
      <c r="LXS232" s="483"/>
      <c r="LXT232" s="483"/>
      <c r="LXU232" s="483"/>
      <c r="LXV232" s="483"/>
      <c r="LXW232" s="483"/>
      <c r="LXX232" s="483"/>
      <c r="LXY232" s="483"/>
      <c r="LXZ232" s="483"/>
      <c r="LYA232" s="483"/>
      <c r="LYB232" s="483"/>
      <c r="LYC232" s="483"/>
      <c r="LYD232" s="483"/>
      <c r="LYE232" s="483"/>
      <c r="LYF232" s="483"/>
      <c r="LYG232" s="483"/>
      <c r="LYH232" s="483"/>
      <c r="LYI232" s="483"/>
      <c r="LYJ232" s="483"/>
      <c r="LYK232" s="483"/>
      <c r="LYL232" s="483"/>
      <c r="LYM232" s="483"/>
      <c r="LYN232" s="483"/>
      <c r="LYO232" s="483"/>
      <c r="LYP232" s="483"/>
      <c r="LYQ232" s="483"/>
      <c r="LYR232" s="483"/>
      <c r="LYS232" s="483"/>
      <c r="LYT232" s="483"/>
      <c r="LYU232" s="483"/>
      <c r="LYV232" s="483"/>
      <c r="LYW232" s="483"/>
      <c r="LYX232" s="483"/>
      <c r="LYY232" s="483"/>
      <c r="LYZ232" s="483"/>
      <c r="LZA232" s="483"/>
      <c r="LZB232" s="483"/>
      <c r="LZC232" s="483"/>
      <c r="LZD232" s="483"/>
      <c r="LZE232" s="483"/>
      <c r="LZF232" s="483"/>
      <c r="LZG232" s="483"/>
      <c r="LZH232" s="483"/>
      <c r="LZI232" s="483"/>
      <c r="LZJ232" s="483"/>
      <c r="LZK232" s="483"/>
      <c r="LZL232" s="483"/>
      <c r="LZM232" s="483"/>
      <c r="LZN232" s="483"/>
      <c r="LZO232" s="483"/>
      <c r="LZP232" s="483"/>
      <c r="LZQ232" s="483"/>
      <c r="LZR232" s="483"/>
      <c r="LZS232" s="483"/>
      <c r="LZT232" s="483"/>
      <c r="LZU232" s="483"/>
      <c r="LZV232" s="483"/>
      <c r="LZW232" s="483"/>
      <c r="LZX232" s="483"/>
      <c r="LZY232" s="483"/>
      <c r="LZZ232" s="483"/>
      <c r="MAA232" s="483"/>
      <c r="MAB232" s="483"/>
      <c r="MAC232" s="483"/>
      <c r="MAD232" s="483"/>
      <c r="MAE232" s="483"/>
      <c r="MAF232" s="483"/>
      <c r="MAG232" s="483"/>
      <c r="MAH232" s="483"/>
      <c r="MAI232" s="483"/>
      <c r="MAJ232" s="483"/>
      <c r="MAK232" s="483"/>
      <c r="MAL232" s="483"/>
      <c r="MAM232" s="483"/>
      <c r="MAN232" s="483"/>
      <c r="MAO232" s="483"/>
      <c r="MAP232" s="483"/>
      <c r="MAQ232" s="483"/>
      <c r="MAR232" s="483"/>
      <c r="MAS232" s="483"/>
      <c r="MAT232" s="483"/>
      <c r="MAU232" s="483"/>
      <c r="MAV232" s="483"/>
      <c r="MAW232" s="483"/>
      <c r="MAX232" s="483"/>
      <c r="MAY232" s="483"/>
      <c r="MAZ232" s="483"/>
      <c r="MBA232" s="483"/>
      <c r="MBB232" s="483"/>
      <c r="MBC232" s="483"/>
      <c r="MBD232" s="483"/>
      <c r="MBE232" s="483"/>
      <c r="MBF232" s="483"/>
      <c r="MBG232" s="483"/>
      <c r="MBH232" s="483"/>
      <c r="MBI232" s="483"/>
      <c r="MBJ232" s="483"/>
      <c r="MBK232" s="483"/>
      <c r="MBL232" s="483"/>
      <c r="MBM232" s="483"/>
      <c r="MBN232" s="483"/>
      <c r="MBO232" s="483"/>
      <c r="MBP232" s="483"/>
      <c r="MBQ232" s="483"/>
      <c r="MBR232" s="483"/>
      <c r="MBS232" s="483"/>
      <c r="MBT232" s="483"/>
      <c r="MBU232" s="483"/>
      <c r="MBV232" s="483"/>
      <c r="MBW232" s="483"/>
      <c r="MBX232" s="483"/>
      <c r="MBY232" s="483"/>
      <c r="MBZ232" s="483"/>
      <c r="MCA232" s="483"/>
      <c r="MCB232" s="483"/>
      <c r="MCC232" s="483"/>
      <c r="MCD232" s="483"/>
      <c r="MCE232" s="483"/>
      <c r="MCF232" s="483"/>
      <c r="MCG232" s="483"/>
      <c r="MCH232" s="483"/>
      <c r="MCI232" s="483"/>
      <c r="MCJ232" s="483"/>
      <c r="MCK232" s="483"/>
      <c r="MCL232" s="483"/>
      <c r="MCM232" s="483"/>
      <c r="MCN232" s="483"/>
      <c r="MCO232" s="483"/>
      <c r="MCP232" s="483"/>
      <c r="MCQ232" s="483"/>
      <c r="MCR232" s="483"/>
      <c r="MCS232" s="483"/>
      <c r="MCT232" s="483"/>
      <c r="MCU232" s="483"/>
      <c r="MCV232" s="483"/>
      <c r="MCW232" s="483"/>
      <c r="MCX232" s="483"/>
      <c r="MCY232" s="483"/>
      <c r="MCZ232" s="483"/>
      <c r="MDA232" s="483"/>
      <c r="MDB232" s="483"/>
      <c r="MDC232" s="483"/>
      <c r="MDD232" s="483"/>
      <c r="MDE232" s="483"/>
      <c r="MDF232" s="483"/>
      <c r="MDG232" s="483"/>
      <c r="MDH232" s="483"/>
      <c r="MDI232" s="483"/>
      <c r="MDJ232" s="483"/>
      <c r="MDK232" s="483"/>
      <c r="MDL232" s="483"/>
      <c r="MDM232" s="483"/>
      <c r="MDN232" s="483"/>
      <c r="MDO232" s="483"/>
      <c r="MDP232" s="483"/>
      <c r="MDQ232" s="483"/>
      <c r="MDR232" s="483"/>
      <c r="MDS232" s="483"/>
      <c r="MDT232" s="483"/>
      <c r="MDU232" s="483"/>
      <c r="MDV232" s="483"/>
      <c r="MDW232" s="483"/>
      <c r="MDX232" s="483"/>
      <c r="MDY232" s="483"/>
      <c r="MDZ232" s="483"/>
      <c r="MEA232" s="483"/>
      <c r="MEB232" s="483"/>
      <c r="MEC232" s="483"/>
      <c r="MED232" s="483"/>
      <c r="MEE232" s="483"/>
      <c r="MEF232" s="483"/>
      <c r="MEG232" s="483"/>
      <c r="MEH232" s="483"/>
      <c r="MEI232" s="483"/>
      <c r="MEJ232" s="483"/>
      <c r="MEK232" s="483"/>
      <c r="MEL232" s="483"/>
      <c r="MEM232" s="483"/>
      <c r="MEN232" s="483"/>
      <c r="MEO232" s="483"/>
      <c r="MEP232" s="483"/>
      <c r="MEQ232" s="483"/>
      <c r="MER232" s="483"/>
      <c r="MES232" s="483"/>
      <c r="MET232" s="483"/>
      <c r="MEU232" s="483"/>
      <c r="MEV232" s="483"/>
      <c r="MEW232" s="483"/>
      <c r="MEX232" s="483"/>
      <c r="MEY232" s="483"/>
      <c r="MEZ232" s="483"/>
      <c r="MFA232" s="483"/>
      <c r="MFB232" s="483"/>
      <c r="MFC232" s="483"/>
      <c r="MFD232" s="483"/>
      <c r="MFE232" s="483"/>
      <c r="MFF232" s="483"/>
      <c r="MFG232" s="483"/>
      <c r="MFH232" s="483"/>
      <c r="MFI232" s="483"/>
      <c r="MFJ232" s="483"/>
      <c r="MFK232" s="483"/>
      <c r="MFL232" s="483"/>
      <c r="MFM232" s="483"/>
      <c r="MFN232" s="483"/>
      <c r="MFO232" s="483"/>
      <c r="MFP232" s="483"/>
      <c r="MFQ232" s="483"/>
      <c r="MFR232" s="483"/>
      <c r="MFS232" s="483"/>
      <c r="MFT232" s="483"/>
      <c r="MFU232" s="483"/>
      <c r="MFV232" s="483"/>
      <c r="MFW232" s="483"/>
      <c r="MFX232" s="483"/>
      <c r="MFY232" s="483"/>
      <c r="MFZ232" s="483"/>
      <c r="MGA232" s="483"/>
      <c r="MGB232" s="483"/>
      <c r="MGC232" s="483"/>
      <c r="MGD232" s="483"/>
      <c r="MGE232" s="483"/>
      <c r="MGF232" s="483"/>
      <c r="MGG232" s="483"/>
      <c r="MGH232" s="483"/>
      <c r="MGI232" s="483"/>
      <c r="MGJ232" s="483"/>
      <c r="MGK232" s="483"/>
      <c r="MGL232" s="483"/>
      <c r="MGM232" s="483"/>
      <c r="MGN232" s="483"/>
      <c r="MGO232" s="483"/>
      <c r="MGP232" s="483"/>
      <c r="MGQ232" s="483"/>
      <c r="MGR232" s="483"/>
      <c r="MGS232" s="483"/>
      <c r="MGT232" s="483"/>
      <c r="MGU232" s="483"/>
      <c r="MGV232" s="483"/>
      <c r="MGW232" s="483"/>
      <c r="MGX232" s="483"/>
      <c r="MGY232" s="483"/>
      <c r="MGZ232" s="483"/>
      <c r="MHA232" s="483"/>
      <c r="MHB232" s="483"/>
      <c r="MHC232" s="483"/>
      <c r="MHD232" s="483"/>
      <c r="MHE232" s="483"/>
      <c r="MHF232" s="483"/>
      <c r="MHG232" s="483"/>
      <c r="MHH232" s="483"/>
      <c r="MHI232" s="483"/>
      <c r="MHJ232" s="483"/>
      <c r="MHK232" s="483"/>
      <c r="MHL232" s="483"/>
      <c r="MHM232" s="483"/>
      <c r="MHN232" s="483"/>
      <c r="MHO232" s="483"/>
      <c r="MHP232" s="483"/>
      <c r="MHQ232" s="483"/>
      <c r="MHR232" s="483"/>
      <c r="MHS232" s="483"/>
      <c r="MHT232" s="483"/>
      <c r="MHU232" s="483"/>
      <c r="MHV232" s="483"/>
      <c r="MHW232" s="483"/>
      <c r="MHX232" s="483"/>
      <c r="MHY232" s="483"/>
      <c r="MHZ232" s="483"/>
      <c r="MIA232" s="483"/>
      <c r="MIB232" s="483"/>
      <c r="MIC232" s="483"/>
      <c r="MID232" s="483"/>
      <c r="MIE232" s="483"/>
      <c r="MIF232" s="483"/>
      <c r="MIG232" s="483"/>
      <c r="MIH232" s="483"/>
      <c r="MII232" s="483"/>
      <c r="MIJ232" s="483"/>
      <c r="MIK232" s="483"/>
      <c r="MIL232" s="483"/>
      <c r="MIM232" s="483"/>
      <c r="MIN232" s="483"/>
      <c r="MIO232" s="483"/>
      <c r="MIP232" s="483"/>
      <c r="MIQ232" s="483"/>
      <c r="MIR232" s="483"/>
      <c r="MIS232" s="483"/>
      <c r="MIT232" s="483"/>
      <c r="MIU232" s="483"/>
      <c r="MIV232" s="483"/>
      <c r="MIW232" s="483"/>
      <c r="MIX232" s="483"/>
      <c r="MIY232" s="483"/>
      <c r="MIZ232" s="483"/>
      <c r="MJA232" s="483"/>
      <c r="MJB232" s="483"/>
      <c r="MJC232" s="483"/>
      <c r="MJD232" s="483"/>
      <c r="MJE232" s="483"/>
      <c r="MJF232" s="483"/>
      <c r="MJG232" s="483"/>
      <c r="MJH232" s="483"/>
      <c r="MJI232" s="483"/>
      <c r="MJJ232" s="483"/>
      <c r="MJK232" s="483"/>
      <c r="MJL232" s="483"/>
      <c r="MJM232" s="483"/>
      <c r="MJN232" s="483"/>
      <c r="MJO232" s="483"/>
      <c r="MJP232" s="483"/>
      <c r="MJQ232" s="483"/>
      <c r="MJR232" s="483"/>
      <c r="MJS232" s="483"/>
      <c r="MJT232" s="483"/>
      <c r="MJU232" s="483"/>
      <c r="MJV232" s="483"/>
      <c r="MJW232" s="483"/>
      <c r="MJX232" s="483"/>
      <c r="MJY232" s="483"/>
      <c r="MJZ232" s="483"/>
      <c r="MKA232" s="483"/>
      <c r="MKB232" s="483"/>
      <c r="MKC232" s="483"/>
      <c r="MKD232" s="483"/>
      <c r="MKE232" s="483"/>
      <c r="MKF232" s="483"/>
      <c r="MKG232" s="483"/>
      <c r="MKH232" s="483"/>
      <c r="MKI232" s="483"/>
      <c r="MKJ232" s="483"/>
      <c r="MKK232" s="483"/>
      <c r="MKL232" s="483"/>
      <c r="MKM232" s="483"/>
      <c r="MKN232" s="483"/>
      <c r="MKO232" s="483"/>
      <c r="MKP232" s="483"/>
      <c r="MKQ232" s="483"/>
      <c r="MKR232" s="483"/>
      <c r="MKS232" s="483"/>
      <c r="MKT232" s="483"/>
      <c r="MKU232" s="483"/>
      <c r="MKV232" s="483"/>
      <c r="MKW232" s="483"/>
      <c r="MKX232" s="483"/>
      <c r="MKY232" s="483"/>
      <c r="MKZ232" s="483"/>
      <c r="MLA232" s="483"/>
      <c r="MLB232" s="483"/>
      <c r="MLC232" s="483"/>
      <c r="MLD232" s="483"/>
      <c r="MLE232" s="483"/>
      <c r="MLF232" s="483"/>
      <c r="MLG232" s="483"/>
      <c r="MLH232" s="483"/>
      <c r="MLI232" s="483"/>
      <c r="MLJ232" s="483"/>
      <c r="MLK232" s="483"/>
      <c r="MLL232" s="483"/>
      <c r="MLM232" s="483"/>
      <c r="MLN232" s="483"/>
      <c r="MLO232" s="483"/>
      <c r="MLP232" s="483"/>
      <c r="MLQ232" s="483"/>
      <c r="MLR232" s="483"/>
      <c r="MLS232" s="483"/>
      <c r="MLT232" s="483"/>
      <c r="MLU232" s="483"/>
      <c r="MLV232" s="483"/>
      <c r="MLW232" s="483"/>
      <c r="MLX232" s="483"/>
      <c r="MLY232" s="483"/>
      <c r="MLZ232" s="483"/>
      <c r="MMA232" s="483"/>
      <c r="MMB232" s="483"/>
      <c r="MMC232" s="483"/>
      <c r="MMD232" s="483"/>
      <c r="MME232" s="483"/>
      <c r="MMF232" s="483"/>
      <c r="MMG232" s="483"/>
      <c r="MMH232" s="483"/>
      <c r="MMI232" s="483"/>
      <c r="MMJ232" s="483"/>
      <c r="MMK232" s="483"/>
      <c r="MML232" s="483"/>
      <c r="MMM232" s="483"/>
      <c r="MMN232" s="483"/>
      <c r="MMO232" s="483"/>
      <c r="MMP232" s="483"/>
      <c r="MMQ232" s="483"/>
      <c r="MMR232" s="483"/>
      <c r="MMS232" s="483"/>
      <c r="MMT232" s="483"/>
      <c r="MMU232" s="483"/>
      <c r="MMV232" s="483"/>
      <c r="MMW232" s="483"/>
      <c r="MMX232" s="483"/>
      <c r="MMY232" s="483"/>
      <c r="MMZ232" s="483"/>
      <c r="MNA232" s="483"/>
      <c r="MNB232" s="483"/>
      <c r="MNC232" s="483"/>
      <c r="MND232" s="483"/>
      <c r="MNE232" s="483"/>
      <c r="MNF232" s="483"/>
      <c r="MNG232" s="483"/>
      <c r="MNH232" s="483"/>
      <c r="MNI232" s="483"/>
      <c r="MNJ232" s="483"/>
      <c r="MNK232" s="483"/>
      <c r="MNL232" s="483"/>
      <c r="MNM232" s="483"/>
      <c r="MNN232" s="483"/>
      <c r="MNO232" s="483"/>
      <c r="MNP232" s="483"/>
      <c r="MNQ232" s="483"/>
      <c r="MNR232" s="483"/>
      <c r="MNS232" s="483"/>
      <c r="MNT232" s="483"/>
      <c r="MNU232" s="483"/>
      <c r="MNV232" s="483"/>
      <c r="MNW232" s="483"/>
      <c r="MNX232" s="483"/>
      <c r="MNY232" s="483"/>
      <c r="MNZ232" s="483"/>
      <c r="MOA232" s="483"/>
      <c r="MOB232" s="483"/>
      <c r="MOC232" s="483"/>
      <c r="MOD232" s="483"/>
      <c r="MOE232" s="483"/>
      <c r="MOF232" s="483"/>
      <c r="MOG232" s="483"/>
      <c r="MOH232" s="483"/>
      <c r="MOI232" s="483"/>
      <c r="MOJ232" s="483"/>
      <c r="MOK232" s="483"/>
      <c r="MOL232" s="483"/>
      <c r="MOM232" s="483"/>
      <c r="MON232" s="483"/>
      <c r="MOO232" s="483"/>
      <c r="MOP232" s="483"/>
      <c r="MOQ232" s="483"/>
      <c r="MOR232" s="483"/>
      <c r="MOS232" s="483"/>
      <c r="MOT232" s="483"/>
      <c r="MOU232" s="483"/>
      <c r="MOV232" s="483"/>
      <c r="MOW232" s="483"/>
      <c r="MOX232" s="483"/>
      <c r="MOY232" s="483"/>
      <c r="MOZ232" s="483"/>
      <c r="MPA232" s="483"/>
      <c r="MPB232" s="483"/>
      <c r="MPC232" s="483"/>
      <c r="MPD232" s="483"/>
      <c r="MPE232" s="483"/>
      <c r="MPF232" s="483"/>
      <c r="MPG232" s="483"/>
      <c r="MPH232" s="483"/>
      <c r="MPI232" s="483"/>
      <c r="MPJ232" s="483"/>
      <c r="MPK232" s="483"/>
      <c r="MPL232" s="483"/>
      <c r="MPM232" s="483"/>
      <c r="MPN232" s="483"/>
      <c r="MPO232" s="483"/>
      <c r="MPP232" s="483"/>
      <c r="MPQ232" s="483"/>
      <c r="MPR232" s="483"/>
      <c r="MPS232" s="483"/>
      <c r="MPT232" s="483"/>
      <c r="MPU232" s="483"/>
      <c r="MPV232" s="483"/>
      <c r="MPW232" s="483"/>
      <c r="MPX232" s="483"/>
      <c r="MPY232" s="483"/>
      <c r="MPZ232" s="483"/>
      <c r="MQA232" s="483"/>
      <c r="MQB232" s="483"/>
      <c r="MQC232" s="483"/>
      <c r="MQD232" s="483"/>
      <c r="MQE232" s="483"/>
      <c r="MQF232" s="483"/>
      <c r="MQG232" s="483"/>
      <c r="MQH232" s="483"/>
      <c r="MQI232" s="483"/>
      <c r="MQJ232" s="483"/>
      <c r="MQK232" s="483"/>
      <c r="MQL232" s="483"/>
      <c r="MQM232" s="483"/>
      <c r="MQN232" s="483"/>
      <c r="MQO232" s="483"/>
      <c r="MQP232" s="483"/>
      <c r="MQQ232" s="483"/>
      <c r="MQR232" s="483"/>
      <c r="MQS232" s="483"/>
      <c r="MQT232" s="483"/>
      <c r="MQU232" s="483"/>
      <c r="MQV232" s="483"/>
      <c r="MQW232" s="483"/>
      <c r="MQX232" s="483"/>
      <c r="MQY232" s="483"/>
      <c r="MQZ232" s="483"/>
      <c r="MRA232" s="483"/>
      <c r="MRB232" s="483"/>
      <c r="MRC232" s="483"/>
      <c r="MRD232" s="483"/>
      <c r="MRE232" s="483"/>
      <c r="MRF232" s="483"/>
      <c r="MRG232" s="483"/>
      <c r="MRH232" s="483"/>
      <c r="MRI232" s="483"/>
      <c r="MRJ232" s="483"/>
      <c r="MRK232" s="483"/>
      <c r="MRL232" s="483"/>
      <c r="MRM232" s="483"/>
      <c r="MRN232" s="483"/>
      <c r="MRO232" s="483"/>
      <c r="MRP232" s="483"/>
      <c r="MRQ232" s="483"/>
      <c r="MRR232" s="483"/>
      <c r="MRS232" s="483"/>
      <c r="MRT232" s="483"/>
      <c r="MRU232" s="483"/>
      <c r="MRV232" s="483"/>
      <c r="MRW232" s="483"/>
      <c r="MRX232" s="483"/>
      <c r="MRY232" s="483"/>
      <c r="MRZ232" s="483"/>
      <c r="MSA232" s="483"/>
      <c r="MSB232" s="483"/>
      <c r="MSC232" s="483"/>
      <c r="MSD232" s="483"/>
      <c r="MSE232" s="483"/>
      <c r="MSF232" s="483"/>
      <c r="MSG232" s="483"/>
      <c r="MSH232" s="483"/>
      <c r="MSI232" s="483"/>
      <c r="MSJ232" s="483"/>
      <c r="MSK232" s="483"/>
      <c r="MSL232" s="483"/>
      <c r="MSM232" s="483"/>
      <c r="MSN232" s="483"/>
      <c r="MSO232" s="483"/>
      <c r="MSP232" s="483"/>
      <c r="MSQ232" s="483"/>
      <c r="MSR232" s="483"/>
      <c r="MSS232" s="483"/>
      <c r="MST232" s="483"/>
      <c r="MSU232" s="483"/>
      <c r="MSV232" s="483"/>
      <c r="MSW232" s="483"/>
      <c r="MSX232" s="483"/>
      <c r="MSY232" s="483"/>
      <c r="MSZ232" s="483"/>
      <c r="MTA232" s="483"/>
      <c r="MTB232" s="483"/>
      <c r="MTC232" s="483"/>
      <c r="MTD232" s="483"/>
      <c r="MTE232" s="483"/>
      <c r="MTF232" s="483"/>
      <c r="MTG232" s="483"/>
      <c r="MTH232" s="483"/>
      <c r="MTI232" s="483"/>
      <c r="MTJ232" s="483"/>
      <c r="MTK232" s="483"/>
      <c r="MTL232" s="483"/>
      <c r="MTM232" s="483"/>
      <c r="MTN232" s="483"/>
      <c r="MTO232" s="483"/>
      <c r="MTP232" s="483"/>
      <c r="MTQ232" s="483"/>
      <c r="MTR232" s="483"/>
      <c r="MTS232" s="483"/>
      <c r="MTT232" s="483"/>
      <c r="MTU232" s="483"/>
      <c r="MTV232" s="483"/>
      <c r="MTW232" s="483"/>
      <c r="MTX232" s="483"/>
      <c r="MTY232" s="483"/>
      <c r="MTZ232" s="483"/>
      <c r="MUA232" s="483"/>
      <c r="MUB232" s="483"/>
      <c r="MUC232" s="483"/>
      <c r="MUD232" s="483"/>
      <c r="MUE232" s="483"/>
      <c r="MUF232" s="483"/>
      <c r="MUG232" s="483"/>
      <c r="MUH232" s="483"/>
      <c r="MUI232" s="483"/>
      <c r="MUJ232" s="483"/>
      <c r="MUK232" s="483"/>
      <c r="MUL232" s="483"/>
      <c r="MUM232" s="483"/>
      <c r="MUN232" s="483"/>
      <c r="MUO232" s="483"/>
      <c r="MUP232" s="483"/>
      <c r="MUQ232" s="483"/>
      <c r="MUR232" s="483"/>
      <c r="MUS232" s="483"/>
      <c r="MUT232" s="483"/>
      <c r="MUU232" s="483"/>
      <c r="MUV232" s="483"/>
      <c r="MUW232" s="483"/>
      <c r="MUX232" s="483"/>
      <c r="MUY232" s="483"/>
      <c r="MUZ232" s="483"/>
      <c r="MVA232" s="483"/>
      <c r="MVB232" s="483"/>
      <c r="MVC232" s="483"/>
      <c r="MVD232" s="483"/>
      <c r="MVE232" s="483"/>
      <c r="MVF232" s="483"/>
      <c r="MVG232" s="483"/>
      <c r="MVH232" s="483"/>
      <c r="MVI232" s="483"/>
      <c r="MVJ232" s="483"/>
      <c r="MVK232" s="483"/>
      <c r="MVL232" s="483"/>
      <c r="MVM232" s="483"/>
      <c r="MVN232" s="483"/>
      <c r="MVO232" s="483"/>
      <c r="MVP232" s="483"/>
      <c r="MVQ232" s="483"/>
      <c r="MVR232" s="483"/>
      <c r="MVS232" s="483"/>
      <c r="MVT232" s="483"/>
      <c r="MVU232" s="483"/>
      <c r="MVV232" s="483"/>
      <c r="MVW232" s="483"/>
      <c r="MVX232" s="483"/>
      <c r="MVY232" s="483"/>
      <c r="MVZ232" s="483"/>
      <c r="MWA232" s="483"/>
      <c r="MWB232" s="483"/>
      <c r="MWC232" s="483"/>
      <c r="MWD232" s="483"/>
      <c r="MWE232" s="483"/>
      <c r="MWF232" s="483"/>
      <c r="MWG232" s="483"/>
      <c r="MWH232" s="483"/>
      <c r="MWI232" s="483"/>
      <c r="MWJ232" s="483"/>
      <c r="MWK232" s="483"/>
      <c r="MWL232" s="483"/>
      <c r="MWM232" s="483"/>
      <c r="MWN232" s="483"/>
      <c r="MWO232" s="483"/>
      <c r="MWP232" s="483"/>
      <c r="MWQ232" s="483"/>
      <c r="MWR232" s="483"/>
      <c r="MWS232" s="483"/>
      <c r="MWT232" s="483"/>
      <c r="MWU232" s="483"/>
      <c r="MWV232" s="483"/>
      <c r="MWW232" s="483"/>
      <c r="MWX232" s="483"/>
      <c r="MWY232" s="483"/>
      <c r="MWZ232" s="483"/>
      <c r="MXA232" s="483"/>
      <c r="MXB232" s="483"/>
      <c r="MXC232" s="483"/>
      <c r="MXD232" s="483"/>
      <c r="MXE232" s="483"/>
      <c r="MXF232" s="483"/>
      <c r="MXG232" s="483"/>
      <c r="MXH232" s="483"/>
      <c r="MXI232" s="483"/>
      <c r="MXJ232" s="483"/>
      <c r="MXK232" s="483"/>
      <c r="MXL232" s="483"/>
      <c r="MXM232" s="483"/>
      <c r="MXN232" s="483"/>
      <c r="MXO232" s="483"/>
      <c r="MXP232" s="483"/>
      <c r="MXQ232" s="483"/>
      <c r="MXR232" s="483"/>
      <c r="MXS232" s="483"/>
      <c r="MXT232" s="483"/>
      <c r="MXU232" s="483"/>
      <c r="MXV232" s="483"/>
      <c r="MXW232" s="483"/>
      <c r="MXX232" s="483"/>
      <c r="MXY232" s="483"/>
      <c r="MXZ232" s="483"/>
      <c r="MYA232" s="483"/>
      <c r="MYB232" s="483"/>
      <c r="MYC232" s="483"/>
      <c r="MYD232" s="483"/>
      <c r="MYE232" s="483"/>
      <c r="MYF232" s="483"/>
      <c r="MYG232" s="483"/>
      <c r="MYH232" s="483"/>
      <c r="MYI232" s="483"/>
      <c r="MYJ232" s="483"/>
      <c r="MYK232" s="483"/>
      <c r="MYL232" s="483"/>
      <c r="MYM232" s="483"/>
      <c r="MYN232" s="483"/>
      <c r="MYO232" s="483"/>
      <c r="MYP232" s="483"/>
      <c r="MYQ232" s="483"/>
      <c r="MYR232" s="483"/>
      <c r="MYS232" s="483"/>
      <c r="MYT232" s="483"/>
      <c r="MYU232" s="483"/>
      <c r="MYV232" s="483"/>
      <c r="MYW232" s="483"/>
      <c r="MYX232" s="483"/>
      <c r="MYY232" s="483"/>
      <c r="MYZ232" s="483"/>
      <c r="MZA232" s="483"/>
      <c r="MZB232" s="483"/>
      <c r="MZC232" s="483"/>
      <c r="MZD232" s="483"/>
      <c r="MZE232" s="483"/>
      <c r="MZF232" s="483"/>
      <c r="MZG232" s="483"/>
      <c r="MZH232" s="483"/>
      <c r="MZI232" s="483"/>
      <c r="MZJ232" s="483"/>
      <c r="MZK232" s="483"/>
      <c r="MZL232" s="483"/>
      <c r="MZM232" s="483"/>
      <c r="MZN232" s="483"/>
      <c r="MZO232" s="483"/>
      <c r="MZP232" s="483"/>
      <c r="MZQ232" s="483"/>
      <c r="MZR232" s="483"/>
      <c r="MZS232" s="483"/>
      <c r="MZT232" s="483"/>
      <c r="MZU232" s="483"/>
      <c r="MZV232" s="483"/>
      <c r="MZW232" s="483"/>
      <c r="MZX232" s="483"/>
      <c r="MZY232" s="483"/>
      <c r="MZZ232" s="483"/>
      <c r="NAA232" s="483"/>
      <c r="NAB232" s="483"/>
      <c r="NAC232" s="483"/>
      <c r="NAD232" s="483"/>
      <c r="NAE232" s="483"/>
      <c r="NAF232" s="483"/>
      <c r="NAG232" s="483"/>
      <c r="NAH232" s="483"/>
      <c r="NAI232" s="483"/>
      <c r="NAJ232" s="483"/>
      <c r="NAK232" s="483"/>
      <c r="NAL232" s="483"/>
      <c r="NAM232" s="483"/>
      <c r="NAN232" s="483"/>
      <c r="NAO232" s="483"/>
      <c r="NAP232" s="483"/>
      <c r="NAQ232" s="483"/>
      <c r="NAR232" s="483"/>
      <c r="NAS232" s="483"/>
      <c r="NAT232" s="483"/>
      <c r="NAU232" s="483"/>
      <c r="NAV232" s="483"/>
      <c r="NAW232" s="483"/>
      <c r="NAX232" s="483"/>
      <c r="NAY232" s="483"/>
      <c r="NAZ232" s="483"/>
      <c r="NBA232" s="483"/>
      <c r="NBB232" s="483"/>
      <c r="NBC232" s="483"/>
      <c r="NBD232" s="483"/>
      <c r="NBE232" s="483"/>
      <c r="NBF232" s="483"/>
      <c r="NBG232" s="483"/>
      <c r="NBH232" s="483"/>
      <c r="NBI232" s="483"/>
      <c r="NBJ232" s="483"/>
      <c r="NBK232" s="483"/>
      <c r="NBL232" s="483"/>
      <c r="NBM232" s="483"/>
      <c r="NBN232" s="483"/>
      <c r="NBO232" s="483"/>
      <c r="NBP232" s="483"/>
      <c r="NBQ232" s="483"/>
      <c r="NBR232" s="483"/>
      <c r="NBS232" s="483"/>
      <c r="NBT232" s="483"/>
      <c r="NBU232" s="483"/>
      <c r="NBV232" s="483"/>
      <c r="NBW232" s="483"/>
      <c r="NBX232" s="483"/>
      <c r="NBY232" s="483"/>
      <c r="NBZ232" s="483"/>
      <c r="NCA232" s="483"/>
      <c r="NCB232" s="483"/>
      <c r="NCC232" s="483"/>
      <c r="NCD232" s="483"/>
      <c r="NCE232" s="483"/>
      <c r="NCF232" s="483"/>
      <c r="NCG232" s="483"/>
      <c r="NCH232" s="483"/>
      <c r="NCI232" s="483"/>
      <c r="NCJ232" s="483"/>
      <c r="NCK232" s="483"/>
      <c r="NCL232" s="483"/>
      <c r="NCM232" s="483"/>
      <c r="NCN232" s="483"/>
      <c r="NCO232" s="483"/>
      <c r="NCP232" s="483"/>
      <c r="NCQ232" s="483"/>
      <c r="NCR232" s="483"/>
      <c r="NCS232" s="483"/>
      <c r="NCT232" s="483"/>
      <c r="NCU232" s="483"/>
      <c r="NCV232" s="483"/>
      <c r="NCW232" s="483"/>
      <c r="NCX232" s="483"/>
      <c r="NCY232" s="483"/>
      <c r="NCZ232" s="483"/>
      <c r="NDA232" s="483"/>
      <c r="NDB232" s="483"/>
      <c r="NDC232" s="483"/>
      <c r="NDD232" s="483"/>
      <c r="NDE232" s="483"/>
      <c r="NDF232" s="483"/>
      <c r="NDG232" s="483"/>
      <c r="NDH232" s="483"/>
      <c r="NDI232" s="483"/>
      <c r="NDJ232" s="483"/>
      <c r="NDK232" s="483"/>
      <c r="NDL232" s="483"/>
      <c r="NDM232" s="483"/>
      <c r="NDN232" s="483"/>
      <c r="NDO232" s="483"/>
      <c r="NDP232" s="483"/>
      <c r="NDQ232" s="483"/>
      <c r="NDR232" s="483"/>
      <c r="NDS232" s="483"/>
      <c r="NDT232" s="483"/>
      <c r="NDU232" s="483"/>
      <c r="NDV232" s="483"/>
      <c r="NDW232" s="483"/>
      <c r="NDX232" s="483"/>
      <c r="NDY232" s="483"/>
      <c r="NDZ232" s="483"/>
      <c r="NEA232" s="483"/>
      <c r="NEB232" s="483"/>
      <c r="NEC232" s="483"/>
      <c r="NED232" s="483"/>
      <c r="NEE232" s="483"/>
      <c r="NEF232" s="483"/>
      <c r="NEG232" s="483"/>
      <c r="NEH232" s="483"/>
      <c r="NEI232" s="483"/>
      <c r="NEJ232" s="483"/>
      <c r="NEK232" s="483"/>
      <c r="NEL232" s="483"/>
      <c r="NEM232" s="483"/>
      <c r="NEN232" s="483"/>
      <c r="NEO232" s="483"/>
      <c r="NEP232" s="483"/>
      <c r="NEQ232" s="483"/>
      <c r="NER232" s="483"/>
      <c r="NES232" s="483"/>
      <c r="NET232" s="483"/>
      <c r="NEU232" s="483"/>
      <c r="NEV232" s="483"/>
      <c r="NEW232" s="483"/>
      <c r="NEX232" s="483"/>
      <c r="NEY232" s="483"/>
      <c r="NEZ232" s="483"/>
      <c r="NFA232" s="483"/>
      <c r="NFB232" s="483"/>
      <c r="NFC232" s="483"/>
      <c r="NFD232" s="483"/>
      <c r="NFE232" s="483"/>
      <c r="NFF232" s="483"/>
      <c r="NFG232" s="483"/>
      <c r="NFH232" s="483"/>
      <c r="NFI232" s="483"/>
      <c r="NFJ232" s="483"/>
      <c r="NFK232" s="483"/>
      <c r="NFL232" s="483"/>
      <c r="NFM232" s="483"/>
      <c r="NFN232" s="483"/>
      <c r="NFO232" s="483"/>
      <c r="NFP232" s="483"/>
      <c r="NFQ232" s="483"/>
      <c r="NFR232" s="483"/>
      <c r="NFS232" s="483"/>
      <c r="NFT232" s="483"/>
      <c r="NFU232" s="483"/>
      <c r="NFV232" s="483"/>
      <c r="NFW232" s="483"/>
      <c r="NFX232" s="483"/>
      <c r="NFY232" s="483"/>
      <c r="NFZ232" s="483"/>
      <c r="NGA232" s="483"/>
      <c r="NGB232" s="483"/>
      <c r="NGC232" s="483"/>
      <c r="NGD232" s="483"/>
      <c r="NGE232" s="483"/>
      <c r="NGF232" s="483"/>
      <c r="NGG232" s="483"/>
      <c r="NGH232" s="483"/>
      <c r="NGI232" s="483"/>
      <c r="NGJ232" s="483"/>
      <c r="NGK232" s="483"/>
      <c r="NGL232" s="483"/>
      <c r="NGM232" s="483"/>
      <c r="NGN232" s="483"/>
      <c r="NGO232" s="483"/>
      <c r="NGP232" s="483"/>
      <c r="NGQ232" s="483"/>
      <c r="NGR232" s="483"/>
      <c r="NGS232" s="483"/>
      <c r="NGT232" s="483"/>
      <c r="NGU232" s="483"/>
      <c r="NGV232" s="483"/>
      <c r="NGW232" s="483"/>
      <c r="NGX232" s="483"/>
      <c r="NGY232" s="483"/>
      <c r="NGZ232" s="483"/>
      <c r="NHA232" s="483"/>
      <c r="NHB232" s="483"/>
      <c r="NHC232" s="483"/>
      <c r="NHD232" s="483"/>
      <c r="NHE232" s="483"/>
      <c r="NHF232" s="483"/>
      <c r="NHG232" s="483"/>
      <c r="NHH232" s="483"/>
      <c r="NHI232" s="483"/>
      <c r="NHJ232" s="483"/>
      <c r="NHK232" s="483"/>
      <c r="NHL232" s="483"/>
      <c r="NHM232" s="483"/>
      <c r="NHN232" s="483"/>
      <c r="NHO232" s="483"/>
      <c r="NHP232" s="483"/>
      <c r="NHQ232" s="483"/>
      <c r="NHR232" s="483"/>
      <c r="NHS232" s="483"/>
      <c r="NHT232" s="483"/>
      <c r="NHU232" s="483"/>
      <c r="NHV232" s="483"/>
      <c r="NHW232" s="483"/>
      <c r="NHX232" s="483"/>
      <c r="NHY232" s="483"/>
      <c r="NHZ232" s="483"/>
      <c r="NIA232" s="483"/>
      <c r="NIB232" s="483"/>
      <c r="NIC232" s="483"/>
      <c r="NID232" s="483"/>
      <c r="NIE232" s="483"/>
      <c r="NIF232" s="483"/>
      <c r="NIG232" s="483"/>
      <c r="NIH232" s="483"/>
      <c r="NII232" s="483"/>
      <c r="NIJ232" s="483"/>
      <c r="NIK232" s="483"/>
      <c r="NIL232" s="483"/>
      <c r="NIM232" s="483"/>
      <c r="NIN232" s="483"/>
      <c r="NIO232" s="483"/>
      <c r="NIP232" s="483"/>
      <c r="NIQ232" s="483"/>
      <c r="NIR232" s="483"/>
      <c r="NIS232" s="483"/>
      <c r="NIT232" s="483"/>
      <c r="NIU232" s="483"/>
      <c r="NIV232" s="483"/>
      <c r="NIW232" s="483"/>
      <c r="NIX232" s="483"/>
      <c r="NIY232" s="483"/>
      <c r="NIZ232" s="483"/>
      <c r="NJA232" s="483"/>
      <c r="NJB232" s="483"/>
      <c r="NJC232" s="483"/>
      <c r="NJD232" s="483"/>
      <c r="NJE232" s="483"/>
      <c r="NJF232" s="483"/>
      <c r="NJG232" s="483"/>
      <c r="NJH232" s="483"/>
      <c r="NJI232" s="483"/>
      <c r="NJJ232" s="483"/>
      <c r="NJK232" s="483"/>
      <c r="NJL232" s="483"/>
      <c r="NJM232" s="483"/>
      <c r="NJN232" s="483"/>
      <c r="NJO232" s="483"/>
      <c r="NJP232" s="483"/>
      <c r="NJQ232" s="483"/>
      <c r="NJR232" s="483"/>
      <c r="NJS232" s="483"/>
      <c r="NJT232" s="483"/>
      <c r="NJU232" s="483"/>
      <c r="NJV232" s="483"/>
      <c r="NJW232" s="483"/>
      <c r="NJX232" s="483"/>
      <c r="NJY232" s="483"/>
      <c r="NJZ232" s="483"/>
      <c r="NKA232" s="483"/>
      <c r="NKB232" s="483"/>
      <c r="NKC232" s="483"/>
      <c r="NKD232" s="483"/>
      <c r="NKE232" s="483"/>
      <c r="NKF232" s="483"/>
      <c r="NKG232" s="483"/>
      <c r="NKH232" s="483"/>
      <c r="NKI232" s="483"/>
      <c r="NKJ232" s="483"/>
      <c r="NKK232" s="483"/>
      <c r="NKL232" s="483"/>
      <c r="NKM232" s="483"/>
      <c r="NKN232" s="483"/>
      <c r="NKO232" s="483"/>
      <c r="NKP232" s="483"/>
      <c r="NKQ232" s="483"/>
      <c r="NKR232" s="483"/>
      <c r="NKS232" s="483"/>
      <c r="NKT232" s="483"/>
      <c r="NKU232" s="483"/>
      <c r="NKV232" s="483"/>
      <c r="NKW232" s="483"/>
      <c r="NKX232" s="483"/>
      <c r="NKY232" s="483"/>
      <c r="NKZ232" s="483"/>
      <c r="NLA232" s="483"/>
      <c r="NLB232" s="483"/>
      <c r="NLC232" s="483"/>
      <c r="NLD232" s="483"/>
      <c r="NLE232" s="483"/>
      <c r="NLF232" s="483"/>
      <c r="NLG232" s="483"/>
      <c r="NLH232" s="483"/>
      <c r="NLI232" s="483"/>
      <c r="NLJ232" s="483"/>
      <c r="NLK232" s="483"/>
      <c r="NLL232" s="483"/>
      <c r="NLM232" s="483"/>
      <c r="NLN232" s="483"/>
      <c r="NLO232" s="483"/>
      <c r="NLP232" s="483"/>
      <c r="NLQ232" s="483"/>
      <c r="NLR232" s="483"/>
      <c r="NLS232" s="483"/>
      <c r="NLT232" s="483"/>
      <c r="NLU232" s="483"/>
      <c r="NLV232" s="483"/>
      <c r="NLW232" s="483"/>
      <c r="NLX232" s="483"/>
      <c r="NLY232" s="483"/>
      <c r="NLZ232" s="483"/>
      <c r="NMA232" s="483"/>
      <c r="NMB232" s="483"/>
      <c r="NMC232" s="483"/>
      <c r="NMD232" s="483"/>
      <c r="NME232" s="483"/>
      <c r="NMF232" s="483"/>
      <c r="NMG232" s="483"/>
      <c r="NMH232" s="483"/>
      <c r="NMI232" s="483"/>
      <c r="NMJ232" s="483"/>
      <c r="NMK232" s="483"/>
      <c r="NML232" s="483"/>
      <c r="NMM232" s="483"/>
      <c r="NMN232" s="483"/>
      <c r="NMO232" s="483"/>
      <c r="NMP232" s="483"/>
      <c r="NMQ232" s="483"/>
      <c r="NMR232" s="483"/>
      <c r="NMS232" s="483"/>
      <c r="NMT232" s="483"/>
      <c r="NMU232" s="483"/>
      <c r="NMV232" s="483"/>
      <c r="NMW232" s="483"/>
      <c r="NMX232" s="483"/>
      <c r="NMY232" s="483"/>
      <c r="NMZ232" s="483"/>
      <c r="NNA232" s="483"/>
      <c r="NNB232" s="483"/>
      <c r="NNC232" s="483"/>
      <c r="NND232" s="483"/>
      <c r="NNE232" s="483"/>
      <c r="NNF232" s="483"/>
      <c r="NNG232" s="483"/>
      <c r="NNH232" s="483"/>
      <c r="NNI232" s="483"/>
      <c r="NNJ232" s="483"/>
      <c r="NNK232" s="483"/>
      <c r="NNL232" s="483"/>
      <c r="NNM232" s="483"/>
      <c r="NNN232" s="483"/>
      <c r="NNO232" s="483"/>
      <c r="NNP232" s="483"/>
      <c r="NNQ232" s="483"/>
      <c r="NNR232" s="483"/>
      <c r="NNS232" s="483"/>
      <c r="NNT232" s="483"/>
      <c r="NNU232" s="483"/>
      <c r="NNV232" s="483"/>
      <c r="NNW232" s="483"/>
      <c r="NNX232" s="483"/>
      <c r="NNY232" s="483"/>
      <c r="NNZ232" s="483"/>
      <c r="NOA232" s="483"/>
      <c r="NOB232" s="483"/>
      <c r="NOC232" s="483"/>
      <c r="NOD232" s="483"/>
      <c r="NOE232" s="483"/>
      <c r="NOF232" s="483"/>
      <c r="NOG232" s="483"/>
      <c r="NOH232" s="483"/>
      <c r="NOI232" s="483"/>
      <c r="NOJ232" s="483"/>
      <c r="NOK232" s="483"/>
      <c r="NOL232" s="483"/>
      <c r="NOM232" s="483"/>
      <c r="NON232" s="483"/>
      <c r="NOO232" s="483"/>
      <c r="NOP232" s="483"/>
      <c r="NOQ232" s="483"/>
      <c r="NOR232" s="483"/>
      <c r="NOS232" s="483"/>
      <c r="NOT232" s="483"/>
      <c r="NOU232" s="483"/>
      <c r="NOV232" s="483"/>
      <c r="NOW232" s="483"/>
      <c r="NOX232" s="483"/>
      <c r="NOY232" s="483"/>
      <c r="NOZ232" s="483"/>
      <c r="NPA232" s="483"/>
      <c r="NPB232" s="483"/>
      <c r="NPC232" s="483"/>
      <c r="NPD232" s="483"/>
      <c r="NPE232" s="483"/>
      <c r="NPF232" s="483"/>
      <c r="NPG232" s="483"/>
      <c r="NPH232" s="483"/>
      <c r="NPI232" s="483"/>
      <c r="NPJ232" s="483"/>
      <c r="NPK232" s="483"/>
      <c r="NPL232" s="483"/>
      <c r="NPM232" s="483"/>
      <c r="NPN232" s="483"/>
      <c r="NPO232" s="483"/>
      <c r="NPP232" s="483"/>
      <c r="NPQ232" s="483"/>
      <c r="NPR232" s="483"/>
      <c r="NPS232" s="483"/>
      <c r="NPT232" s="483"/>
      <c r="NPU232" s="483"/>
      <c r="NPV232" s="483"/>
      <c r="NPW232" s="483"/>
      <c r="NPX232" s="483"/>
      <c r="NPY232" s="483"/>
      <c r="NPZ232" s="483"/>
      <c r="NQA232" s="483"/>
      <c r="NQB232" s="483"/>
      <c r="NQC232" s="483"/>
      <c r="NQD232" s="483"/>
      <c r="NQE232" s="483"/>
      <c r="NQF232" s="483"/>
      <c r="NQG232" s="483"/>
      <c r="NQH232" s="483"/>
      <c r="NQI232" s="483"/>
      <c r="NQJ232" s="483"/>
      <c r="NQK232" s="483"/>
      <c r="NQL232" s="483"/>
      <c r="NQM232" s="483"/>
      <c r="NQN232" s="483"/>
      <c r="NQO232" s="483"/>
      <c r="NQP232" s="483"/>
      <c r="NQQ232" s="483"/>
      <c r="NQR232" s="483"/>
      <c r="NQS232" s="483"/>
      <c r="NQT232" s="483"/>
      <c r="NQU232" s="483"/>
      <c r="NQV232" s="483"/>
      <c r="NQW232" s="483"/>
      <c r="NQX232" s="483"/>
      <c r="NQY232" s="483"/>
      <c r="NQZ232" s="483"/>
      <c r="NRA232" s="483"/>
      <c r="NRB232" s="483"/>
      <c r="NRC232" s="483"/>
      <c r="NRD232" s="483"/>
      <c r="NRE232" s="483"/>
      <c r="NRF232" s="483"/>
      <c r="NRG232" s="483"/>
      <c r="NRH232" s="483"/>
      <c r="NRI232" s="483"/>
      <c r="NRJ232" s="483"/>
      <c r="NRK232" s="483"/>
      <c r="NRL232" s="483"/>
      <c r="NRM232" s="483"/>
      <c r="NRN232" s="483"/>
      <c r="NRO232" s="483"/>
      <c r="NRP232" s="483"/>
      <c r="NRQ232" s="483"/>
      <c r="NRR232" s="483"/>
      <c r="NRS232" s="483"/>
      <c r="NRT232" s="483"/>
      <c r="NRU232" s="483"/>
      <c r="NRV232" s="483"/>
      <c r="NRW232" s="483"/>
      <c r="NRX232" s="483"/>
      <c r="NRY232" s="483"/>
      <c r="NRZ232" s="483"/>
      <c r="NSA232" s="483"/>
      <c r="NSB232" s="483"/>
      <c r="NSC232" s="483"/>
      <c r="NSD232" s="483"/>
      <c r="NSE232" s="483"/>
      <c r="NSF232" s="483"/>
      <c r="NSG232" s="483"/>
      <c r="NSH232" s="483"/>
      <c r="NSI232" s="483"/>
      <c r="NSJ232" s="483"/>
      <c r="NSK232" s="483"/>
      <c r="NSL232" s="483"/>
      <c r="NSM232" s="483"/>
      <c r="NSN232" s="483"/>
      <c r="NSO232" s="483"/>
      <c r="NSP232" s="483"/>
      <c r="NSQ232" s="483"/>
      <c r="NSR232" s="483"/>
      <c r="NSS232" s="483"/>
      <c r="NST232" s="483"/>
      <c r="NSU232" s="483"/>
      <c r="NSV232" s="483"/>
      <c r="NSW232" s="483"/>
      <c r="NSX232" s="483"/>
      <c r="NSY232" s="483"/>
      <c r="NSZ232" s="483"/>
      <c r="NTA232" s="483"/>
      <c r="NTB232" s="483"/>
      <c r="NTC232" s="483"/>
      <c r="NTD232" s="483"/>
      <c r="NTE232" s="483"/>
      <c r="NTF232" s="483"/>
      <c r="NTG232" s="483"/>
      <c r="NTH232" s="483"/>
      <c r="NTI232" s="483"/>
      <c r="NTJ232" s="483"/>
      <c r="NTK232" s="483"/>
      <c r="NTL232" s="483"/>
      <c r="NTM232" s="483"/>
      <c r="NTN232" s="483"/>
      <c r="NTO232" s="483"/>
      <c r="NTP232" s="483"/>
      <c r="NTQ232" s="483"/>
      <c r="NTR232" s="483"/>
      <c r="NTS232" s="483"/>
      <c r="NTT232" s="483"/>
      <c r="NTU232" s="483"/>
      <c r="NTV232" s="483"/>
      <c r="NTW232" s="483"/>
      <c r="NTX232" s="483"/>
      <c r="NTY232" s="483"/>
      <c r="NTZ232" s="483"/>
      <c r="NUA232" s="483"/>
      <c r="NUB232" s="483"/>
      <c r="NUC232" s="483"/>
      <c r="NUD232" s="483"/>
      <c r="NUE232" s="483"/>
      <c r="NUF232" s="483"/>
      <c r="NUG232" s="483"/>
      <c r="NUH232" s="483"/>
      <c r="NUI232" s="483"/>
      <c r="NUJ232" s="483"/>
      <c r="NUK232" s="483"/>
      <c r="NUL232" s="483"/>
      <c r="NUM232" s="483"/>
      <c r="NUN232" s="483"/>
      <c r="NUO232" s="483"/>
      <c r="NUP232" s="483"/>
      <c r="NUQ232" s="483"/>
      <c r="NUR232" s="483"/>
      <c r="NUS232" s="483"/>
      <c r="NUT232" s="483"/>
      <c r="NUU232" s="483"/>
      <c r="NUV232" s="483"/>
      <c r="NUW232" s="483"/>
      <c r="NUX232" s="483"/>
      <c r="NUY232" s="483"/>
      <c r="NUZ232" s="483"/>
      <c r="NVA232" s="483"/>
      <c r="NVB232" s="483"/>
      <c r="NVC232" s="483"/>
      <c r="NVD232" s="483"/>
      <c r="NVE232" s="483"/>
      <c r="NVF232" s="483"/>
      <c r="NVG232" s="483"/>
      <c r="NVH232" s="483"/>
      <c r="NVI232" s="483"/>
      <c r="NVJ232" s="483"/>
      <c r="NVK232" s="483"/>
      <c r="NVL232" s="483"/>
      <c r="NVM232" s="483"/>
      <c r="NVN232" s="483"/>
      <c r="NVO232" s="483"/>
      <c r="NVP232" s="483"/>
      <c r="NVQ232" s="483"/>
      <c r="NVR232" s="483"/>
      <c r="NVS232" s="483"/>
      <c r="NVT232" s="483"/>
      <c r="NVU232" s="483"/>
      <c r="NVV232" s="483"/>
      <c r="NVW232" s="483"/>
      <c r="NVX232" s="483"/>
      <c r="NVY232" s="483"/>
      <c r="NVZ232" s="483"/>
      <c r="NWA232" s="483"/>
      <c r="NWB232" s="483"/>
      <c r="NWC232" s="483"/>
      <c r="NWD232" s="483"/>
      <c r="NWE232" s="483"/>
      <c r="NWF232" s="483"/>
      <c r="NWG232" s="483"/>
      <c r="NWH232" s="483"/>
      <c r="NWI232" s="483"/>
      <c r="NWJ232" s="483"/>
      <c r="NWK232" s="483"/>
      <c r="NWL232" s="483"/>
      <c r="NWM232" s="483"/>
      <c r="NWN232" s="483"/>
      <c r="NWO232" s="483"/>
      <c r="NWP232" s="483"/>
      <c r="NWQ232" s="483"/>
      <c r="NWR232" s="483"/>
      <c r="NWS232" s="483"/>
      <c r="NWT232" s="483"/>
      <c r="NWU232" s="483"/>
      <c r="NWV232" s="483"/>
      <c r="NWW232" s="483"/>
      <c r="NWX232" s="483"/>
      <c r="NWY232" s="483"/>
      <c r="NWZ232" s="483"/>
      <c r="NXA232" s="483"/>
      <c r="NXB232" s="483"/>
      <c r="NXC232" s="483"/>
      <c r="NXD232" s="483"/>
      <c r="NXE232" s="483"/>
      <c r="NXF232" s="483"/>
      <c r="NXG232" s="483"/>
      <c r="NXH232" s="483"/>
      <c r="NXI232" s="483"/>
      <c r="NXJ232" s="483"/>
      <c r="NXK232" s="483"/>
      <c r="NXL232" s="483"/>
      <c r="NXM232" s="483"/>
      <c r="NXN232" s="483"/>
      <c r="NXO232" s="483"/>
      <c r="NXP232" s="483"/>
      <c r="NXQ232" s="483"/>
      <c r="NXR232" s="483"/>
      <c r="NXS232" s="483"/>
      <c r="NXT232" s="483"/>
      <c r="NXU232" s="483"/>
      <c r="NXV232" s="483"/>
      <c r="NXW232" s="483"/>
      <c r="NXX232" s="483"/>
      <c r="NXY232" s="483"/>
      <c r="NXZ232" s="483"/>
      <c r="NYA232" s="483"/>
      <c r="NYB232" s="483"/>
      <c r="NYC232" s="483"/>
      <c r="NYD232" s="483"/>
      <c r="NYE232" s="483"/>
      <c r="NYF232" s="483"/>
      <c r="NYG232" s="483"/>
      <c r="NYH232" s="483"/>
      <c r="NYI232" s="483"/>
      <c r="NYJ232" s="483"/>
      <c r="NYK232" s="483"/>
      <c r="NYL232" s="483"/>
      <c r="NYM232" s="483"/>
      <c r="NYN232" s="483"/>
      <c r="NYO232" s="483"/>
      <c r="NYP232" s="483"/>
      <c r="NYQ232" s="483"/>
      <c r="NYR232" s="483"/>
      <c r="NYS232" s="483"/>
      <c r="NYT232" s="483"/>
      <c r="NYU232" s="483"/>
      <c r="NYV232" s="483"/>
      <c r="NYW232" s="483"/>
      <c r="NYX232" s="483"/>
      <c r="NYY232" s="483"/>
      <c r="NYZ232" s="483"/>
      <c r="NZA232" s="483"/>
      <c r="NZB232" s="483"/>
      <c r="NZC232" s="483"/>
      <c r="NZD232" s="483"/>
      <c r="NZE232" s="483"/>
      <c r="NZF232" s="483"/>
      <c r="NZG232" s="483"/>
      <c r="NZH232" s="483"/>
      <c r="NZI232" s="483"/>
      <c r="NZJ232" s="483"/>
      <c r="NZK232" s="483"/>
      <c r="NZL232" s="483"/>
      <c r="NZM232" s="483"/>
      <c r="NZN232" s="483"/>
      <c r="NZO232" s="483"/>
      <c r="NZP232" s="483"/>
      <c r="NZQ232" s="483"/>
      <c r="NZR232" s="483"/>
      <c r="NZS232" s="483"/>
      <c r="NZT232" s="483"/>
      <c r="NZU232" s="483"/>
      <c r="NZV232" s="483"/>
      <c r="NZW232" s="483"/>
      <c r="NZX232" s="483"/>
      <c r="NZY232" s="483"/>
      <c r="NZZ232" s="483"/>
      <c r="OAA232" s="483"/>
      <c r="OAB232" s="483"/>
      <c r="OAC232" s="483"/>
      <c r="OAD232" s="483"/>
      <c r="OAE232" s="483"/>
      <c r="OAF232" s="483"/>
      <c r="OAG232" s="483"/>
      <c r="OAH232" s="483"/>
      <c r="OAI232" s="483"/>
      <c r="OAJ232" s="483"/>
      <c r="OAK232" s="483"/>
      <c r="OAL232" s="483"/>
      <c r="OAM232" s="483"/>
      <c r="OAN232" s="483"/>
      <c r="OAO232" s="483"/>
      <c r="OAP232" s="483"/>
      <c r="OAQ232" s="483"/>
      <c r="OAR232" s="483"/>
      <c r="OAS232" s="483"/>
      <c r="OAT232" s="483"/>
      <c r="OAU232" s="483"/>
      <c r="OAV232" s="483"/>
      <c r="OAW232" s="483"/>
      <c r="OAX232" s="483"/>
      <c r="OAY232" s="483"/>
      <c r="OAZ232" s="483"/>
      <c r="OBA232" s="483"/>
      <c r="OBB232" s="483"/>
      <c r="OBC232" s="483"/>
      <c r="OBD232" s="483"/>
      <c r="OBE232" s="483"/>
      <c r="OBF232" s="483"/>
      <c r="OBG232" s="483"/>
      <c r="OBH232" s="483"/>
      <c r="OBI232" s="483"/>
      <c r="OBJ232" s="483"/>
      <c r="OBK232" s="483"/>
      <c r="OBL232" s="483"/>
      <c r="OBM232" s="483"/>
      <c r="OBN232" s="483"/>
      <c r="OBO232" s="483"/>
      <c r="OBP232" s="483"/>
      <c r="OBQ232" s="483"/>
      <c r="OBR232" s="483"/>
      <c r="OBS232" s="483"/>
      <c r="OBT232" s="483"/>
      <c r="OBU232" s="483"/>
      <c r="OBV232" s="483"/>
      <c r="OBW232" s="483"/>
      <c r="OBX232" s="483"/>
      <c r="OBY232" s="483"/>
      <c r="OBZ232" s="483"/>
      <c r="OCA232" s="483"/>
      <c r="OCB232" s="483"/>
      <c r="OCC232" s="483"/>
      <c r="OCD232" s="483"/>
      <c r="OCE232" s="483"/>
      <c r="OCF232" s="483"/>
      <c r="OCG232" s="483"/>
      <c r="OCH232" s="483"/>
      <c r="OCI232" s="483"/>
      <c r="OCJ232" s="483"/>
      <c r="OCK232" s="483"/>
      <c r="OCL232" s="483"/>
      <c r="OCM232" s="483"/>
      <c r="OCN232" s="483"/>
      <c r="OCO232" s="483"/>
      <c r="OCP232" s="483"/>
      <c r="OCQ232" s="483"/>
      <c r="OCR232" s="483"/>
      <c r="OCS232" s="483"/>
      <c r="OCT232" s="483"/>
      <c r="OCU232" s="483"/>
      <c r="OCV232" s="483"/>
      <c r="OCW232" s="483"/>
      <c r="OCX232" s="483"/>
      <c r="OCY232" s="483"/>
      <c r="OCZ232" s="483"/>
      <c r="ODA232" s="483"/>
      <c r="ODB232" s="483"/>
      <c r="ODC232" s="483"/>
      <c r="ODD232" s="483"/>
      <c r="ODE232" s="483"/>
      <c r="ODF232" s="483"/>
      <c r="ODG232" s="483"/>
      <c r="ODH232" s="483"/>
      <c r="ODI232" s="483"/>
      <c r="ODJ232" s="483"/>
      <c r="ODK232" s="483"/>
      <c r="ODL232" s="483"/>
      <c r="ODM232" s="483"/>
      <c r="ODN232" s="483"/>
      <c r="ODO232" s="483"/>
      <c r="ODP232" s="483"/>
      <c r="ODQ232" s="483"/>
      <c r="ODR232" s="483"/>
      <c r="ODS232" s="483"/>
      <c r="ODT232" s="483"/>
      <c r="ODU232" s="483"/>
      <c r="ODV232" s="483"/>
      <c r="ODW232" s="483"/>
      <c r="ODX232" s="483"/>
      <c r="ODY232" s="483"/>
      <c r="ODZ232" s="483"/>
      <c r="OEA232" s="483"/>
      <c r="OEB232" s="483"/>
      <c r="OEC232" s="483"/>
      <c r="OED232" s="483"/>
      <c r="OEE232" s="483"/>
      <c r="OEF232" s="483"/>
      <c r="OEG232" s="483"/>
      <c r="OEH232" s="483"/>
      <c r="OEI232" s="483"/>
      <c r="OEJ232" s="483"/>
      <c r="OEK232" s="483"/>
      <c r="OEL232" s="483"/>
      <c r="OEM232" s="483"/>
      <c r="OEN232" s="483"/>
      <c r="OEO232" s="483"/>
      <c r="OEP232" s="483"/>
      <c r="OEQ232" s="483"/>
      <c r="OER232" s="483"/>
      <c r="OES232" s="483"/>
      <c r="OET232" s="483"/>
      <c r="OEU232" s="483"/>
      <c r="OEV232" s="483"/>
      <c r="OEW232" s="483"/>
      <c r="OEX232" s="483"/>
      <c r="OEY232" s="483"/>
      <c r="OEZ232" s="483"/>
      <c r="OFA232" s="483"/>
      <c r="OFB232" s="483"/>
      <c r="OFC232" s="483"/>
      <c r="OFD232" s="483"/>
      <c r="OFE232" s="483"/>
      <c r="OFF232" s="483"/>
      <c r="OFG232" s="483"/>
      <c r="OFH232" s="483"/>
      <c r="OFI232" s="483"/>
      <c r="OFJ232" s="483"/>
      <c r="OFK232" s="483"/>
      <c r="OFL232" s="483"/>
      <c r="OFM232" s="483"/>
      <c r="OFN232" s="483"/>
      <c r="OFO232" s="483"/>
      <c r="OFP232" s="483"/>
      <c r="OFQ232" s="483"/>
      <c r="OFR232" s="483"/>
      <c r="OFS232" s="483"/>
      <c r="OFT232" s="483"/>
      <c r="OFU232" s="483"/>
      <c r="OFV232" s="483"/>
      <c r="OFW232" s="483"/>
      <c r="OFX232" s="483"/>
      <c r="OFY232" s="483"/>
      <c r="OFZ232" s="483"/>
      <c r="OGA232" s="483"/>
      <c r="OGB232" s="483"/>
      <c r="OGC232" s="483"/>
      <c r="OGD232" s="483"/>
      <c r="OGE232" s="483"/>
      <c r="OGF232" s="483"/>
      <c r="OGG232" s="483"/>
      <c r="OGH232" s="483"/>
      <c r="OGI232" s="483"/>
      <c r="OGJ232" s="483"/>
      <c r="OGK232" s="483"/>
      <c r="OGL232" s="483"/>
      <c r="OGM232" s="483"/>
      <c r="OGN232" s="483"/>
      <c r="OGO232" s="483"/>
      <c r="OGP232" s="483"/>
      <c r="OGQ232" s="483"/>
      <c r="OGR232" s="483"/>
      <c r="OGS232" s="483"/>
      <c r="OGT232" s="483"/>
      <c r="OGU232" s="483"/>
      <c r="OGV232" s="483"/>
      <c r="OGW232" s="483"/>
      <c r="OGX232" s="483"/>
      <c r="OGY232" s="483"/>
      <c r="OGZ232" s="483"/>
      <c r="OHA232" s="483"/>
      <c r="OHB232" s="483"/>
      <c r="OHC232" s="483"/>
      <c r="OHD232" s="483"/>
      <c r="OHE232" s="483"/>
      <c r="OHF232" s="483"/>
      <c r="OHG232" s="483"/>
      <c r="OHH232" s="483"/>
      <c r="OHI232" s="483"/>
      <c r="OHJ232" s="483"/>
      <c r="OHK232" s="483"/>
      <c r="OHL232" s="483"/>
      <c r="OHM232" s="483"/>
      <c r="OHN232" s="483"/>
      <c r="OHO232" s="483"/>
      <c r="OHP232" s="483"/>
      <c r="OHQ232" s="483"/>
      <c r="OHR232" s="483"/>
      <c r="OHS232" s="483"/>
      <c r="OHT232" s="483"/>
      <c r="OHU232" s="483"/>
      <c r="OHV232" s="483"/>
      <c r="OHW232" s="483"/>
      <c r="OHX232" s="483"/>
      <c r="OHY232" s="483"/>
      <c r="OHZ232" s="483"/>
      <c r="OIA232" s="483"/>
      <c r="OIB232" s="483"/>
      <c r="OIC232" s="483"/>
      <c r="OID232" s="483"/>
      <c r="OIE232" s="483"/>
      <c r="OIF232" s="483"/>
      <c r="OIG232" s="483"/>
      <c r="OIH232" s="483"/>
      <c r="OII232" s="483"/>
      <c r="OIJ232" s="483"/>
      <c r="OIK232" s="483"/>
      <c r="OIL232" s="483"/>
      <c r="OIM232" s="483"/>
      <c r="OIN232" s="483"/>
      <c r="OIO232" s="483"/>
      <c r="OIP232" s="483"/>
      <c r="OIQ232" s="483"/>
      <c r="OIR232" s="483"/>
      <c r="OIS232" s="483"/>
      <c r="OIT232" s="483"/>
      <c r="OIU232" s="483"/>
      <c r="OIV232" s="483"/>
      <c r="OIW232" s="483"/>
      <c r="OIX232" s="483"/>
      <c r="OIY232" s="483"/>
      <c r="OIZ232" s="483"/>
      <c r="OJA232" s="483"/>
      <c r="OJB232" s="483"/>
      <c r="OJC232" s="483"/>
      <c r="OJD232" s="483"/>
      <c r="OJE232" s="483"/>
      <c r="OJF232" s="483"/>
      <c r="OJG232" s="483"/>
      <c r="OJH232" s="483"/>
      <c r="OJI232" s="483"/>
      <c r="OJJ232" s="483"/>
      <c r="OJK232" s="483"/>
      <c r="OJL232" s="483"/>
      <c r="OJM232" s="483"/>
      <c r="OJN232" s="483"/>
      <c r="OJO232" s="483"/>
      <c r="OJP232" s="483"/>
      <c r="OJQ232" s="483"/>
      <c r="OJR232" s="483"/>
      <c r="OJS232" s="483"/>
      <c r="OJT232" s="483"/>
      <c r="OJU232" s="483"/>
      <c r="OJV232" s="483"/>
      <c r="OJW232" s="483"/>
      <c r="OJX232" s="483"/>
      <c r="OJY232" s="483"/>
      <c r="OJZ232" s="483"/>
      <c r="OKA232" s="483"/>
      <c r="OKB232" s="483"/>
      <c r="OKC232" s="483"/>
      <c r="OKD232" s="483"/>
      <c r="OKE232" s="483"/>
      <c r="OKF232" s="483"/>
      <c r="OKG232" s="483"/>
      <c r="OKH232" s="483"/>
      <c r="OKI232" s="483"/>
      <c r="OKJ232" s="483"/>
      <c r="OKK232" s="483"/>
      <c r="OKL232" s="483"/>
      <c r="OKM232" s="483"/>
      <c r="OKN232" s="483"/>
      <c r="OKO232" s="483"/>
      <c r="OKP232" s="483"/>
      <c r="OKQ232" s="483"/>
      <c r="OKR232" s="483"/>
      <c r="OKS232" s="483"/>
      <c r="OKT232" s="483"/>
      <c r="OKU232" s="483"/>
      <c r="OKV232" s="483"/>
      <c r="OKW232" s="483"/>
      <c r="OKX232" s="483"/>
      <c r="OKY232" s="483"/>
      <c r="OKZ232" s="483"/>
      <c r="OLA232" s="483"/>
      <c r="OLB232" s="483"/>
      <c r="OLC232" s="483"/>
      <c r="OLD232" s="483"/>
      <c r="OLE232" s="483"/>
      <c r="OLF232" s="483"/>
      <c r="OLG232" s="483"/>
      <c r="OLH232" s="483"/>
      <c r="OLI232" s="483"/>
      <c r="OLJ232" s="483"/>
      <c r="OLK232" s="483"/>
      <c r="OLL232" s="483"/>
      <c r="OLM232" s="483"/>
      <c r="OLN232" s="483"/>
      <c r="OLO232" s="483"/>
      <c r="OLP232" s="483"/>
      <c r="OLQ232" s="483"/>
      <c r="OLR232" s="483"/>
      <c r="OLS232" s="483"/>
      <c r="OLT232" s="483"/>
      <c r="OLU232" s="483"/>
      <c r="OLV232" s="483"/>
      <c r="OLW232" s="483"/>
      <c r="OLX232" s="483"/>
      <c r="OLY232" s="483"/>
      <c r="OLZ232" s="483"/>
      <c r="OMA232" s="483"/>
      <c r="OMB232" s="483"/>
      <c r="OMC232" s="483"/>
      <c r="OMD232" s="483"/>
      <c r="OME232" s="483"/>
      <c r="OMF232" s="483"/>
      <c r="OMG232" s="483"/>
      <c r="OMH232" s="483"/>
      <c r="OMI232" s="483"/>
      <c r="OMJ232" s="483"/>
      <c r="OMK232" s="483"/>
      <c r="OML232" s="483"/>
      <c r="OMM232" s="483"/>
      <c r="OMN232" s="483"/>
      <c r="OMO232" s="483"/>
      <c r="OMP232" s="483"/>
      <c r="OMQ232" s="483"/>
      <c r="OMR232" s="483"/>
      <c r="OMS232" s="483"/>
      <c r="OMT232" s="483"/>
      <c r="OMU232" s="483"/>
      <c r="OMV232" s="483"/>
      <c r="OMW232" s="483"/>
      <c r="OMX232" s="483"/>
      <c r="OMY232" s="483"/>
      <c r="OMZ232" s="483"/>
      <c r="ONA232" s="483"/>
      <c r="ONB232" s="483"/>
      <c r="ONC232" s="483"/>
      <c r="OND232" s="483"/>
      <c r="ONE232" s="483"/>
      <c r="ONF232" s="483"/>
      <c r="ONG232" s="483"/>
      <c r="ONH232" s="483"/>
      <c r="ONI232" s="483"/>
      <c r="ONJ232" s="483"/>
      <c r="ONK232" s="483"/>
      <c r="ONL232" s="483"/>
      <c r="ONM232" s="483"/>
      <c r="ONN232" s="483"/>
      <c r="ONO232" s="483"/>
      <c r="ONP232" s="483"/>
      <c r="ONQ232" s="483"/>
      <c r="ONR232" s="483"/>
      <c r="ONS232" s="483"/>
      <c r="ONT232" s="483"/>
      <c r="ONU232" s="483"/>
      <c r="ONV232" s="483"/>
      <c r="ONW232" s="483"/>
      <c r="ONX232" s="483"/>
      <c r="ONY232" s="483"/>
      <c r="ONZ232" s="483"/>
      <c r="OOA232" s="483"/>
      <c r="OOB232" s="483"/>
      <c r="OOC232" s="483"/>
      <c r="OOD232" s="483"/>
      <c r="OOE232" s="483"/>
      <c r="OOF232" s="483"/>
      <c r="OOG232" s="483"/>
      <c r="OOH232" s="483"/>
      <c r="OOI232" s="483"/>
      <c r="OOJ232" s="483"/>
      <c r="OOK232" s="483"/>
      <c r="OOL232" s="483"/>
      <c r="OOM232" s="483"/>
      <c r="OON232" s="483"/>
      <c r="OOO232" s="483"/>
      <c r="OOP232" s="483"/>
      <c r="OOQ232" s="483"/>
      <c r="OOR232" s="483"/>
      <c r="OOS232" s="483"/>
      <c r="OOT232" s="483"/>
      <c r="OOU232" s="483"/>
      <c r="OOV232" s="483"/>
      <c r="OOW232" s="483"/>
      <c r="OOX232" s="483"/>
      <c r="OOY232" s="483"/>
      <c r="OOZ232" s="483"/>
      <c r="OPA232" s="483"/>
      <c r="OPB232" s="483"/>
      <c r="OPC232" s="483"/>
      <c r="OPD232" s="483"/>
      <c r="OPE232" s="483"/>
      <c r="OPF232" s="483"/>
      <c r="OPG232" s="483"/>
      <c r="OPH232" s="483"/>
      <c r="OPI232" s="483"/>
      <c r="OPJ232" s="483"/>
      <c r="OPK232" s="483"/>
      <c r="OPL232" s="483"/>
      <c r="OPM232" s="483"/>
      <c r="OPN232" s="483"/>
      <c r="OPO232" s="483"/>
      <c r="OPP232" s="483"/>
      <c r="OPQ232" s="483"/>
      <c r="OPR232" s="483"/>
      <c r="OPS232" s="483"/>
      <c r="OPT232" s="483"/>
      <c r="OPU232" s="483"/>
      <c r="OPV232" s="483"/>
      <c r="OPW232" s="483"/>
      <c r="OPX232" s="483"/>
      <c r="OPY232" s="483"/>
      <c r="OPZ232" s="483"/>
      <c r="OQA232" s="483"/>
      <c r="OQB232" s="483"/>
      <c r="OQC232" s="483"/>
      <c r="OQD232" s="483"/>
      <c r="OQE232" s="483"/>
      <c r="OQF232" s="483"/>
      <c r="OQG232" s="483"/>
      <c r="OQH232" s="483"/>
      <c r="OQI232" s="483"/>
      <c r="OQJ232" s="483"/>
      <c r="OQK232" s="483"/>
      <c r="OQL232" s="483"/>
      <c r="OQM232" s="483"/>
      <c r="OQN232" s="483"/>
      <c r="OQO232" s="483"/>
      <c r="OQP232" s="483"/>
      <c r="OQQ232" s="483"/>
      <c r="OQR232" s="483"/>
      <c r="OQS232" s="483"/>
      <c r="OQT232" s="483"/>
      <c r="OQU232" s="483"/>
      <c r="OQV232" s="483"/>
      <c r="OQW232" s="483"/>
      <c r="OQX232" s="483"/>
      <c r="OQY232" s="483"/>
      <c r="OQZ232" s="483"/>
      <c r="ORA232" s="483"/>
      <c r="ORB232" s="483"/>
      <c r="ORC232" s="483"/>
      <c r="ORD232" s="483"/>
      <c r="ORE232" s="483"/>
      <c r="ORF232" s="483"/>
      <c r="ORG232" s="483"/>
      <c r="ORH232" s="483"/>
      <c r="ORI232" s="483"/>
      <c r="ORJ232" s="483"/>
      <c r="ORK232" s="483"/>
      <c r="ORL232" s="483"/>
      <c r="ORM232" s="483"/>
      <c r="ORN232" s="483"/>
      <c r="ORO232" s="483"/>
      <c r="ORP232" s="483"/>
      <c r="ORQ232" s="483"/>
      <c r="ORR232" s="483"/>
      <c r="ORS232" s="483"/>
      <c r="ORT232" s="483"/>
      <c r="ORU232" s="483"/>
      <c r="ORV232" s="483"/>
      <c r="ORW232" s="483"/>
      <c r="ORX232" s="483"/>
      <c r="ORY232" s="483"/>
      <c r="ORZ232" s="483"/>
      <c r="OSA232" s="483"/>
      <c r="OSB232" s="483"/>
      <c r="OSC232" s="483"/>
      <c r="OSD232" s="483"/>
      <c r="OSE232" s="483"/>
      <c r="OSF232" s="483"/>
      <c r="OSG232" s="483"/>
      <c r="OSH232" s="483"/>
      <c r="OSI232" s="483"/>
      <c r="OSJ232" s="483"/>
      <c r="OSK232" s="483"/>
      <c r="OSL232" s="483"/>
      <c r="OSM232" s="483"/>
      <c r="OSN232" s="483"/>
      <c r="OSO232" s="483"/>
      <c r="OSP232" s="483"/>
      <c r="OSQ232" s="483"/>
      <c r="OSR232" s="483"/>
      <c r="OSS232" s="483"/>
      <c r="OST232" s="483"/>
      <c r="OSU232" s="483"/>
      <c r="OSV232" s="483"/>
      <c r="OSW232" s="483"/>
      <c r="OSX232" s="483"/>
      <c r="OSY232" s="483"/>
      <c r="OSZ232" s="483"/>
      <c r="OTA232" s="483"/>
      <c r="OTB232" s="483"/>
      <c r="OTC232" s="483"/>
      <c r="OTD232" s="483"/>
      <c r="OTE232" s="483"/>
      <c r="OTF232" s="483"/>
      <c r="OTG232" s="483"/>
      <c r="OTH232" s="483"/>
      <c r="OTI232" s="483"/>
      <c r="OTJ232" s="483"/>
      <c r="OTK232" s="483"/>
      <c r="OTL232" s="483"/>
      <c r="OTM232" s="483"/>
      <c r="OTN232" s="483"/>
      <c r="OTO232" s="483"/>
      <c r="OTP232" s="483"/>
      <c r="OTQ232" s="483"/>
      <c r="OTR232" s="483"/>
      <c r="OTS232" s="483"/>
      <c r="OTT232" s="483"/>
      <c r="OTU232" s="483"/>
      <c r="OTV232" s="483"/>
      <c r="OTW232" s="483"/>
      <c r="OTX232" s="483"/>
      <c r="OTY232" s="483"/>
      <c r="OTZ232" s="483"/>
      <c r="OUA232" s="483"/>
      <c r="OUB232" s="483"/>
      <c r="OUC232" s="483"/>
      <c r="OUD232" s="483"/>
      <c r="OUE232" s="483"/>
      <c r="OUF232" s="483"/>
      <c r="OUG232" s="483"/>
      <c r="OUH232" s="483"/>
      <c r="OUI232" s="483"/>
      <c r="OUJ232" s="483"/>
      <c r="OUK232" s="483"/>
      <c r="OUL232" s="483"/>
      <c r="OUM232" s="483"/>
      <c r="OUN232" s="483"/>
      <c r="OUO232" s="483"/>
      <c r="OUP232" s="483"/>
      <c r="OUQ232" s="483"/>
      <c r="OUR232" s="483"/>
      <c r="OUS232" s="483"/>
      <c r="OUT232" s="483"/>
      <c r="OUU232" s="483"/>
      <c r="OUV232" s="483"/>
      <c r="OUW232" s="483"/>
      <c r="OUX232" s="483"/>
      <c r="OUY232" s="483"/>
      <c r="OUZ232" s="483"/>
      <c r="OVA232" s="483"/>
      <c r="OVB232" s="483"/>
      <c r="OVC232" s="483"/>
      <c r="OVD232" s="483"/>
      <c r="OVE232" s="483"/>
      <c r="OVF232" s="483"/>
      <c r="OVG232" s="483"/>
      <c r="OVH232" s="483"/>
      <c r="OVI232" s="483"/>
      <c r="OVJ232" s="483"/>
      <c r="OVK232" s="483"/>
      <c r="OVL232" s="483"/>
      <c r="OVM232" s="483"/>
      <c r="OVN232" s="483"/>
      <c r="OVO232" s="483"/>
      <c r="OVP232" s="483"/>
      <c r="OVQ232" s="483"/>
      <c r="OVR232" s="483"/>
      <c r="OVS232" s="483"/>
      <c r="OVT232" s="483"/>
      <c r="OVU232" s="483"/>
      <c r="OVV232" s="483"/>
      <c r="OVW232" s="483"/>
      <c r="OVX232" s="483"/>
      <c r="OVY232" s="483"/>
      <c r="OVZ232" s="483"/>
      <c r="OWA232" s="483"/>
      <c r="OWB232" s="483"/>
      <c r="OWC232" s="483"/>
      <c r="OWD232" s="483"/>
      <c r="OWE232" s="483"/>
      <c r="OWF232" s="483"/>
      <c r="OWG232" s="483"/>
      <c r="OWH232" s="483"/>
      <c r="OWI232" s="483"/>
      <c r="OWJ232" s="483"/>
      <c r="OWK232" s="483"/>
      <c r="OWL232" s="483"/>
      <c r="OWM232" s="483"/>
      <c r="OWN232" s="483"/>
      <c r="OWO232" s="483"/>
      <c r="OWP232" s="483"/>
      <c r="OWQ232" s="483"/>
      <c r="OWR232" s="483"/>
      <c r="OWS232" s="483"/>
      <c r="OWT232" s="483"/>
      <c r="OWU232" s="483"/>
      <c r="OWV232" s="483"/>
      <c r="OWW232" s="483"/>
      <c r="OWX232" s="483"/>
      <c r="OWY232" s="483"/>
      <c r="OWZ232" s="483"/>
      <c r="OXA232" s="483"/>
      <c r="OXB232" s="483"/>
      <c r="OXC232" s="483"/>
      <c r="OXD232" s="483"/>
      <c r="OXE232" s="483"/>
      <c r="OXF232" s="483"/>
      <c r="OXG232" s="483"/>
      <c r="OXH232" s="483"/>
      <c r="OXI232" s="483"/>
      <c r="OXJ232" s="483"/>
      <c r="OXK232" s="483"/>
      <c r="OXL232" s="483"/>
      <c r="OXM232" s="483"/>
      <c r="OXN232" s="483"/>
      <c r="OXO232" s="483"/>
      <c r="OXP232" s="483"/>
      <c r="OXQ232" s="483"/>
      <c r="OXR232" s="483"/>
      <c r="OXS232" s="483"/>
      <c r="OXT232" s="483"/>
      <c r="OXU232" s="483"/>
      <c r="OXV232" s="483"/>
      <c r="OXW232" s="483"/>
      <c r="OXX232" s="483"/>
      <c r="OXY232" s="483"/>
      <c r="OXZ232" s="483"/>
      <c r="OYA232" s="483"/>
      <c r="OYB232" s="483"/>
      <c r="OYC232" s="483"/>
      <c r="OYD232" s="483"/>
      <c r="OYE232" s="483"/>
      <c r="OYF232" s="483"/>
      <c r="OYG232" s="483"/>
      <c r="OYH232" s="483"/>
      <c r="OYI232" s="483"/>
      <c r="OYJ232" s="483"/>
      <c r="OYK232" s="483"/>
      <c r="OYL232" s="483"/>
      <c r="OYM232" s="483"/>
      <c r="OYN232" s="483"/>
      <c r="OYO232" s="483"/>
      <c r="OYP232" s="483"/>
      <c r="OYQ232" s="483"/>
      <c r="OYR232" s="483"/>
      <c r="OYS232" s="483"/>
      <c r="OYT232" s="483"/>
      <c r="OYU232" s="483"/>
      <c r="OYV232" s="483"/>
      <c r="OYW232" s="483"/>
      <c r="OYX232" s="483"/>
      <c r="OYY232" s="483"/>
      <c r="OYZ232" s="483"/>
      <c r="OZA232" s="483"/>
      <c r="OZB232" s="483"/>
      <c r="OZC232" s="483"/>
      <c r="OZD232" s="483"/>
      <c r="OZE232" s="483"/>
      <c r="OZF232" s="483"/>
      <c r="OZG232" s="483"/>
      <c r="OZH232" s="483"/>
      <c r="OZI232" s="483"/>
      <c r="OZJ232" s="483"/>
      <c r="OZK232" s="483"/>
      <c r="OZL232" s="483"/>
      <c r="OZM232" s="483"/>
      <c r="OZN232" s="483"/>
      <c r="OZO232" s="483"/>
      <c r="OZP232" s="483"/>
      <c r="OZQ232" s="483"/>
      <c r="OZR232" s="483"/>
      <c r="OZS232" s="483"/>
      <c r="OZT232" s="483"/>
      <c r="OZU232" s="483"/>
      <c r="OZV232" s="483"/>
      <c r="OZW232" s="483"/>
      <c r="OZX232" s="483"/>
      <c r="OZY232" s="483"/>
      <c r="OZZ232" s="483"/>
      <c r="PAA232" s="483"/>
      <c r="PAB232" s="483"/>
      <c r="PAC232" s="483"/>
      <c r="PAD232" s="483"/>
      <c r="PAE232" s="483"/>
      <c r="PAF232" s="483"/>
      <c r="PAG232" s="483"/>
      <c r="PAH232" s="483"/>
      <c r="PAI232" s="483"/>
      <c r="PAJ232" s="483"/>
      <c r="PAK232" s="483"/>
      <c r="PAL232" s="483"/>
      <c r="PAM232" s="483"/>
      <c r="PAN232" s="483"/>
      <c r="PAO232" s="483"/>
      <c r="PAP232" s="483"/>
      <c r="PAQ232" s="483"/>
      <c r="PAR232" s="483"/>
      <c r="PAS232" s="483"/>
      <c r="PAT232" s="483"/>
      <c r="PAU232" s="483"/>
      <c r="PAV232" s="483"/>
      <c r="PAW232" s="483"/>
      <c r="PAX232" s="483"/>
      <c r="PAY232" s="483"/>
      <c r="PAZ232" s="483"/>
      <c r="PBA232" s="483"/>
      <c r="PBB232" s="483"/>
      <c r="PBC232" s="483"/>
      <c r="PBD232" s="483"/>
      <c r="PBE232" s="483"/>
      <c r="PBF232" s="483"/>
      <c r="PBG232" s="483"/>
      <c r="PBH232" s="483"/>
      <c r="PBI232" s="483"/>
      <c r="PBJ232" s="483"/>
      <c r="PBK232" s="483"/>
      <c r="PBL232" s="483"/>
      <c r="PBM232" s="483"/>
      <c r="PBN232" s="483"/>
      <c r="PBO232" s="483"/>
      <c r="PBP232" s="483"/>
      <c r="PBQ232" s="483"/>
      <c r="PBR232" s="483"/>
      <c r="PBS232" s="483"/>
      <c r="PBT232" s="483"/>
      <c r="PBU232" s="483"/>
      <c r="PBV232" s="483"/>
      <c r="PBW232" s="483"/>
      <c r="PBX232" s="483"/>
      <c r="PBY232" s="483"/>
      <c r="PBZ232" s="483"/>
      <c r="PCA232" s="483"/>
      <c r="PCB232" s="483"/>
      <c r="PCC232" s="483"/>
      <c r="PCD232" s="483"/>
      <c r="PCE232" s="483"/>
      <c r="PCF232" s="483"/>
      <c r="PCG232" s="483"/>
      <c r="PCH232" s="483"/>
      <c r="PCI232" s="483"/>
      <c r="PCJ232" s="483"/>
      <c r="PCK232" s="483"/>
      <c r="PCL232" s="483"/>
      <c r="PCM232" s="483"/>
      <c r="PCN232" s="483"/>
      <c r="PCO232" s="483"/>
      <c r="PCP232" s="483"/>
      <c r="PCQ232" s="483"/>
      <c r="PCR232" s="483"/>
      <c r="PCS232" s="483"/>
      <c r="PCT232" s="483"/>
      <c r="PCU232" s="483"/>
      <c r="PCV232" s="483"/>
      <c r="PCW232" s="483"/>
      <c r="PCX232" s="483"/>
      <c r="PCY232" s="483"/>
      <c r="PCZ232" s="483"/>
      <c r="PDA232" s="483"/>
      <c r="PDB232" s="483"/>
      <c r="PDC232" s="483"/>
      <c r="PDD232" s="483"/>
      <c r="PDE232" s="483"/>
      <c r="PDF232" s="483"/>
      <c r="PDG232" s="483"/>
      <c r="PDH232" s="483"/>
      <c r="PDI232" s="483"/>
      <c r="PDJ232" s="483"/>
      <c r="PDK232" s="483"/>
      <c r="PDL232" s="483"/>
      <c r="PDM232" s="483"/>
      <c r="PDN232" s="483"/>
      <c r="PDO232" s="483"/>
      <c r="PDP232" s="483"/>
      <c r="PDQ232" s="483"/>
      <c r="PDR232" s="483"/>
      <c r="PDS232" s="483"/>
      <c r="PDT232" s="483"/>
      <c r="PDU232" s="483"/>
      <c r="PDV232" s="483"/>
      <c r="PDW232" s="483"/>
      <c r="PDX232" s="483"/>
      <c r="PDY232" s="483"/>
      <c r="PDZ232" s="483"/>
      <c r="PEA232" s="483"/>
      <c r="PEB232" s="483"/>
      <c r="PEC232" s="483"/>
      <c r="PED232" s="483"/>
      <c r="PEE232" s="483"/>
      <c r="PEF232" s="483"/>
      <c r="PEG232" s="483"/>
      <c r="PEH232" s="483"/>
      <c r="PEI232" s="483"/>
      <c r="PEJ232" s="483"/>
      <c r="PEK232" s="483"/>
      <c r="PEL232" s="483"/>
      <c r="PEM232" s="483"/>
      <c r="PEN232" s="483"/>
      <c r="PEO232" s="483"/>
      <c r="PEP232" s="483"/>
      <c r="PEQ232" s="483"/>
      <c r="PER232" s="483"/>
      <c r="PES232" s="483"/>
      <c r="PET232" s="483"/>
      <c r="PEU232" s="483"/>
      <c r="PEV232" s="483"/>
      <c r="PEW232" s="483"/>
      <c r="PEX232" s="483"/>
      <c r="PEY232" s="483"/>
      <c r="PEZ232" s="483"/>
      <c r="PFA232" s="483"/>
      <c r="PFB232" s="483"/>
      <c r="PFC232" s="483"/>
      <c r="PFD232" s="483"/>
      <c r="PFE232" s="483"/>
      <c r="PFF232" s="483"/>
      <c r="PFG232" s="483"/>
      <c r="PFH232" s="483"/>
      <c r="PFI232" s="483"/>
      <c r="PFJ232" s="483"/>
      <c r="PFK232" s="483"/>
      <c r="PFL232" s="483"/>
      <c r="PFM232" s="483"/>
      <c r="PFN232" s="483"/>
      <c r="PFO232" s="483"/>
      <c r="PFP232" s="483"/>
      <c r="PFQ232" s="483"/>
      <c r="PFR232" s="483"/>
      <c r="PFS232" s="483"/>
      <c r="PFT232" s="483"/>
      <c r="PFU232" s="483"/>
      <c r="PFV232" s="483"/>
      <c r="PFW232" s="483"/>
      <c r="PFX232" s="483"/>
      <c r="PFY232" s="483"/>
      <c r="PFZ232" s="483"/>
      <c r="PGA232" s="483"/>
      <c r="PGB232" s="483"/>
      <c r="PGC232" s="483"/>
      <c r="PGD232" s="483"/>
      <c r="PGE232" s="483"/>
      <c r="PGF232" s="483"/>
      <c r="PGG232" s="483"/>
      <c r="PGH232" s="483"/>
      <c r="PGI232" s="483"/>
      <c r="PGJ232" s="483"/>
      <c r="PGK232" s="483"/>
      <c r="PGL232" s="483"/>
      <c r="PGM232" s="483"/>
      <c r="PGN232" s="483"/>
      <c r="PGO232" s="483"/>
      <c r="PGP232" s="483"/>
      <c r="PGQ232" s="483"/>
      <c r="PGR232" s="483"/>
      <c r="PGS232" s="483"/>
      <c r="PGT232" s="483"/>
      <c r="PGU232" s="483"/>
      <c r="PGV232" s="483"/>
      <c r="PGW232" s="483"/>
      <c r="PGX232" s="483"/>
      <c r="PGY232" s="483"/>
      <c r="PGZ232" s="483"/>
      <c r="PHA232" s="483"/>
      <c r="PHB232" s="483"/>
      <c r="PHC232" s="483"/>
      <c r="PHD232" s="483"/>
      <c r="PHE232" s="483"/>
      <c r="PHF232" s="483"/>
      <c r="PHG232" s="483"/>
      <c r="PHH232" s="483"/>
      <c r="PHI232" s="483"/>
      <c r="PHJ232" s="483"/>
      <c r="PHK232" s="483"/>
      <c r="PHL232" s="483"/>
      <c r="PHM232" s="483"/>
      <c r="PHN232" s="483"/>
      <c r="PHO232" s="483"/>
      <c r="PHP232" s="483"/>
      <c r="PHQ232" s="483"/>
      <c r="PHR232" s="483"/>
      <c r="PHS232" s="483"/>
      <c r="PHT232" s="483"/>
      <c r="PHU232" s="483"/>
      <c r="PHV232" s="483"/>
      <c r="PHW232" s="483"/>
      <c r="PHX232" s="483"/>
      <c r="PHY232" s="483"/>
      <c r="PHZ232" s="483"/>
      <c r="PIA232" s="483"/>
      <c r="PIB232" s="483"/>
      <c r="PIC232" s="483"/>
      <c r="PID232" s="483"/>
      <c r="PIE232" s="483"/>
      <c r="PIF232" s="483"/>
      <c r="PIG232" s="483"/>
      <c r="PIH232" s="483"/>
      <c r="PII232" s="483"/>
      <c r="PIJ232" s="483"/>
      <c r="PIK232" s="483"/>
      <c r="PIL232" s="483"/>
      <c r="PIM232" s="483"/>
      <c r="PIN232" s="483"/>
      <c r="PIO232" s="483"/>
      <c r="PIP232" s="483"/>
      <c r="PIQ232" s="483"/>
      <c r="PIR232" s="483"/>
      <c r="PIS232" s="483"/>
      <c r="PIT232" s="483"/>
      <c r="PIU232" s="483"/>
      <c r="PIV232" s="483"/>
      <c r="PIW232" s="483"/>
      <c r="PIX232" s="483"/>
      <c r="PIY232" s="483"/>
      <c r="PIZ232" s="483"/>
      <c r="PJA232" s="483"/>
      <c r="PJB232" s="483"/>
      <c r="PJC232" s="483"/>
      <c r="PJD232" s="483"/>
      <c r="PJE232" s="483"/>
      <c r="PJF232" s="483"/>
      <c r="PJG232" s="483"/>
      <c r="PJH232" s="483"/>
      <c r="PJI232" s="483"/>
      <c r="PJJ232" s="483"/>
      <c r="PJK232" s="483"/>
      <c r="PJL232" s="483"/>
      <c r="PJM232" s="483"/>
      <c r="PJN232" s="483"/>
      <c r="PJO232" s="483"/>
      <c r="PJP232" s="483"/>
      <c r="PJQ232" s="483"/>
      <c r="PJR232" s="483"/>
      <c r="PJS232" s="483"/>
      <c r="PJT232" s="483"/>
      <c r="PJU232" s="483"/>
      <c r="PJV232" s="483"/>
      <c r="PJW232" s="483"/>
      <c r="PJX232" s="483"/>
      <c r="PJY232" s="483"/>
      <c r="PJZ232" s="483"/>
      <c r="PKA232" s="483"/>
      <c r="PKB232" s="483"/>
      <c r="PKC232" s="483"/>
      <c r="PKD232" s="483"/>
      <c r="PKE232" s="483"/>
      <c r="PKF232" s="483"/>
      <c r="PKG232" s="483"/>
      <c r="PKH232" s="483"/>
      <c r="PKI232" s="483"/>
      <c r="PKJ232" s="483"/>
      <c r="PKK232" s="483"/>
      <c r="PKL232" s="483"/>
      <c r="PKM232" s="483"/>
      <c r="PKN232" s="483"/>
      <c r="PKO232" s="483"/>
      <c r="PKP232" s="483"/>
      <c r="PKQ232" s="483"/>
      <c r="PKR232" s="483"/>
      <c r="PKS232" s="483"/>
      <c r="PKT232" s="483"/>
      <c r="PKU232" s="483"/>
      <c r="PKV232" s="483"/>
      <c r="PKW232" s="483"/>
      <c r="PKX232" s="483"/>
      <c r="PKY232" s="483"/>
      <c r="PKZ232" s="483"/>
      <c r="PLA232" s="483"/>
      <c r="PLB232" s="483"/>
      <c r="PLC232" s="483"/>
      <c r="PLD232" s="483"/>
      <c r="PLE232" s="483"/>
      <c r="PLF232" s="483"/>
      <c r="PLG232" s="483"/>
      <c r="PLH232" s="483"/>
      <c r="PLI232" s="483"/>
      <c r="PLJ232" s="483"/>
      <c r="PLK232" s="483"/>
      <c r="PLL232" s="483"/>
      <c r="PLM232" s="483"/>
      <c r="PLN232" s="483"/>
      <c r="PLO232" s="483"/>
      <c r="PLP232" s="483"/>
      <c r="PLQ232" s="483"/>
      <c r="PLR232" s="483"/>
      <c r="PLS232" s="483"/>
      <c r="PLT232" s="483"/>
      <c r="PLU232" s="483"/>
      <c r="PLV232" s="483"/>
      <c r="PLW232" s="483"/>
      <c r="PLX232" s="483"/>
      <c r="PLY232" s="483"/>
      <c r="PLZ232" s="483"/>
      <c r="PMA232" s="483"/>
      <c r="PMB232" s="483"/>
      <c r="PMC232" s="483"/>
      <c r="PMD232" s="483"/>
      <c r="PME232" s="483"/>
      <c r="PMF232" s="483"/>
      <c r="PMG232" s="483"/>
      <c r="PMH232" s="483"/>
      <c r="PMI232" s="483"/>
      <c r="PMJ232" s="483"/>
      <c r="PMK232" s="483"/>
      <c r="PML232" s="483"/>
      <c r="PMM232" s="483"/>
      <c r="PMN232" s="483"/>
      <c r="PMO232" s="483"/>
      <c r="PMP232" s="483"/>
      <c r="PMQ232" s="483"/>
      <c r="PMR232" s="483"/>
      <c r="PMS232" s="483"/>
      <c r="PMT232" s="483"/>
      <c r="PMU232" s="483"/>
      <c r="PMV232" s="483"/>
      <c r="PMW232" s="483"/>
      <c r="PMX232" s="483"/>
      <c r="PMY232" s="483"/>
      <c r="PMZ232" s="483"/>
      <c r="PNA232" s="483"/>
      <c r="PNB232" s="483"/>
      <c r="PNC232" s="483"/>
      <c r="PND232" s="483"/>
      <c r="PNE232" s="483"/>
      <c r="PNF232" s="483"/>
      <c r="PNG232" s="483"/>
      <c r="PNH232" s="483"/>
      <c r="PNI232" s="483"/>
      <c r="PNJ232" s="483"/>
      <c r="PNK232" s="483"/>
      <c r="PNL232" s="483"/>
      <c r="PNM232" s="483"/>
      <c r="PNN232" s="483"/>
      <c r="PNO232" s="483"/>
      <c r="PNP232" s="483"/>
      <c r="PNQ232" s="483"/>
      <c r="PNR232" s="483"/>
      <c r="PNS232" s="483"/>
      <c r="PNT232" s="483"/>
      <c r="PNU232" s="483"/>
      <c r="PNV232" s="483"/>
      <c r="PNW232" s="483"/>
      <c r="PNX232" s="483"/>
      <c r="PNY232" s="483"/>
      <c r="PNZ232" s="483"/>
      <c r="POA232" s="483"/>
      <c r="POB232" s="483"/>
      <c r="POC232" s="483"/>
      <c r="POD232" s="483"/>
      <c r="POE232" s="483"/>
      <c r="POF232" s="483"/>
      <c r="POG232" s="483"/>
      <c r="POH232" s="483"/>
      <c r="POI232" s="483"/>
      <c r="POJ232" s="483"/>
      <c r="POK232" s="483"/>
      <c r="POL232" s="483"/>
      <c r="POM232" s="483"/>
      <c r="PON232" s="483"/>
      <c r="POO232" s="483"/>
      <c r="POP232" s="483"/>
      <c r="POQ232" s="483"/>
      <c r="POR232" s="483"/>
      <c r="POS232" s="483"/>
      <c r="POT232" s="483"/>
      <c r="POU232" s="483"/>
      <c r="POV232" s="483"/>
      <c r="POW232" s="483"/>
      <c r="POX232" s="483"/>
      <c r="POY232" s="483"/>
      <c r="POZ232" s="483"/>
      <c r="PPA232" s="483"/>
      <c r="PPB232" s="483"/>
      <c r="PPC232" s="483"/>
      <c r="PPD232" s="483"/>
      <c r="PPE232" s="483"/>
      <c r="PPF232" s="483"/>
      <c r="PPG232" s="483"/>
      <c r="PPH232" s="483"/>
      <c r="PPI232" s="483"/>
      <c r="PPJ232" s="483"/>
      <c r="PPK232" s="483"/>
      <c r="PPL232" s="483"/>
      <c r="PPM232" s="483"/>
      <c r="PPN232" s="483"/>
      <c r="PPO232" s="483"/>
      <c r="PPP232" s="483"/>
      <c r="PPQ232" s="483"/>
      <c r="PPR232" s="483"/>
      <c r="PPS232" s="483"/>
      <c r="PPT232" s="483"/>
      <c r="PPU232" s="483"/>
      <c r="PPV232" s="483"/>
      <c r="PPW232" s="483"/>
      <c r="PPX232" s="483"/>
      <c r="PPY232" s="483"/>
      <c r="PPZ232" s="483"/>
      <c r="PQA232" s="483"/>
      <c r="PQB232" s="483"/>
      <c r="PQC232" s="483"/>
      <c r="PQD232" s="483"/>
      <c r="PQE232" s="483"/>
      <c r="PQF232" s="483"/>
      <c r="PQG232" s="483"/>
      <c r="PQH232" s="483"/>
      <c r="PQI232" s="483"/>
      <c r="PQJ232" s="483"/>
      <c r="PQK232" s="483"/>
      <c r="PQL232" s="483"/>
      <c r="PQM232" s="483"/>
      <c r="PQN232" s="483"/>
      <c r="PQO232" s="483"/>
      <c r="PQP232" s="483"/>
      <c r="PQQ232" s="483"/>
      <c r="PQR232" s="483"/>
      <c r="PQS232" s="483"/>
      <c r="PQT232" s="483"/>
      <c r="PQU232" s="483"/>
      <c r="PQV232" s="483"/>
      <c r="PQW232" s="483"/>
      <c r="PQX232" s="483"/>
      <c r="PQY232" s="483"/>
      <c r="PQZ232" s="483"/>
      <c r="PRA232" s="483"/>
      <c r="PRB232" s="483"/>
      <c r="PRC232" s="483"/>
      <c r="PRD232" s="483"/>
      <c r="PRE232" s="483"/>
      <c r="PRF232" s="483"/>
      <c r="PRG232" s="483"/>
      <c r="PRH232" s="483"/>
      <c r="PRI232" s="483"/>
      <c r="PRJ232" s="483"/>
      <c r="PRK232" s="483"/>
      <c r="PRL232" s="483"/>
      <c r="PRM232" s="483"/>
      <c r="PRN232" s="483"/>
      <c r="PRO232" s="483"/>
      <c r="PRP232" s="483"/>
      <c r="PRQ232" s="483"/>
      <c r="PRR232" s="483"/>
      <c r="PRS232" s="483"/>
      <c r="PRT232" s="483"/>
      <c r="PRU232" s="483"/>
      <c r="PRV232" s="483"/>
      <c r="PRW232" s="483"/>
      <c r="PRX232" s="483"/>
      <c r="PRY232" s="483"/>
      <c r="PRZ232" s="483"/>
      <c r="PSA232" s="483"/>
      <c r="PSB232" s="483"/>
      <c r="PSC232" s="483"/>
      <c r="PSD232" s="483"/>
      <c r="PSE232" s="483"/>
      <c r="PSF232" s="483"/>
      <c r="PSG232" s="483"/>
      <c r="PSH232" s="483"/>
      <c r="PSI232" s="483"/>
      <c r="PSJ232" s="483"/>
      <c r="PSK232" s="483"/>
      <c r="PSL232" s="483"/>
      <c r="PSM232" s="483"/>
      <c r="PSN232" s="483"/>
      <c r="PSO232" s="483"/>
      <c r="PSP232" s="483"/>
      <c r="PSQ232" s="483"/>
      <c r="PSR232" s="483"/>
      <c r="PSS232" s="483"/>
      <c r="PST232" s="483"/>
      <c r="PSU232" s="483"/>
      <c r="PSV232" s="483"/>
      <c r="PSW232" s="483"/>
      <c r="PSX232" s="483"/>
      <c r="PSY232" s="483"/>
      <c r="PSZ232" s="483"/>
      <c r="PTA232" s="483"/>
      <c r="PTB232" s="483"/>
      <c r="PTC232" s="483"/>
      <c r="PTD232" s="483"/>
      <c r="PTE232" s="483"/>
      <c r="PTF232" s="483"/>
      <c r="PTG232" s="483"/>
      <c r="PTH232" s="483"/>
      <c r="PTI232" s="483"/>
      <c r="PTJ232" s="483"/>
      <c r="PTK232" s="483"/>
      <c r="PTL232" s="483"/>
      <c r="PTM232" s="483"/>
      <c r="PTN232" s="483"/>
      <c r="PTO232" s="483"/>
      <c r="PTP232" s="483"/>
      <c r="PTQ232" s="483"/>
      <c r="PTR232" s="483"/>
      <c r="PTS232" s="483"/>
      <c r="PTT232" s="483"/>
      <c r="PTU232" s="483"/>
      <c r="PTV232" s="483"/>
      <c r="PTW232" s="483"/>
      <c r="PTX232" s="483"/>
      <c r="PTY232" s="483"/>
      <c r="PTZ232" s="483"/>
      <c r="PUA232" s="483"/>
      <c r="PUB232" s="483"/>
      <c r="PUC232" s="483"/>
      <c r="PUD232" s="483"/>
      <c r="PUE232" s="483"/>
      <c r="PUF232" s="483"/>
      <c r="PUG232" s="483"/>
      <c r="PUH232" s="483"/>
      <c r="PUI232" s="483"/>
      <c r="PUJ232" s="483"/>
      <c r="PUK232" s="483"/>
      <c r="PUL232" s="483"/>
      <c r="PUM232" s="483"/>
      <c r="PUN232" s="483"/>
      <c r="PUO232" s="483"/>
      <c r="PUP232" s="483"/>
      <c r="PUQ232" s="483"/>
      <c r="PUR232" s="483"/>
      <c r="PUS232" s="483"/>
      <c r="PUT232" s="483"/>
      <c r="PUU232" s="483"/>
      <c r="PUV232" s="483"/>
      <c r="PUW232" s="483"/>
      <c r="PUX232" s="483"/>
      <c r="PUY232" s="483"/>
      <c r="PUZ232" s="483"/>
      <c r="PVA232" s="483"/>
      <c r="PVB232" s="483"/>
      <c r="PVC232" s="483"/>
      <c r="PVD232" s="483"/>
      <c r="PVE232" s="483"/>
      <c r="PVF232" s="483"/>
      <c r="PVG232" s="483"/>
      <c r="PVH232" s="483"/>
      <c r="PVI232" s="483"/>
      <c r="PVJ232" s="483"/>
      <c r="PVK232" s="483"/>
      <c r="PVL232" s="483"/>
      <c r="PVM232" s="483"/>
      <c r="PVN232" s="483"/>
      <c r="PVO232" s="483"/>
      <c r="PVP232" s="483"/>
      <c r="PVQ232" s="483"/>
      <c r="PVR232" s="483"/>
      <c r="PVS232" s="483"/>
      <c r="PVT232" s="483"/>
      <c r="PVU232" s="483"/>
      <c r="PVV232" s="483"/>
      <c r="PVW232" s="483"/>
      <c r="PVX232" s="483"/>
      <c r="PVY232" s="483"/>
      <c r="PVZ232" s="483"/>
      <c r="PWA232" s="483"/>
      <c r="PWB232" s="483"/>
      <c r="PWC232" s="483"/>
      <c r="PWD232" s="483"/>
      <c r="PWE232" s="483"/>
      <c r="PWF232" s="483"/>
      <c r="PWG232" s="483"/>
      <c r="PWH232" s="483"/>
      <c r="PWI232" s="483"/>
      <c r="PWJ232" s="483"/>
      <c r="PWK232" s="483"/>
      <c r="PWL232" s="483"/>
      <c r="PWM232" s="483"/>
      <c r="PWN232" s="483"/>
      <c r="PWO232" s="483"/>
      <c r="PWP232" s="483"/>
      <c r="PWQ232" s="483"/>
      <c r="PWR232" s="483"/>
      <c r="PWS232" s="483"/>
      <c r="PWT232" s="483"/>
      <c r="PWU232" s="483"/>
      <c r="PWV232" s="483"/>
      <c r="PWW232" s="483"/>
      <c r="PWX232" s="483"/>
      <c r="PWY232" s="483"/>
      <c r="PWZ232" s="483"/>
      <c r="PXA232" s="483"/>
      <c r="PXB232" s="483"/>
      <c r="PXC232" s="483"/>
      <c r="PXD232" s="483"/>
      <c r="PXE232" s="483"/>
      <c r="PXF232" s="483"/>
      <c r="PXG232" s="483"/>
      <c r="PXH232" s="483"/>
      <c r="PXI232" s="483"/>
      <c r="PXJ232" s="483"/>
      <c r="PXK232" s="483"/>
      <c r="PXL232" s="483"/>
      <c r="PXM232" s="483"/>
      <c r="PXN232" s="483"/>
      <c r="PXO232" s="483"/>
      <c r="PXP232" s="483"/>
      <c r="PXQ232" s="483"/>
      <c r="PXR232" s="483"/>
      <c r="PXS232" s="483"/>
      <c r="PXT232" s="483"/>
      <c r="PXU232" s="483"/>
      <c r="PXV232" s="483"/>
      <c r="PXW232" s="483"/>
      <c r="PXX232" s="483"/>
      <c r="PXY232" s="483"/>
      <c r="PXZ232" s="483"/>
      <c r="PYA232" s="483"/>
      <c r="PYB232" s="483"/>
      <c r="PYC232" s="483"/>
      <c r="PYD232" s="483"/>
      <c r="PYE232" s="483"/>
      <c r="PYF232" s="483"/>
      <c r="PYG232" s="483"/>
      <c r="PYH232" s="483"/>
      <c r="PYI232" s="483"/>
      <c r="PYJ232" s="483"/>
      <c r="PYK232" s="483"/>
      <c r="PYL232" s="483"/>
      <c r="PYM232" s="483"/>
      <c r="PYN232" s="483"/>
      <c r="PYO232" s="483"/>
      <c r="PYP232" s="483"/>
      <c r="PYQ232" s="483"/>
      <c r="PYR232" s="483"/>
      <c r="PYS232" s="483"/>
      <c r="PYT232" s="483"/>
      <c r="PYU232" s="483"/>
      <c r="PYV232" s="483"/>
      <c r="PYW232" s="483"/>
      <c r="PYX232" s="483"/>
      <c r="PYY232" s="483"/>
      <c r="PYZ232" s="483"/>
      <c r="PZA232" s="483"/>
      <c r="PZB232" s="483"/>
      <c r="PZC232" s="483"/>
      <c r="PZD232" s="483"/>
      <c r="PZE232" s="483"/>
      <c r="PZF232" s="483"/>
      <c r="PZG232" s="483"/>
      <c r="PZH232" s="483"/>
      <c r="PZI232" s="483"/>
      <c r="PZJ232" s="483"/>
      <c r="PZK232" s="483"/>
      <c r="PZL232" s="483"/>
      <c r="PZM232" s="483"/>
      <c r="PZN232" s="483"/>
      <c r="PZO232" s="483"/>
      <c r="PZP232" s="483"/>
      <c r="PZQ232" s="483"/>
      <c r="PZR232" s="483"/>
      <c r="PZS232" s="483"/>
      <c r="PZT232" s="483"/>
      <c r="PZU232" s="483"/>
      <c r="PZV232" s="483"/>
      <c r="PZW232" s="483"/>
      <c r="PZX232" s="483"/>
      <c r="PZY232" s="483"/>
      <c r="PZZ232" s="483"/>
      <c r="QAA232" s="483"/>
      <c r="QAB232" s="483"/>
      <c r="QAC232" s="483"/>
      <c r="QAD232" s="483"/>
      <c r="QAE232" s="483"/>
      <c r="QAF232" s="483"/>
      <c r="QAG232" s="483"/>
      <c r="QAH232" s="483"/>
      <c r="QAI232" s="483"/>
      <c r="QAJ232" s="483"/>
      <c r="QAK232" s="483"/>
      <c r="QAL232" s="483"/>
      <c r="QAM232" s="483"/>
      <c r="QAN232" s="483"/>
      <c r="QAO232" s="483"/>
      <c r="QAP232" s="483"/>
      <c r="QAQ232" s="483"/>
      <c r="QAR232" s="483"/>
      <c r="QAS232" s="483"/>
      <c r="QAT232" s="483"/>
      <c r="QAU232" s="483"/>
      <c r="QAV232" s="483"/>
      <c r="QAW232" s="483"/>
      <c r="QAX232" s="483"/>
      <c r="QAY232" s="483"/>
      <c r="QAZ232" s="483"/>
      <c r="QBA232" s="483"/>
      <c r="QBB232" s="483"/>
      <c r="QBC232" s="483"/>
      <c r="QBD232" s="483"/>
      <c r="QBE232" s="483"/>
      <c r="QBF232" s="483"/>
      <c r="QBG232" s="483"/>
      <c r="QBH232" s="483"/>
      <c r="QBI232" s="483"/>
      <c r="QBJ232" s="483"/>
      <c r="QBK232" s="483"/>
      <c r="QBL232" s="483"/>
      <c r="QBM232" s="483"/>
      <c r="QBN232" s="483"/>
      <c r="QBO232" s="483"/>
      <c r="QBP232" s="483"/>
      <c r="QBQ232" s="483"/>
      <c r="QBR232" s="483"/>
      <c r="QBS232" s="483"/>
      <c r="QBT232" s="483"/>
      <c r="QBU232" s="483"/>
      <c r="QBV232" s="483"/>
      <c r="QBW232" s="483"/>
      <c r="QBX232" s="483"/>
      <c r="QBY232" s="483"/>
      <c r="QBZ232" s="483"/>
      <c r="QCA232" s="483"/>
      <c r="QCB232" s="483"/>
      <c r="QCC232" s="483"/>
      <c r="QCD232" s="483"/>
      <c r="QCE232" s="483"/>
      <c r="QCF232" s="483"/>
      <c r="QCG232" s="483"/>
      <c r="QCH232" s="483"/>
      <c r="QCI232" s="483"/>
      <c r="QCJ232" s="483"/>
      <c r="QCK232" s="483"/>
      <c r="QCL232" s="483"/>
      <c r="QCM232" s="483"/>
      <c r="QCN232" s="483"/>
      <c r="QCO232" s="483"/>
      <c r="QCP232" s="483"/>
      <c r="QCQ232" s="483"/>
      <c r="QCR232" s="483"/>
      <c r="QCS232" s="483"/>
      <c r="QCT232" s="483"/>
      <c r="QCU232" s="483"/>
      <c r="QCV232" s="483"/>
      <c r="QCW232" s="483"/>
      <c r="QCX232" s="483"/>
      <c r="QCY232" s="483"/>
      <c r="QCZ232" s="483"/>
      <c r="QDA232" s="483"/>
      <c r="QDB232" s="483"/>
      <c r="QDC232" s="483"/>
      <c r="QDD232" s="483"/>
      <c r="QDE232" s="483"/>
      <c r="QDF232" s="483"/>
      <c r="QDG232" s="483"/>
      <c r="QDH232" s="483"/>
      <c r="QDI232" s="483"/>
      <c r="QDJ232" s="483"/>
      <c r="QDK232" s="483"/>
      <c r="QDL232" s="483"/>
      <c r="QDM232" s="483"/>
      <c r="QDN232" s="483"/>
      <c r="QDO232" s="483"/>
      <c r="QDP232" s="483"/>
      <c r="QDQ232" s="483"/>
      <c r="QDR232" s="483"/>
      <c r="QDS232" s="483"/>
      <c r="QDT232" s="483"/>
      <c r="QDU232" s="483"/>
      <c r="QDV232" s="483"/>
      <c r="QDW232" s="483"/>
      <c r="QDX232" s="483"/>
      <c r="QDY232" s="483"/>
      <c r="QDZ232" s="483"/>
      <c r="QEA232" s="483"/>
      <c r="QEB232" s="483"/>
      <c r="QEC232" s="483"/>
      <c r="QED232" s="483"/>
      <c r="QEE232" s="483"/>
      <c r="QEF232" s="483"/>
      <c r="QEG232" s="483"/>
      <c r="QEH232" s="483"/>
      <c r="QEI232" s="483"/>
      <c r="QEJ232" s="483"/>
      <c r="QEK232" s="483"/>
      <c r="QEL232" s="483"/>
      <c r="QEM232" s="483"/>
      <c r="QEN232" s="483"/>
      <c r="QEO232" s="483"/>
      <c r="QEP232" s="483"/>
      <c r="QEQ232" s="483"/>
      <c r="QER232" s="483"/>
      <c r="QES232" s="483"/>
      <c r="QET232" s="483"/>
      <c r="QEU232" s="483"/>
      <c r="QEV232" s="483"/>
      <c r="QEW232" s="483"/>
      <c r="QEX232" s="483"/>
      <c r="QEY232" s="483"/>
      <c r="QEZ232" s="483"/>
      <c r="QFA232" s="483"/>
      <c r="QFB232" s="483"/>
      <c r="QFC232" s="483"/>
      <c r="QFD232" s="483"/>
      <c r="QFE232" s="483"/>
      <c r="QFF232" s="483"/>
      <c r="QFG232" s="483"/>
      <c r="QFH232" s="483"/>
      <c r="QFI232" s="483"/>
      <c r="QFJ232" s="483"/>
      <c r="QFK232" s="483"/>
      <c r="QFL232" s="483"/>
      <c r="QFM232" s="483"/>
      <c r="QFN232" s="483"/>
      <c r="QFO232" s="483"/>
      <c r="QFP232" s="483"/>
      <c r="QFQ232" s="483"/>
      <c r="QFR232" s="483"/>
      <c r="QFS232" s="483"/>
      <c r="QFT232" s="483"/>
      <c r="QFU232" s="483"/>
      <c r="QFV232" s="483"/>
      <c r="QFW232" s="483"/>
      <c r="QFX232" s="483"/>
      <c r="QFY232" s="483"/>
      <c r="QFZ232" s="483"/>
      <c r="QGA232" s="483"/>
      <c r="QGB232" s="483"/>
      <c r="QGC232" s="483"/>
      <c r="QGD232" s="483"/>
      <c r="QGE232" s="483"/>
      <c r="QGF232" s="483"/>
      <c r="QGG232" s="483"/>
      <c r="QGH232" s="483"/>
      <c r="QGI232" s="483"/>
      <c r="QGJ232" s="483"/>
      <c r="QGK232" s="483"/>
      <c r="QGL232" s="483"/>
      <c r="QGM232" s="483"/>
      <c r="QGN232" s="483"/>
      <c r="QGO232" s="483"/>
      <c r="QGP232" s="483"/>
      <c r="QGQ232" s="483"/>
      <c r="QGR232" s="483"/>
      <c r="QGS232" s="483"/>
      <c r="QGT232" s="483"/>
      <c r="QGU232" s="483"/>
      <c r="QGV232" s="483"/>
      <c r="QGW232" s="483"/>
      <c r="QGX232" s="483"/>
      <c r="QGY232" s="483"/>
      <c r="QGZ232" s="483"/>
      <c r="QHA232" s="483"/>
      <c r="QHB232" s="483"/>
      <c r="QHC232" s="483"/>
      <c r="QHD232" s="483"/>
      <c r="QHE232" s="483"/>
      <c r="QHF232" s="483"/>
      <c r="QHG232" s="483"/>
      <c r="QHH232" s="483"/>
      <c r="QHI232" s="483"/>
      <c r="QHJ232" s="483"/>
      <c r="QHK232" s="483"/>
      <c r="QHL232" s="483"/>
      <c r="QHM232" s="483"/>
      <c r="QHN232" s="483"/>
      <c r="QHO232" s="483"/>
      <c r="QHP232" s="483"/>
      <c r="QHQ232" s="483"/>
      <c r="QHR232" s="483"/>
      <c r="QHS232" s="483"/>
      <c r="QHT232" s="483"/>
      <c r="QHU232" s="483"/>
      <c r="QHV232" s="483"/>
      <c r="QHW232" s="483"/>
      <c r="QHX232" s="483"/>
      <c r="QHY232" s="483"/>
      <c r="QHZ232" s="483"/>
      <c r="QIA232" s="483"/>
      <c r="QIB232" s="483"/>
      <c r="QIC232" s="483"/>
      <c r="QID232" s="483"/>
      <c r="QIE232" s="483"/>
      <c r="QIF232" s="483"/>
      <c r="QIG232" s="483"/>
      <c r="QIH232" s="483"/>
      <c r="QII232" s="483"/>
      <c r="QIJ232" s="483"/>
      <c r="QIK232" s="483"/>
      <c r="QIL232" s="483"/>
      <c r="QIM232" s="483"/>
      <c r="QIN232" s="483"/>
      <c r="QIO232" s="483"/>
      <c r="QIP232" s="483"/>
      <c r="QIQ232" s="483"/>
      <c r="QIR232" s="483"/>
      <c r="QIS232" s="483"/>
      <c r="QIT232" s="483"/>
      <c r="QIU232" s="483"/>
      <c r="QIV232" s="483"/>
      <c r="QIW232" s="483"/>
      <c r="QIX232" s="483"/>
      <c r="QIY232" s="483"/>
      <c r="QIZ232" s="483"/>
      <c r="QJA232" s="483"/>
      <c r="QJB232" s="483"/>
      <c r="QJC232" s="483"/>
      <c r="QJD232" s="483"/>
      <c r="QJE232" s="483"/>
      <c r="QJF232" s="483"/>
      <c r="QJG232" s="483"/>
      <c r="QJH232" s="483"/>
      <c r="QJI232" s="483"/>
      <c r="QJJ232" s="483"/>
      <c r="QJK232" s="483"/>
      <c r="QJL232" s="483"/>
      <c r="QJM232" s="483"/>
      <c r="QJN232" s="483"/>
      <c r="QJO232" s="483"/>
      <c r="QJP232" s="483"/>
      <c r="QJQ232" s="483"/>
      <c r="QJR232" s="483"/>
      <c r="QJS232" s="483"/>
      <c r="QJT232" s="483"/>
      <c r="QJU232" s="483"/>
      <c r="QJV232" s="483"/>
      <c r="QJW232" s="483"/>
      <c r="QJX232" s="483"/>
      <c r="QJY232" s="483"/>
      <c r="QJZ232" s="483"/>
      <c r="QKA232" s="483"/>
      <c r="QKB232" s="483"/>
      <c r="QKC232" s="483"/>
      <c r="QKD232" s="483"/>
      <c r="QKE232" s="483"/>
      <c r="QKF232" s="483"/>
      <c r="QKG232" s="483"/>
      <c r="QKH232" s="483"/>
      <c r="QKI232" s="483"/>
      <c r="QKJ232" s="483"/>
      <c r="QKK232" s="483"/>
      <c r="QKL232" s="483"/>
      <c r="QKM232" s="483"/>
      <c r="QKN232" s="483"/>
      <c r="QKO232" s="483"/>
      <c r="QKP232" s="483"/>
      <c r="QKQ232" s="483"/>
      <c r="QKR232" s="483"/>
      <c r="QKS232" s="483"/>
      <c r="QKT232" s="483"/>
      <c r="QKU232" s="483"/>
      <c r="QKV232" s="483"/>
      <c r="QKW232" s="483"/>
      <c r="QKX232" s="483"/>
      <c r="QKY232" s="483"/>
      <c r="QKZ232" s="483"/>
      <c r="QLA232" s="483"/>
      <c r="QLB232" s="483"/>
      <c r="QLC232" s="483"/>
      <c r="QLD232" s="483"/>
      <c r="QLE232" s="483"/>
      <c r="QLF232" s="483"/>
      <c r="QLG232" s="483"/>
      <c r="QLH232" s="483"/>
      <c r="QLI232" s="483"/>
      <c r="QLJ232" s="483"/>
      <c r="QLK232" s="483"/>
      <c r="QLL232" s="483"/>
      <c r="QLM232" s="483"/>
      <c r="QLN232" s="483"/>
      <c r="QLO232" s="483"/>
      <c r="QLP232" s="483"/>
      <c r="QLQ232" s="483"/>
      <c r="QLR232" s="483"/>
      <c r="QLS232" s="483"/>
      <c r="QLT232" s="483"/>
      <c r="QLU232" s="483"/>
      <c r="QLV232" s="483"/>
      <c r="QLW232" s="483"/>
      <c r="QLX232" s="483"/>
      <c r="QLY232" s="483"/>
      <c r="QLZ232" s="483"/>
      <c r="QMA232" s="483"/>
      <c r="QMB232" s="483"/>
      <c r="QMC232" s="483"/>
      <c r="QMD232" s="483"/>
      <c r="QME232" s="483"/>
      <c r="QMF232" s="483"/>
      <c r="QMG232" s="483"/>
      <c r="QMH232" s="483"/>
      <c r="QMI232" s="483"/>
      <c r="QMJ232" s="483"/>
      <c r="QMK232" s="483"/>
      <c r="QML232" s="483"/>
      <c r="QMM232" s="483"/>
      <c r="QMN232" s="483"/>
      <c r="QMO232" s="483"/>
      <c r="QMP232" s="483"/>
      <c r="QMQ232" s="483"/>
      <c r="QMR232" s="483"/>
      <c r="QMS232" s="483"/>
      <c r="QMT232" s="483"/>
      <c r="QMU232" s="483"/>
      <c r="QMV232" s="483"/>
      <c r="QMW232" s="483"/>
      <c r="QMX232" s="483"/>
      <c r="QMY232" s="483"/>
      <c r="QMZ232" s="483"/>
      <c r="QNA232" s="483"/>
      <c r="QNB232" s="483"/>
      <c r="QNC232" s="483"/>
      <c r="QND232" s="483"/>
      <c r="QNE232" s="483"/>
      <c r="QNF232" s="483"/>
      <c r="QNG232" s="483"/>
      <c r="QNH232" s="483"/>
      <c r="QNI232" s="483"/>
      <c r="QNJ232" s="483"/>
      <c r="QNK232" s="483"/>
      <c r="QNL232" s="483"/>
      <c r="QNM232" s="483"/>
      <c r="QNN232" s="483"/>
      <c r="QNO232" s="483"/>
      <c r="QNP232" s="483"/>
      <c r="QNQ232" s="483"/>
      <c r="QNR232" s="483"/>
      <c r="QNS232" s="483"/>
      <c r="QNT232" s="483"/>
      <c r="QNU232" s="483"/>
      <c r="QNV232" s="483"/>
      <c r="QNW232" s="483"/>
      <c r="QNX232" s="483"/>
      <c r="QNY232" s="483"/>
      <c r="QNZ232" s="483"/>
      <c r="QOA232" s="483"/>
      <c r="QOB232" s="483"/>
      <c r="QOC232" s="483"/>
      <c r="QOD232" s="483"/>
      <c r="QOE232" s="483"/>
      <c r="QOF232" s="483"/>
      <c r="QOG232" s="483"/>
      <c r="QOH232" s="483"/>
      <c r="QOI232" s="483"/>
      <c r="QOJ232" s="483"/>
      <c r="QOK232" s="483"/>
      <c r="QOL232" s="483"/>
      <c r="QOM232" s="483"/>
      <c r="QON232" s="483"/>
      <c r="QOO232" s="483"/>
      <c r="QOP232" s="483"/>
      <c r="QOQ232" s="483"/>
      <c r="QOR232" s="483"/>
      <c r="QOS232" s="483"/>
      <c r="QOT232" s="483"/>
      <c r="QOU232" s="483"/>
      <c r="QOV232" s="483"/>
      <c r="QOW232" s="483"/>
      <c r="QOX232" s="483"/>
      <c r="QOY232" s="483"/>
      <c r="QOZ232" s="483"/>
      <c r="QPA232" s="483"/>
      <c r="QPB232" s="483"/>
      <c r="QPC232" s="483"/>
      <c r="QPD232" s="483"/>
      <c r="QPE232" s="483"/>
      <c r="QPF232" s="483"/>
      <c r="QPG232" s="483"/>
      <c r="QPH232" s="483"/>
      <c r="QPI232" s="483"/>
      <c r="QPJ232" s="483"/>
      <c r="QPK232" s="483"/>
      <c r="QPL232" s="483"/>
      <c r="QPM232" s="483"/>
      <c r="QPN232" s="483"/>
      <c r="QPO232" s="483"/>
      <c r="QPP232" s="483"/>
      <c r="QPQ232" s="483"/>
      <c r="QPR232" s="483"/>
      <c r="QPS232" s="483"/>
      <c r="QPT232" s="483"/>
      <c r="QPU232" s="483"/>
      <c r="QPV232" s="483"/>
      <c r="QPW232" s="483"/>
      <c r="QPX232" s="483"/>
      <c r="QPY232" s="483"/>
      <c r="QPZ232" s="483"/>
      <c r="QQA232" s="483"/>
      <c r="QQB232" s="483"/>
      <c r="QQC232" s="483"/>
      <c r="QQD232" s="483"/>
      <c r="QQE232" s="483"/>
      <c r="QQF232" s="483"/>
      <c r="QQG232" s="483"/>
      <c r="QQH232" s="483"/>
      <c r="QQI232" s="483"/>
      <c r="QQJ232" s="483"/>
      <c r="QQK232" s="483"/>
      <c r="QQL232" s="483"/>
      <c r="QQM232" s="483"/>
      <c r="QQN232" s="483"/>
      <c r="QQO232" s="483"/>
      <c r="QQP232" s="483"/>
      <c r="QQQ232" s="483"/>
      <c r="QQR232" s="483"/>
      <c r="QQS232" s="483"/>
      <c r="QQT232" s="483"/>
      <c r="QQU232" s="483"/>
      <c r="QQV232" s="483"/>
      <c r="QQW232" s="483"/>
      <c r="QQX232" s="483"/>
      <c r="QQY232" s="483"/>
      <c r="QQZ232" s="483"/>
      <c r="QRA232" s="483"/>
      <c r="QRB232" s="483"/>
      <c r="QRC232" s="483"/>
      <c r="QRD232" s="483"/>
      <c r="QRE232" s="483"/>
      <c r="QRF232" s="483"/>
      <c r="QRG232" s="483"/>
      <c r="QRH232" s="483"/>
      <c r="QRI232" s="483"/>
      <c r="QRJ232" s="483"/>
      <c r="QRK232" s="483"/>
      <c r="QRL232" s="483"/>
      <c r="QRM232" s="483"/>
      <c r="QRN232" s="483"/>
      <c r="QRO232" s="483"/>
      <c r="QRP232" s="483"/>
      <c r="QRQ232" s="483"/>
      <c r="QRR232" s="483"/>
      <c r="QRS232" s="483"/>
      <c r="QRT232" s="483"/>
      <c r="QRU232" s="483"/>
      <c r="QRV232" s="483"/>
      <c r="QRW232" s="483"/>
      <c r="QRX232" s="483"/>
      <c r="QRY232" s="483"/>
      <c r="QRZ232" s="483"/>
      <c r="QSA232" s="483"/>
      <c r="QSB232" s="483"/>
      <c r="QSC232" s="483"/>
      <c r="QSD232" s="483"/>
      <c r="QSE232" s="483"/>
      <c r="QSF232" s="483"/>
      <c r="QSG232" s="483"/>
      <c r="QSH232" s="483"/>
      <c r="QSI232" s="483"/>
      <c r="QSJ232" s="483"/>
      <c r="QSK232" s="483"/>
      <c r="QSL232" s="483"/>
      <c r="QSM232" s="483"/>
      <c r="QSN232" s="483"/>
      <c r="QSO232" s="483"/>
      <c r="QSP232" s="483"/>
      <c r="QSQ232" s="483"/>
      <c r="QSR232" s="483"/>
      <c r="QSS232" s="483"/>
      <c r="QST232" s="483"/>
      <c r="QSU232" s="483"/>
      <c r="QSV232" s="483"/>
      <c r="QSW232" s="483"/>
      <c r="QSX232" s="483"/>
      <c r="QSY232" s="483"/>
      <c r="QSZ232" s="483"/>
      <c r="QTA232" s="483"/>
      <c r="QTB232" s="483"/>
      <c r="QTC232" s="483"/>
      <c r="QTD232" s="483"/>
      <c r="QTE232" s="483"/>
      <c r="QTF232" s="483"/>
      <c r="QTG232" s="483"/>
      <c r="QTH232" s="483"/>
      <c r="QTI232" s="483"/>
      <c r="QTJ232" s="483"/>
      <c r="QTK232" s="483"/>
      <c r="QTL232" s="483"/>
      <c r="QTM232" s="483"/>
      <c r="QTN232" s="483"/>
      <c r="QTO232" s="483"/>
      <c r="QTP232" s="483"/>
      <c r="QTQ232" s="483"/>
      <c r="QTR232" s="483"/>
      <c r="QTS232" s="483"/>
      <c r="QTT232" s="483"/>
      <c r="QTU232" s="483"/>
      <c r="QTV232" s="483"/>
      <c r="QTW232" s="483"/>
      <c r="QTX232" s="483"/>
      <c r="QTY232" s="483"/>
      <c r="QTZ232" s="483"/>
      <c r="QUA232" s="483"/>
      <c r="QUB232" s="483"/>
      <c r="QUC232" s="483"/>
      <c r="QUD232" s="483"/>
      <c r="QUE232" s="483"/>
      <c r="QUF232" s="483"/>
      <c r="QUG232" s="483"/>
      <c r="QUH232" s="483"/>
      <c r="QUI232" s="483"/>
      <c r="QUJ232" s="483"/>
      <c r="QUK232" s="483"/>
      <c r="QUL232" s="483"/>
      <c r="QUM232" s="483"/>
      <c r="QUN232" s="483"/>
      <c r="QUO232" s="483"/>
      <c r="QUP232" s="483"/>
      <c r="QUQ232" s="483"/>
      <c r="QUR232" s="483"/>
      <c r="QUS232" s="483"/>
      <c r="QUT232" s="483"/>
      <c r="QUU232" s="483"/>
      <c r="QUV232" s="483"/>
      <c r="QUW232" s="483"/>
      <c r="QUX232" s="483"/>
      <c r="QUY232" s="483"/>
      <c r="QUZ232" s="483"/>
      <c r="QVA232" s="483"/>
      <c r="QVB232" s="483"/>
      <c r="QVC232" s="483"/>
      <c r="QVD232" s="483"/>
      <c r="QVE232" s="483"/>
      <c r="QVF232" s="483"/>
      <c r="QVG232" s="483"/>
      <c r="QVH232" s="483"/>
      <c r="QVI232" s="483"/>
      <c r="QVJ232" s="483"/>
      <c r="QVK232" s="483"/>
      <c r="QVL232" s="483"/>
      <c r="QVM232" s="483"/>
      <c r="QVN232" s="483"/>
      <c r="QVO232" s="483"/>
      <c r="QVP232" s="483"/>
      <c r="QVQ232" s="483"/>
      <c r="QVR232" s="483"/>
      <c r="QVS232" s="483"/>
      <c r="QVT232" s="483"/>
      <c r="QVU232" s="483"/>
      <c r="QVV232" s="483"/>
      <c r="QVW232" s="483"/>
      <c r="QVX232" s="483"/>
      <c r="QVY232" s="483"/>
      <c r="QVZ232" s="483"/>
      <c r="QWA232" s="483"/>
      <c r="QWB232" s="483"/>
      <c r="QWC232" s="483"/>
      <c r="QWD232" s="483"/>
      <c r="QWE232" s="483"/>
      <c r="QWF232" s="483"/>
      <c r="QWG232" s="483"/>
      <c r="QWH232" s="483"/>
      <c r="QWI232" s="483"/>
      <c r="QWJ232" s="483"/>
      <c r="QWK232" s="483"/>
      <c r="QWL232" s="483"/>
      <c r="QWM232" s="483"/>
      <c r="QWN232" s="483"/>
      <c r="QWO232" s="483"/>
      <c r="QWP232" s="483"/>
      <c r="QWQ232" s="483"/>
      <c r="QWR232" s="483"/>
      <c r="QWS232" s="483"/>
      <c r="QWT232" s="483"/>
      <c r="QWU232" s="483"/>
      <c r="QWV232" s="483"/>
      <c r="QWW232" s="483"/>
      <c r="QWX232" s="483"/>
      <c r="QWY232" s="483"/>
      <c r="QWZ232" s="483"/>
      <c r="QXA232" s="483"/>
      <c r="QXB232" s="483"/>
      <c r="QXC232" s="483"/>
      <c r="QXD232" s="483"/>
      <c r="QXE232" s="483"/>
      <c r="QXF232" s="483"/>
      <c r="QXG232" s="483"/>
      <c r="QXH232" s="483"/>
      <c r="QXI232" s="483"/>
      <c r="QXJ232" s="483"/>
      <c r="QXK232" s="483"/>
      <c r="QXL232" s="483"/>
      <c r="QXM232" s="483"/>
      <c r="QXN232" s="483"/>
      <c r="QXO232" s="483"/>
      <c r="QXP232" s="483"/>
      <c r="QXQ232" s="483"/>
      <c r="QXR232" s="483"/>
      <c r="QXS232" s="483"/>
      <c r="QXT232" s="483"/>
      <c r="QXU232" s="483"/>
      <c r="QXV232" s="483"/>
      <c r="QXW232" s="483"/>
      <c r="QXX232" s="483"/>
      <c r="QXY232" s="483"/>
      <c r="QXZ232" s="483"/>
      <c r="QYA232" s="483"/>
      <c r="QYB232" s="483"/>
      <c r="QYC232" s="483"/>
      <c r="QYD232" s="483"/>
      <c r="QYE232" s="483"/>
      <c r="QYF232" s="483"/>
      <c r="QYG232" s="483"/>
      <c r="QYH232" s="483"/>
      <c r="QYI232" s="483"/>
      <c r="QYJ232" s="483"/>
      <c r="QYK232" s="483"/>
      <c r="QYL232" s="483"/>
      <c r="QYM232" s="483"/>
      <c r="QYN232" s="483"/>
      <c r="QYO232" s="483"/>
      <c r="QYP232" s="483"/>
      <c r="QYQ232" s="483"/>
      <c r="QYR232" s="483"/>
      <c r="QYS232" s="483"/>
      <c r="QYT232" s="483"/>
      <c r="QYU232" s="483"/>
      <c r="QYV232" s="483"/>
      <c r="QYW232" s="483"/>
      <c r="QYX232" s="483"/>
      <c r="QYY232" s="483"/>
      <c r="QYZ232" s="483"/>
      <c r="QZA232" s="483"/>
      <c r="QZB232" s="483"/>
      <c r="QZC232" s="483"/>
      <c r="QZD232" s="483"/>
      <c r="QZE232" s="483"/>
      <c r="QZF232" s="483"/>
      <c r="QZG232" s="483"/>
      <c r="QZH232" s="483"/>
      <c r="QZI232" s="483"/>
      <c r="QZJ232" s="483"/>
      <c r="QZK232" s="483"/>
      <c r="QZL232" s="483"/>
      <c r="QZM232" s="483"/>
      <c r="QZN232" s="483"/>
      <c r="QZO232" s="483"/>
      <c r="QZP232" s="483"/>
      <c r="QZQ232" s="483"/>
      <c r="QZR232" s="483"/>
      <c r="QZS232" s="483"/>
      <c r="QZT232" s="483"/>
      <c r="QZU232" s="483"/>
      <c r="QZV232" s="483"/>
      <c r="QZW232" s="483"/>
      <c r="QZX232" s="483"/>
      <c r="QZY232" s="483"/>
      <c r="QZZ232" s="483"/>
      <c r="RAA232" s="483"/>
      <c r="RAB232" s="483"/>
      <c r="RAC232" s="483"/>
      <c r="RAD232" s="483"/>
      <c r="RAE232" s="483"/>
      <c r="RAF232" s="483"/>
      <c r="RAG232" s="483"/>
      <c r="RAH232" s="483"/>
      <c r="RAI232" s="483"/>
      <c r="RAJ232" s="483"/>
      <c r="RAK232" s="483"/>
      <c r="RAL232" s="483"/>
      <c r="RAM232" s="483"/>
      <c r="RAN232" s="483"/>
      <c r="RAO232" s="483"/>
      <c r="RAP232" s="483"/>
      <c r="RAQ232" s="483"/>
      <c r="RAR232" s="483"/>
      <c r="RAS232" s="483"/>
      <c r="RAT232" s="483"/>
      <c r="RAU232" s="483"/>
      <c r="RAV232" s="483"/>
      <c r="RAW232" s="483"/>
      <c r="RAX232" s="483"/>
      <c r="RAY232" s="483"/>
      <c r="RAZ232" s="483"/>
      <c r="RBA232" s="483"/>
      <c r="RBB232" s="483"/>
      <c r="RBC232" s="483"/>
      <c r="RBD232" s="483"/>
      <c r="RBE232" s="483"/>
      <c r="RBF232" s="483"/>
      <c r="RBG232" s="483"/>
      <c r="RBH232" s="483"/>
      <c r="RBI232" s="483"/>
      <c r="RBJ232" s="483"/>
      <c r="RBK232" s="483"/>
      <c r="RBL232" s="483"/>
      <c r="RBM232" s="483"/>
      <c r="RBN232" s="483"/>
      <c r="RBO232" s="483"/>
      <c r="RBP232" s="483"/>
      <c r="RBQ232" s="483"/>
      <c r="RBR232" s="483"/>
      <c r="RBS232" s="483"/>
      <c r="RBT232" s="483"/>
      <c r="RBU232" s="483"/>
      <c r="RBV232" s="483"/>
      <c r="RBW232" s="483"/>
      <c r="RBX232" s="483"/>
      <c r="RBY232" s="483"/>
      <c r="RBZ232" s="483"/>
      <c r="RCA232" s="483"/>
      <c r="RCB232" s="483"/>
      <c r="RCC232" s="483"/>
      <c r="RCD232" s="483"/>
      <c r="RCE232" s="483"/>
      <c r="RCF232" s="483"/>
      <c r="RCG232" s="483"/>
      <c r="RCH232" s="483"/>
      <c r="RCI232" s="483"/>
      <c r="RCJ232" s="483"/>
      <c r="RCK232" s="483"/>
      <c r="RCL232" s="483"/>
      <c r="RCM232" s="483"/>
      <c r="RCN232" s="483"/>
      <c r="RCO232" s="483"/>
      <c r="RCP232" s="483"/>
      <c r="RCQ232" s="483"/>
      <c r="RCR232" s="483"/>
      <c r="RCS232" s="483"/>
      <c r="RCT232" s="483"/>
      <c r="RCU232" s="483"/>
      <c r="RCV232" s="483"/>
      <c r="RCW232" s="483"/>
      <c r="RCX232" s="483"/>
      <c r="RCY232" s="483"/>
      <c r="RCZ232" s="483"/>
      <c r="RDA232" s="483"/>
      <c r="RDB232" s="483"/>
      <c r="RDC232" s="483"/>
      <c r="RDD232" s="483"/>
      <c r="RDE232" s="483"/>
      <c r="RDF232" s="483"/>
      <c r="RDG232" s="483"/>
      <c r="RDH232" s="483"/>
      <c r="RDI232" s="483"/>
      <c r="RDJ232" s="483"/>
      <c r="RDK232" s="483"/>
      <c r="RDL232" s="483"/>
      <c r="RDM232" s="483"/>
      <c r="RDN232" s="483"/>
      <c r="RDO232" s="483"/>
      <c r="RDP232" s="483"/>
      <c r="RDQ232" s="483"/>
      <c r="RDR232" s="483"/>
      <c r="RDS232" s="483"/>
      <c r="RDT232" s="483"/>
      <c r="RDU232" s="483"/>
      <c r="RDV232" s="483"/>
      <c r="RDW232" s="483"/>
      <c r="RDX232" s="483"/>
      <c r="RDY232" s="483"/>
      <c r="RDZ232" s="483"/>
      <c r="REA232" s="483"/>
      <c r="REB232" s="483"/>
      <c r="REC232" s="483"/>
      <c r="RED232" s="483"/>
      <c r="REE232" s="483"/>
      <c r="REF232" s="483"/>
      <c r="REG232" s="483"/>
      <c r="REH232" s="483"/>
      <c r="REI232" s="483"/>
      <c r="REJ232" s="483"/>
      <c r="REK232" s="483"/>
      <c r="REL232" s="483"/>
      <c r="REM232" s="483"/>
      <c r="REN232" s="483"/>
      <c r="REO232" s="483"/>
      <c r="REP232" s="483"/>
      <c r="REQ232" s="483"/>
      <c r="RER232" s="483"/>
      <c r="RES232" s="483"/>
      <c r="RET232" s="483"/>
      <c r="REU232" s="483"/>
      <c r="REV232" s="483"/>
      <c r="REW232" s="483"/>
      <c r="REX232" s="483"/>
      <c r="REY232" s="483"/>
      <c r="REZ232" s="483"/>
      <c r="RFA232" s="483"/>
      <c r="RFB232" s="483"/>
      <c r="RFC232" s="483"/>
      <c r="RFD232" s="483"/>
      <c r="RFE232" s="483"/>
      <c r="RFF232" s="483"/>
      <c r="RFG232" s="483"/>
      <c r="RFH232" s="483"/>
      <c r="RFI232" s="483"/>
      <c r="RFJ232" s="483"/>
      <c r="RFK232" s="483"/>
      <c r="RFL232" s="483"/>
      <c r="RFM232" s="483"/>
      <c r="RFN232" s="483"/>
      <c r="RFO232" s="483"/>
      <c r="RFP232" s="483"/>
      <c r="RFQ232" s="483"/>
      <c r="RFR232" s="483"/>
      <c r="RFS232" s="483"/>
      <c r="RFT232" s="483"/>
      <c r="RFU232" s="483"/>
      <c r="RFV232" s="483"/>
      <c r="RFW232" s="483"/>
      <c r="RFX232" s="483"/>
      <c r="RFY232" s="483"/>
      <c r="RFZ232" s="483"/>
      <c r="RGA232" s="483"/>
      <c r="RGB232" s="483"/>
      <c r="RGC232" s="483"/>
      <c r="RGD232" s="483"/>
      <c r="RGE232" s="483"/>
      <c r="RGF232" s="483"/>
      <c r="RGG232" s="483"/>
      <c r="RGH232" s="483"/>
      <c r="RGI232" s="483"/>
      <c r="RGJ232" s="483"/>
      <c r="RGK232" s="483"/>
      <c r="RGL232" s="483"/>
      <c r="RGM232" s="483"/>
      <c r="RGN232" s="483"/>
      <c r="RGO232" s="483"/>
      <c r="RGP232" s="483"/>
      <c r="RGQ232" s="483"/>
      <c r="RGR232" s="483"/>
      <c r="RGS232" s="483"/>
      <c r="RGT232" s="483"/>
      <c r="RGU232" s="483"/>
      <c r="RGV232" s="483"/>
      <c r="RGW232" s="483"/>
      <c r="RGX232" s="483"/>
      <c r="RGY232" s="483"/>
      <c r="RGZ232" s="483"/>
      <c r="RHA232" s="483"/>
      <c r="RHB232" s="483"/>
      <c r="RHC232" s="483"/>
      <c r="RHD232" s="483"/>
      <c r="RHE232" s="483"/>
      <c r="RHF232" s="483"/>
      <c r="RHG232" s="483"/>
      <c r="RHH232" s="483"/>
      <c r="RHI232" s="483"/>
      <c r="RHJ232" s="483"/>
      <c r="RHK232" s="483"/>
      <c r="RHL232" s="483"/>
      <c r="RHM232" s="483"/>
      <c r="RHN232" s="483"/>
      <c r="RHO232" s="483"/>
      <c r="RHP232" s="483"/>
      <c r="RHQ232" s="483"/>
      <c r="RHR232" s="483"/>
      <c r="RHS232" s="483"/>
      <c r="RHT232" s="483"/>
      <c r="RHU232" s="483"/>
      <c r="RHV232" s="483"/>
      <c r="RHW232" s="483"/>
      <c r="RHX232" s="483"/>
      <c r="RHY232" s="483"/>
      <c r="RHZ232" s="483"/>
      <c r="RIA232" s="483"/>
      <c r="RIB232" s="483"/>
      <c r="RIC232" s="483"/>
      <c r="RID232" s="483"/>
      <c r="RIE232" s="483"/>
      <c r="RIF232" s="483"/>
      <c r="RIG232" s="483"/>
      <c r="RIH232" s="483"/>
      <c r="RII232" s="483"/>
      <c r="RIJ232" s="483"/>
      <c r="RIK232" s="483"/>
      <c r="RIL232" s="483"/>
      <c r="RIM232" s="483"/>
      <c r="RIN232" s="483"/>
      <c r="RIO232" s="483"/>
      <c r="RIP232" s="483"/>
      <c r="RIQ232" s="483"/>
      <c r="RIR232" s="483"/>
      <c r="RIS232" s="483"/>
      <c r="RIT232" s="483"/>
      <c r="RIU232" s="483"/>
      <c r="RIV232" s="483"/>
      <c r="RIW232" s="483"/>
      <c r="RIX232" s="483"/>
      <c r="RIY232" s="483"/>
      <c r="RIZ232" s="483"/>
      <c r="RJA232" s="483"/>
      <c r="RJB232" s="483"/>
      <c r="RJC232" s="483"/>
      <c r="RJD232" s="483"/>
      <c r="RJE232" s="483"/>
      <c r="RJF232" s="483"/>
      <c r="RJG232" s="483"/>
      <c r="RJH232" s="483"/>
      <c r="RJI232" s="483"/>
      <c r="RJJ232" s="483"/>
      <c r="RJK232" s="483"/>
      <c r="RJL232" s="483"/>
      <c r="RJM232" s="483"/>
      <c r="RJN232" s="483"/>
      <c r="RJO232" s="483"/>
      <c r="RJP232" s="483"/>
      <c r="RJQ232" s="483"/>
      <c r="RJR232" s="483"/>
      <c r="RJS232" s="483"/>
      <c r="RJT232" s="483"/>
      <c r="RJU232" s="483"/>
      <c r="RJV232" s="483"/>
      <c r="RJW232" s="483"/>
      <c r="RJX232" s="483"/>
      <c r="RJY232" s="483"/>
      <c r="RJZ232" s="483"/>
      <c r="RKA232" s="483"/>
      <c r="RKB232" s="483"/>
      <c r="RKC232" s="483"/>
      <c r="RKD232" s="483"/>
      <c r="RKE232" s="483"/>
      <c r="RKF232" s="483"/>
      <c r="RKG232" s="483"/>
      <c r="RKH232" s="483"/>
      <c r="RKI232" s="483"/>
      <c r="RKJ232" s="483"/>
      <c r="RKK232" s="483"/>
      <c r="RKL232" s="483"/>
      <c r="RKM232" s="483"/>
      <c r="RKN232" s="483"/>
      <c r="RKO232" s="483"/>
      <c r="RKP232" s="483"/>
      <c r="RKQ232" s="483"/>
      <c r="RKR232" s="483"/>
      <c r="RKS232" s="483"/>
      <c r="RKT232" s="483"/>
      <c r="RKU232" s="483"/>
      <c r="RKV232" s="483"/>
      <c r="RKW232" s="483"/>
      <c r="RKX232" s="483"/>
      <c r="RKY232" s="483"/>
      <c r="RKZ232" s="483"/>
      <c r="RLA232" s="483"/>
      <c r="RLB232" s="483"/>
      <c r="RLC232" s="483"/>
      <c r="RLD232" s="483"/>
      <c r="RLE232" s="483"/>
      <c r="RLF232" s="483"/>
      <c r="RLG232" s="483"/>
      <c r="RLH232" s="483"/>
      <c r="RLI232" s="483"/>
      <c r="RLJ232" s="483"/>
      <c r="RLK232" s="483"/>
      <c r="RLL232" s="483"/>
      <c r="RLM232" s="483"/>
      <c r="RLN232" s="483"/>
      <c r="RLO232" s="483"/>
      <c r="RLP232" s="483"/>
      <c r="RLQ232" s="483"/>
      <c r="RLR232" s="483"/>
      <c r="RLS232" s="483"/>
      <c r="RLT232" s="483"/>
      <c r="RLU232" s="483"/>
      <c r="RLV232" s="483"/>
      <c r="RLW232" s="483"/>
      <c r="RLX232" s="483"/>
      <c r="RLY232" s="483"/>
      <c r="RLZ232" s="483"/>
      <c r="RMA232" s="483"/>
      <c r="RMB232" s="483"/>
      <c r="RMC232" s="483"/>
      <c r="RMD232" s="483"/>
      <c r="RME232" s="483"/>
      <c r="RMF232" s="483"/>
      <c r="RMG232" s="483"/>
      <c r="RMH232" s="483"/>
      <c r="RMI232" s="483"/>
      <c r="RMJ232" s="483"/>
      <c r="RMK232" s="483"/>
      <c r="RML232" s="483"/>
      <c r="RMM232" s="483"/>
      <c r="RMN232" s="483"/>
      <c r="RMO232" s="483"/>
      <c r="RMP232" s="483"/>
      <c r="RMQ232" s="483"/>
      <c r="RMR232" s="483"/>
      <c r="RMS232" s="483"/>
      <c r="RMT232" s="483"/>
      <c r="RMU232" s="483"/>
      <c r="RMV232" s="483"/>
      <c r="RMW232" s="483"/>
      <c r="RMX232" s="483"/>
      <c r="RMY232" s="483"/>
      <c r="RMZ232" s="483"/>
      <c r="RNA232" s="483"/>
      <c r="RNB232" s="483"/>
      <c r="RNC232" s="483"/>
      <c r="RND232" s="483"/>
      <c r="RNE232" s="483"/>
      <c r="RNF232" s="483"/>
      <c r="RNG232" s="483"/>
      <c r="RNH232" s="483"/>
      <c r="RNI232" s="483"/>
      <c r="RNJ232" s="483"/>
      <c r="RNK232" s="483"/>
      <c r="RNL232" s="483"/>
      <c r="RNM232" s="483"/>
      <c r="RNN232" s="483"/>
      <c r="RNO232" s="483"/>
      <c r="RNP232" s="483"/>
      <c r="RNQ232" s="483"/>
      <c r="RNR232" s="483"/>
      <c r="RNS232" s="483"/>
      <c r="RNT232" s="483"/>
      <c r="RNU232" s="483"/>
      <c r="RNV232" s="483"/>
      <c r="RNW232" s="483"/>
      <c r="RNX232" s="483"/>
      <c r="RNY232" s="483"/>
      <c r="RNZ232" s="483"/>
      <c r="ROA232" s="483"/>
      <c r="ROB232" s="483"/>
      <c r="ROC232" s="483"/>
      <c r="ROD232" s="483"/>
      <c r="ROE232" s="483"/>
      <c r="ROF232" s="483"/>
      <c r="ROG232" s="483"/>
      <c r="ROH232" s="483"/>
      <c r="ROI232" s="483"/>
      <c r="ROJ232" s="483"/>
      <c r="ROK232" s="483"/>
      <c r="ROL232" s="483"/>
      <c r="ROM232" s="483"/>
      <c r="RON232" s="483"/>
      <c r="ROO232" s="483"/>
      <c r="ROP232" s="483"/>
      <c r="ROQ232" s="483"/>
      <c r="ROR232" s="483"/>
      <c r="ROS232" s="483"/>
      <c r="ROT232" s="483"/>
      <c r="ROU232" s="483"/>
      <c r="ROV232" s="483"/>
      <c r="ROW232" s="483"/>
      <c r="ROX232" s="483"/>
      <c r="ROY232" s="483"/>
      <c r="ROZ232" s="483"/>
      <c r="RPA232" s="483"/>
      <c r="RPB232" s="483"/>
      <c r="RPC232" s="483"/>
      <c r="RPD232" s="483"/>
      <c r="RPE232" s="483"/>
      <c r="RPF232" s="483"/>
      <c r="RPG232" s="483"/>
      <c r="RPH232" s="483"/>
      <c r="RPI232" s="483"/>
      <c r="RPJ232" s="483"/>
      <c r="RPK232" s="483"/>
      <c r="RPL232" s="483"/>
      <c r="RPM232" s="483"/>
      <c r="RPN232" s="483"/>
      <c r="RPO232" s="483"/>
      <c r="RPP232" s="483"/>
      <c r="RPQ232" s="483"/>
      <c r="RPR232" s="483"/>
      <c r="RPS232" s="483"/>
      <c r="RPT232" s="483"/>
      <c r="RPU232" s="483"/>
      <c r="RPV232" s="483"/>
      <c r="RPW232" s="483"/>
      <c r="RPX232" s="483"/>
      <c r="RPY232" s="483"/>
      <c r="RPZ232" s="483"/>
      <c r="RQA232" s="483"/>
      <c r="RQB232" s="483"/>
      <c r="RQC232" s="483"/>
      <c r="RQD232" s="483"/>
      <c r="RQE232" s="483"/>
      <c r="RQF232" s="483"/>
      <c r="RQG232" s="483"/>
      <c r="RQH232" s="483"/>
      <c r="RQI232" s="483"/>
      <c r="RQJ232" s="483"/>
      <c r="RQK232" s="483"/>
      <c r="RQL232" s="483"/>
      <c r="RQM232" s="483"/>
      <c r="RQN232" s="483"/>
      <c r="RQO232" s="483"/>
      <c r="RQP232" s="483"/>
      <c r="RQQ232" s="483"/>
      <c r="RQR232" s="483"/>
      <c r="RQS232" s="483"/>
      <c r="RQT232" s="483"/>
      <c r="RQU232" s="483"/>
      <c r="RQV232" s="483"/>
      <c r="RQW232" s="483"/>
      <c r="RQX232" s="483"/>
      <c r="RQY232" s="483"/>
      <c r="RQZ232" s="483"/>
      <c r="RRA232" s="483"/>
      <c r="RRB232" s="483"/>
      <c r="RRC232" s="483"/>
      <c r="RRD232" s="483"/>
      <c r="RRE232" s="483"/>
      <c r="RRF232" s="483"/>
      <c r="RRG232" s="483"/>
      <c r="RRH232" s="483"/>
      <c r="RRI232" s="483"/>
      <c r="RRJ232" s="483"/>
      <c r="RRK232" s="483"/>
      <c r="RRL232" s="483"/>
      <c r="RRM232" s="483"/>
      <c r="RRN232" s="483"/>
      <c r="RRO232" s="483"/>
      <c r="RRP232" s="483"/>
      <c r="RRQ232" s="483"/>
      <c r="RRR232" s="483"/>
      <c r="RRS232" s="483"/>
      <c r="RRT232" s="483"/>
      <c r="RRU232" s="483"/>
      <c r="RRV232" s="483"/>
      <c r="RRW232" s="483"/>
      <c r="RRX232" s="483"/>
      <c r="RRY232" s="483"/>
      <c r="RRZ232" s="483"/>
      <c r="RSA232" s="483"/>
      <c r="RSB232" s="483"/>
      <c r="RSC232" s="483"/>
      <c r="RSD232" s="483"/>
      <c r="RSE232" s="483"/>
      <c r="RSF232" s="483"/>
      <c r="RSG232" s="483"/>
      <c r="RSH232" s="483"/>
      <c r="RSI232" s="483"/>
      <c r="RSJ232" s="483"/>
      <c r="RSK232" s="483"/>
      <c r="RSL232" s="483"/>
      <c r="RSM232" s="483"/>
      <c r="RSN232" s="483"/>
      <c r="RSO232" s="483"/>
      <c r="RSP232" s="483"/>
      <c r="RSQ232" s="483"/>
      <c r="RSR232" s="483"/>
      <c r="RSS232" s="483"/>
      <c r="RST232" s="483"/>
      <c r="RSU232" s="483"/>
      <c r="RSV232" s="483"/>
      <c r="RSW232" s="483"/>
      <c r="RSX232" s="483"/>
      <c r="RSY232" s="483"/>
      <c r="RSZ232" s="483"/>
      <c r="RTA232" s="483"/>
      <c r="RTB232" s="483"/>
      <c r="RTC232" s="483"/>
      <c r="RTD232" s="483"/>
      <c r="RTE232" s="483"/>
      <c r="RTF232" s="483"/>
      <c r="RTG232" s="483"/>
      <c r="RTH232" s="483"/>
      <c r="RTI232" s="483"/>
      <c r="RTJ232" s="483"/>
      <c r="RTK232" s="483"/>
      <c r="RTL232" s="483"/>
      <c r="RTM232" s="483"/>
      <c r="RTN232" s="483"/>
      <c r="RTO232" s="483"/>
      <c r="RTP232" s="483"/>
      <c r="RTQ232" s="483"/>
      <c r="RTR232" s="483"/>
      <c r="RTS232" s="483"/>
      <c r="RTT232" s="483"/>
      <c r="RTU232" s="483"/>
      <c r="RTV232" s="483"/>
      <c r="RTW232" s="483"/>
      <c r="RTX232" s="483"/>
      <c r="RTY232" s="483"/>
      <c r="RTZ232" s="483"/>
      <c r="RUA232" s="483"/>
      <c r="RUB232" s="483"/>
      <c r="RUC232" s="483"/>
      <c r="RUD232" s="483"/>
      <c r="RUE232" s="483"/>
      <c r="RUF232" s="483"/>
      <c r="RUG232" s="483"/>
      <c r="RUH232" s="483"/>
      <c r="RUI232" s="483"/>
      <c r="RUJ232" s="483"/>
      <c r="RUK232" s="483"/>
      <c r="RUL232" s="483"/>
      <c r="RUM232" s="483"/>
      <c r="RUN232" s="483"/>
      <c r="RUO232" s="483"/>
      <c r="RUP232" s="483"/>
      <c r="RUQ232" s="483"/>
      <c r="RUR232" s="483"/>
      <c r="RUS232" s="483"/>
      <c r="RUT232" s="483"/>
      <c r="RUU232" s="483"/>
      <c r="RUV232" s="483"/>
      <c r="RUW232" s="483"/>
      <c r="RUX232" s="483"/>
      <c r="RUY232" s="483"/>
      <c r="RUZ232" s="483"/>
      <c r="RVA232" s="483"/>
      <c r="RVB232" s="483"/>
      <c r="RVC232" s="483"/>
      <c r="RVD232" s="483"/>
      <c r="RVE232" s="483"/>
      <c r="RVF232" s="483"/>
      <c r="RVG232" s="483"/>
      <c r="RVH232" s="483"/>
      <c r="RVI232" s="483"/>
      <c r="RVJ232" s="483"/>
      <c r="RVK232" s="483"/>
      <c r="RVL232" s="483"/>
      <c r="RVM232" s="483"/>
      <c r="RVN232" s="483"/>
      <c r="RVO232" s="483"/>
      <c r="RVP232" s="483"/>
      <c r="RVQ232" s="483"/>
      <c r="RVR232" s="483"/>
      <c r="RVS232" s="483"/>
      <c r="RVT232" s="483"/>
      <c r="RVU232" s="483"/>
      <c r="RVV232" s="483"/>
      <c r="RVW232" s="483"/>
      <c r="RVX232" s="483"/>
      <c r="RVY232" s="483"/>
      <c r="RVZ232" s="483"/>
      <c r="RWA232" s="483"/>
      <c r="RWB232" s="483"/>
      <c r="RWC232" s="483"/>
      <c r="RWD232" s="483"/>
      <c r="RWE232" s="483"/>
      <c r="RWF232" s="483"/>
      <c r="RWG232" s="483"/>
      <c r="RWH232" s="483"/>
      <c r="RWI232" s="483"/>
      <c r="RWJ232" s="483"/>
      <c r="RWK232" s="483"/>
      <c r="RWL232" s="483"/>
      <c r="RWM232" s="483"/>
      <c r="RWN232" s="483"/>
      <c r="RWO232" s="483"/>
      <c r="RWP232" s="483"/>
      <c r="RWQ232" s="483"/>
      <c r="RWR232" s="483"/>
      <c r="RWS232" s="483"/>
      <c r="RWT232" s="483"/>
      <c r="RWU232" s="483"/>
      <c r="RWV232" s="483"/>
      <c r="RWW232" s="483"/>
      <c r="RWX232" s="483"/>
      <c r="RWY232" s="483"/>
      <c r="RWZ232" s="483"/>
      <c r="RXA232" s="483"/>
      <c r="RXB232" s="483"/>
      <c r="RXC232" s="483"/>
      <c r="RXD232" s="483"/>
      <c r="RXE232" s="483"/>
      <c r="RXF232" s="483"/>
      <c r="RXG232" s="483"/>
      <c r="RXH232" s="483"/>
      <c r="RXI232" s="483"/>
      <c r="RXJ232" s="483"/>
      <c r="RXK232" s="483"/>
      <c r="RXL232" s="483"/>
      <c r="RXM232" s="483"/>
      <c r="RXN232" s="483"/>
      <c r="RXO232" s="483"/>
      <c r="RXP232" s="483"/>
      <c r="RXQ232" s="483"/>
      <c r="RXR232" s="483"/>
      <c r="RXS232" s="483"/>
      <c r="RXT232" s="483"/>
      <c r="RXU232" s="483"/>
      <c r="RXV232" s="483"/>
      <c r="RXW232" s="483"/>
      <c r="RXX232" s="483"/>
      <c r="RXY232" s="483"/>
      <c r="RXZ232" s="483"/>
      <c r="RYA232" s="483"/>
      <c r="RYB232" s="483"/>
      <c r="RYC232" s="483"/>
      <c r="RYD232" s="483"/>
      <c r="RYE232" s="483"/>
      <c r="RYF232" s="483"/>
      <c r="RYG232" s="483"/>
      <c r="RYH232" s="483"/>
      <c r="RYI232" s="483"/>
      <c r="RYJ232" s="483"/>
      <c r="RYK232" s="483"/>
      <c r="RYL232" s="483"/>
      <c r="RYM232" s="483"/>
      <c r="RYN232" s="483"/>
      <c r="RYO232" s="483"/>
      <c r="RYP232" s="483"/>
      <c r="RYQ232" s="483"/>
      <c r="RYR232" s="483"/>
      <c r="RYS232" s="483"/>
      <c r="RYT232" s="483"/>
      <c r="RYU232" s="483"/>
      <c r="RYV232" s="483"/>
      <c r="RYW232" s="483"/>
      <c r="RYX232" s="483"/>
      <c r="RYY232" s="483"/>
      <c r="RYZ232" s="483"/>
      <c r="RZA232" s="483"/>
      <c r="RZB232" s="483"/>
      <c r="RZC232" s="483"/>
      <c r="RZD232" s="483"/>
      <c r="RZE232" s="483"/>
      <c r="RZF232" s="483"/>
      <c r="RZG232" s="483"/>
      <c r="RZH232" s="483"/>
      <c r="RZI232" s="483"/>
      <c r="RZJ232" s="483"/>
      <c r="RZK232" s="483"/>
      <c r="RZL232" s="483"/>
      <c r="RZM232" s="483"/>
      <c r="RZN232" s="483"/>
      <c r="RZO232" s="483"/>
      <c r="RZP232" s="483"/>
      <c r="RZQ232" s="483"/>
      <c r="RZR232" s="483"/>
      <c r="RZS232" s="483"/>
      <c r="RZT232" s="483"/>
      <c r="RZU232" s="483"/>
      <c r="RZV232" s="483"/>
      <c r="RZW232" s="483"/>
      <c r="RZX232" s="483"/>
      <c r="RZY232" s="483"/>
      <c r="RZZ232" s="483"/>
      <c r="SAA232" s="483"/>
      <c r="SAB232" s="483"/>
      <c r="SAC232" s="483"/>
      <c r="SAD232" s="483"/>
      <c r="SAE232" s="483"/>
      <c r="SAF232" s="483"/>
      <c r="SAG232" s="483"/>
      <c r="SAH232" s="483"/>
      <c r="SAI232" s="483"/>
      <c r="SAJ232" s="483"/>
      <c r="SAK232" s="483"/>
      <c r="SAL232" s="483"/>
      <c r="SAM232" s="483"/>
      <c r="SAN232" s="483"/>
      <c r="SAO232" s="483"/>
      <c r="SAP232" s="483"/>
      <c r="SAQ232" s="483"/>
      <c r="SAR232" s="483"/>
      <c r="SAS232" s="483"/>
      <c r="SAT232" s="483"/>
      <c r="SAU232" s="483"/>
      <c r="SAV232" s="483"/>
      <c r="SAW232" s="483"/>
      <c r="SAX232" s="483"/>
      <c r="SAY232" s="483"/>
      <c r="SAZ232" s="483"/>
      <c r="SBA232" s="483"/>
      <c r="SBB232" s="483"/>
      <c r="SBC232" s="483"/>
      <c r="SBD232" s="483"/>
      <c r="SBE232" s="483"/>
      <c r="SBF232" s="483"/>
      <c r="SBG232" s="483"/>
      <c r="SBH232" s="483"/>
      <c r="SBI232" s="483"/>
      <c r="SBJ232" s="483"/>
      <c r="SBK232" s="483"/>
      <c r="SBL232" s="483"/>
      <c r="SBM232" s="483"/>
      <c r="SBN232" s="483"/>
      <c r="SBO232" s="483"/>
      <c r="SBP232" s="483"/>
      <c r="SBQ232" s="483"/>
      <c r="SBR232" s="483"/>
      <c r="SBS232" s="483"/>
      <c r="SBT232" s="483"/>
      <c r="SBU232" s="483"/>
      <c r="SBV232" s="483"/>
      <c r="SBW232" s="483"/>
      <c r="SBX232" s="483"/>
      <c r="SBY232" s="483"/>
      <c r="SBZ232" s="483"/>
      <c r="SCA232" s="483"/>
      <c r="SCB232" s="483"/>
      <c r="SCC232" s="483"/>
      <c r="SCD232" s="483"/>
      <c r="SCE232" s="483"/>
      <c r="SCF232" s="483"/>
      <c r="SCG232" s="483"/>
      <c r="SCH232" s="483"/>
      <c r="SCI232" s="483"/>
      <c r="SCJ232" s="483"/>
      <c r="SCK232" s="483"/>
      <c r="SCL232" s="483"/>
      <c r="SCM232" s="483"/>
      <c r="SCN232" s="483"/>
      <c r="SCO232" s="483"/>
      <c r="SCP232" s="483"/>
      <c r="SCQ232" s="483"/>
      <c r="SCR232" s="483"/>
      <c r="SCS232" s="483"/>
      <c r="SCT232" s="483"/>
      <c r="SCU232" s="483"/>
      <c r="SCV232" s="483"/>
      <c r="SCW232" s="483"/>
      <c r="SCX232" s="483"/>
      <c r="SCY232" s="483"/>
      <c r="SCZ232" s="483"/>
      <c r="SDA232" s="483"/>
      <c r="SDB232" s="483"/>
      <c r="SDC232" s="483"/>
      <c r="SDD232" s="483"/>
      <c r="SDE232" s="483"/>
      <c r="SDF232" s="483"/>
      <c r="SDG232" s="483"/>
      <c r="SDH232" s="483"/>
      <c r="SDI232" s="483"/>
      <c r="SDJ232" s="483"/>
      <c r="SDK232" s="483"/>
      <c r="SDL232" s="483"/>
      <c r="SDM232" s="483"/>
      <c r="SDN232" s="483"/>
      <c r="SDO232" s="483"/>
      <c r="SDP232" s="483"/>
      <c r="SDQ232" s="483"/>
      <c r="SDR232" s="483"/>
      <c r="SDS232" s="483"/>
      <c r="SDT232" s="483"/>
      <c r="SDU232" s="483"/>
      <c r="SDV232" s="483"/>
      <c r="SDW232" s="483"/>
      <c r="SDX232" s="483"/>
      <c r="SDY232" s="483"/>
      <c r="SDZ232" s="483"/>
      <c r="SEA232" s="483"/>
      <c r="SEB232" s="483"/>
      <c r="SEC232" s="483"/>
      <c r="SED232" s="483"/>
      <c r="SEE232" s="483"/>
      <c r="SEF232" s="483"/>
      <c r="SEG232" s="483"/>
      <c r="SEH232" s="483"/>
      <c r="SEI232" s="483"/>
      <c r="SEJ232" s="483"/>
      <c r="SEK232" s="483"/>
      <c r="SEL232" s="483"/>
      <c r="SEM232" s="483"/>
      <c r="SEN232" s="483"/>
      <c r="SEO232" s="483"/>
      <c r="SEP232" s="483"/>
      <c r="SEQ232" s="483"/>
      <c r="SER232" s="483"/>
      <c r="SES232" s="483"/>
      <c r="SET232" s="483"/>
      <c r="SEU232" s="483"/>
      <c r="SEV232" s="483"/>
      <c r="SEW232" s="483"/>
      <c r="SEX232" s="483"/>
      <c r="SEY232" s="483"/>
      <c r="SEZ232" s="483"/>
      <c r="SFA232" s="483"/>
      <c r="SFB232" s="483"/>
      <c r="SFC232" s="483"/>
      <c r="SFD232" s="483"/>
      <c r="SFE232" s="483"/>
      <c r="SFF232" s="483"/>
      <c r="SFG232" s="483"/>
      <c r="SFH232" s="483"/>
      <c r="SFI232" s="483"/>
      <c r="SFJ232" s="483"/>
      <c r="SFK232" s="483"/>
      <c r="SFL232" s="483"/>
      <c r="SFM232" s="483"/>
      <c r="SFN232" s="483"/>
      <c r="SFO232" s="483"/>
      <c r="SFP232" s="483"/>
      <c r="SFQ232" s="483"/>
      <c r="SFR232" s="483"/>
      <c r="SFS232" s="483"/>
      <c r="SFT232" s="483"/>
      <c r="SFU232" s="483"/>
      <c r="SFV232" s="483"/>
      <c r="SFW232" s="483"/>
      <c r="SFX232" s="483"/>
      <c r="SFY232" s="483"/>
      <c r="SFZ232" s="483"/>
      <c r="SGA232" s="483"/>
      <c r="SGB232" s="483"/>
      <c r="SGC232" s="483"/>
      <c r="SGD232" s="483"/>
      <c r="SGE232" s="483"/>
      <c r="SGF232" s="483"/>
      <c r="SGG232" s="483"/>
      <c r="SGH232" s="483"/>
      <c r="SGI232" s="483"/>
      <c r="SGJ232" s="483"/>
      <c r="SGK232" s="483"/>
      <c r="SGL232" s="483"/>
      <c r="SGM232" s="483"/>
      <c r="SGN232" s="483"/>
      <c r="SGO232" s="483"/>
      <c r="SGP232" s="483"/>
      <c r="SGQ232" s="483"/>
      <c r="SGR232" s="483"/>
      <c r="SGS232" s="483"/>
      <c r="SGT232" s="483"/>
      <c r="SGU232" s="483"/>
      <c r="SGV232" s="483"/>
      <c r="SGW232" s="483"/>
      <c r="SGX232" s="483"/>
      <c r="SGY232" s="483"/>
      <c r="SGZ232" s="483"/>
      <c r="SHA232" s="483"/>
      <c r="SHB232" s="483"/>
      <c r="SHC232" s="483"/>
      <c r="SHD232" s="483"/>
      <c r="SHE232" s="483"/>
      <c r="SHF232" s="483"/>
      <c r="SHG232" s="483"/>
      <c r="SHH232" s="483"/>
      <c r="SHI232" s="483"/>
      <c r="SHJ232" s="483"/>
      <c r="SHK232" s="483"/>
      <c r="SHL232" s="483"/>
      <c r="SHM232" s="483"/>
      <c r="SHN232" s="483"/>
      <c r="SHO232" s="483"/>
      <c r="SHP232" s="483"/>
      <c r="SHQ232" s="483"/>
      <c r="SHR232" s="483"/>
      <c r="SHS232" s="483"/>
      <c r="SHT232" s="483"/>
      <c r="SHU232" s="483"/>
      <c r="SHV232" s="483"/>
      <c r="SHW232" s="483"/>
      <c r="SHX232" s="483"/>
      <c r="SHY232" s="483"/>
      <c r="SHZ232" s="483"/>
      <c r="SIA232" s="483"/>
      <c r="SIB232" s="483"/>
      <c r="SIC232" s="483"/>
      <c r="SID232" s="483"/>
      <c r="SIE232" s="483"/>
      <c r="SIF232" s="483"/>
      <c r="SIG232" s="483"/>
      <c r="SIH232" s="483"/>
      <c r="SII232" s="483"/>
      <c r="SIJ232" s="483"/>
      <c r="SIK232" s="483"/>
      <c r="SIL232" s="483"/>
      <c r="SIM232" s="483"/>
      <c r="SIN232" s="483"/>
      <c r="SIO232" s="483"/>
      <c r="SIP232" s="483"/>
      <c r="SIQ232" s="483"/>
      <c r="SIR232" s="483"/>
      <c r="SIS232" s="483"/>
      <c r="SIT232" s="483"/>
      <c r="SIU232" s="483"/>
      <c r="SIV232" s="483"/>
      <c r="SIW232" s="483"/>
      <c r="SIX232" s="483"/>
      <c r="SIY232" s="483"/>
      <c r="SIZ232" s="483"/>
      <c r="SJA232" s="483"/>
      <c r="SJB232" s="483"/>
      <c r="SJC232" s="483"/>
      <c r="SJD232" s="483"/>
      <c r="SJE232" s="483"/>
      <c r="SJF232" s="483"/>
      <c r="SJG232" s="483"/>
      <c r="SJH232" s="483"/>
      <c r="SJI232" s="483"/>
      <c r="SJJ232" s="483"/>
      <c r="SJK232" s="483"/>
      <c r="SJL232" s="483"/>
      <c r="SJM232" s="483"/>
      <c r="SJN232" s="483"/>
      <c r="SJO232" s="483"/>
      <c r="SJP232" s="483"/>
      <c r="SJQ232" s="483"/>
      <c r="SJR232" s="483"/>
      <c r="SJS232" s="483"/>
      <c r="SJT232" s="483"/>
      <c r="SJU232" s="483"/>
      <c r="SJV232" s="483"/>
      <c r="SJW232" s="483"/>
      <c r="SJX232" s="483"/>
      <c r="SJY232" s="483"/>
      <c r="SJZ232" s="483"/>
      <c r="SKA232" s="483"/>
      <c r="SKB232" s="483"/>
      <c r="SKC232" s="483"/>
      <c r="SKD232" s="483"/>
      <c r="SKE232" s="483"/>
      <c r="SKF232" s="483"/>
      <c r="SKG232" s="483"/>
      <c r="SKH232" s="483"/>
      <c r="SKI232" s="483"/>
      <c r="SKJ232" s="483"/>
      <c r="SKK232" s="483"/>
      <c r="SKL232" s="483"/>
      <c r="SKM232" s="483"/>
      <c r="SKN232" s="483"/>
      <c r="SKO232" s="483"/>
      <c r="SKP232" s="483"/>
      <c r="SKQ232" s="483"/>
      <c r="SKR232" s="483"/>
      <c r="SKS232" s="483"/>
      <c r="SKT232" s="483"/>
      <c r="SKU232" s="483"/>
      <c r="SKV232" s="483"/>
      <c r="SKW232" s="483"/>
      <c r="SKX232" s="483"/>
      <c r="SKY232" s="483"/>
      <c r="SKZ232" s="483"/>
      <c r="SLA232" s="483"/>
      <c r="SLB232" s="483"/>
      <c r="SLC232" s="483"/>
      <c r="SLD232" s="483"/>
      <c r="SLE232" s="483"/>
      <c r="SLF232" s="483"/>
      <c r="SLG232" s="483"/>
      <c r="SLH232" s="483"/>
      <c r="SLI232" s="483"/>
      <c r="SLJ232" s="483"/>
      <c r="SLK232" s="483"/>
      <c r="SLL232" s="483"/>
      <c r="SLM232" s="483"/>
      <c r="SLN232" s="483"/>
      <c r="SLO232" s="483"/>
      <c r="SLP232" s="483"/>
      <c r="SLQ232" s="483"/>
      <c r="SLR232" s="483"/>
      <c r="SLS232" s="483"/>
      <c r="SLT232" s="483"/>
      <c r="SLU232" s="483"/>
      <c r="SLV232" s="483"/>
      <c r="SLW232" s="483"/>
      <c r="SLX232" s="483"/>
      <c r="SLY232" s="483"/>
      <c r="SLZ232" s="483"/>
      <c r="SMA232" s="483"/>
      <c r="SMB232" s="483"/>
      <c r="SMC232" s="483"/>
      <c r="SMD232" s="483"/>
      <c r="SME232" s="483"/>
      <c r="SMF232" s="483"/>
      <c r="SMG232" s="483"/>
      <c r="SMH232" s="483"/>
      <c r="SMI232" s="483"/>
      <c r="SMJ232" s="483"/>
      <c r="SMK232" s="483"/>
      <c r="SML232" s="483"/>
      <c r="SMM232" s="483"/>
      <c r="SMN232" s="483"/>
      <c r="SMO232" s="483"/>
      <c r="SMP232" s="483"/>
      <c r="SMQ232" s="483"/>
      <c r="SMR232" s="483"/>
      <c r="SMS232" s="483"/>
      <c r="SMT232" s="483"/>
      <c r="SMU232" s="483"/>
      <c r="SMV232" s="483"/>
      <c r="SMW232" s="483"/>
      <c r="SMX232" s="483"/>
      <c r="SMY232" s="483"/>
      <c r="SMZ232" s="483"/>
      <c r="SNA232" s="483"/>
      <c r="SNB232" s="483"/>
      <c r="SNC232" s="483"/>
      <c r="SND232" s="483"/>
      <c r="SNE232" s="483"/>
      <c r="SNF232" s="483"/>
      <c r="SNG232" s="483"/>
      <c r="SNH232" s="483"/>
      <c r="SNI232" s="483"/>
      <c r="SNJ232" s="483"/>
      <c r="SNK232" s="483"/>
      <c r="SNL232" s="483"/>
      <c r="SNM232" s="483"/>
      <c r="SNN232" s="483"/>
      <c r="SNO232" s="483"/>
      <c r="SNP232" s="483"/>
      <c r="SNQ232" s="483"/>
      <c r="SNR232" s="483"/>
      <c r="SNS232" s="483"/>
      <c r="SNT232" s="483"/>
      <c r="SNU232" s="483"/>
      <c r="SNV232" s="483"/>
      <c r="SNW232" s="483"/>
      <c r="SNX232" s="483"/>
      <c r="SNY232" s="483"/>
      <c r="SNZ232" s="483"/>
      <c r="SOA232" s="483"/>
      <c r="SOB232" s="483"/>
      <c r="SOC232" s="483"/>
      <c r="SOD232" s="483"/>
      <c r="SOE232" s="483"/>
      <c r="SOF232" s="483"/>
      <c r="SOG232" s="483"/>
      <c r="SOH232" s="483"/>
      <c r="SOI232" s="483"/>
      <c r="SOJ232" s="483"/>
      <c r="SOK232" s="483"/>
      <c r="SOL232" s="483"/>
      <c r="SOM232" s="483"/>
      <c r="SON232" s="483"/>
      <c r="SOO232" s="483"/>
      <c r="SOP232" s="483"/>
      <c r="SOQ232" s="483"/>
      <c r="SOR232" s="483"/>
      <c r="SOS232" s="483"/>
      <c r="SOT232" s="483"/>
      <c r="SOU232" s="483"/>
      <c r="SOV232" s="483"/>
      <c r="SOW232" s="483"/>
      <c r="SOX232" s="483"/>
      <c r="SOY232" s="483"/>
      <c r="SOZ232" s="483"/>
      <c r="SPA232" s="483"/>
      <c r="SPB232" s="483"/>
      <c r="SPC232" s="483"/>
      <c r="SPD232" s="483"/>
      <c r="SPE232" s="483"/>
      <c r="SPF232" s="483"/>
      <c r="SPG232" s="483"/>
      <c r="SPH232" s="483"/>
      <c r="SPI232" s="483"/>
      <c r="SPJ232" s="483"/>
      <c r="SPK232" s="483"/>
      <c r="SPL232" s="483"/>
      <c r="SPM232" s="483"/>
      <c r="SPN232" s="483"/>
      <c r="SPO232" s="483"/>
      <c r="SPP232" s="483"/>
      <c r="SPQ232" s="483"/>
      <c r="SPR232" s="483"/>
      <c r="SPS232" s="483"/>
      <c r="SPT232" s="483"/>
      <c r="SPU232" s="483"/>
      <c r="SPV232" s="483"/>
      <c r="SPW232" s="483"/>
      <c r="SPX232" s="483"/>
      <c r="SPY232" s="483"/>
      <c r="SPZ232" s="483"/>
      <c r="SQA232" s="483"/>
      <c r="SQB232" s="483"/>
      <c r="SQC232" s="483"/>
      <c r="SQD232" s="483"/>
      <c r="SQE232" s="483"/>
      <c r="SQF232" s="483"/>
      <c r="SQG232" s="483"/>
      <c r="SQH232" s="483"/>
      <c r="SQI232" s="483"/>
      <c r="SQJ232" s="483"/>
      <c r="SQK232" s="483"/>
      <c r="SQL232" s="483"/>
      <c r="SQM232" s="483"/>
      <c r="SQN232" s="483"/>
      <c r="SQO232" s="483"/>
      <c r="SQP232" s="483"/>
      <c r="SQQ232" s="483"/>
      <c r="SQR232" s="483"/>
      <c r="SQS232" s="483"/>
      <c r="SQT232" s="483"/>
      <c r="SQU232" s="483"/>
      <c r="SQV232" s="483"/>
      <c r="SQW232" s="483"/>
      <c r="SQX232" s="483"/>
      <c r="SQY232" s="483"/>
      <c r="SQZ232" s="483"/>
      <c r="SRA232" s="483"/>
      <c r="SRB232" s="483"/>
      <c r="SRC232" s="483"/>
      <c r="SRD232" s="483"/>
      <c r="SRE232" s="483"/>
      <c r="SRF232" s="483"/>
      <c r="SRG232" s="483"/>
      <c r="SRH232" s="483"/>
      <c r="SRI232" s="483"/>
      <c r="SRJ232" s="483"/>
      <c r="SRK232" s="483"/>
      <c r="SRL232" s="483"/>
      <c r="SRM232" s="483"/>
      <c r="SRN232" s="483"/>
      <c r="SRO232" s="483"/>
      <c r="SRP232" s="483"/>
      <c r="SRQ232" s="483"/>
      <c r="SRR232" s="483"/>
      <c r="SRS232" s="483"/>
      <c r="SRT232" s="483"/>
      <c r="SRU232" s="483"/>
      <c r="SRV232" s="483"/>
      <c r="SRW232" s="483"/>
      <c r="SRX232" s="483"/>
      <c r="SRY232" s="483"/>
      <c r="SRZ232" s="483"/>
      <c r="SSA232" s="483"/>
      <c r="SSB232" s="483"/>
      <c r="SSC232" s="483"/>
      <c r="SSD232" s="483"/>
      <c r="SSE232" s="483"/>
      <c r="SSF232" s="483"/>
      <c r="SSG232" s="483"/>
      <c r="SSH232" s="483"/>
      <c r="SSI232" s="483"/>
      <c r="SSJ232" s="483"/>
      <c r="SSK232" s="483"/>
      <c r="SSL232" s="483"/>
      <c r="SSM232" s="483"/>
      <c r="SSN232" s="483"/>
      <c r="SSO232" s="483"/>
      <c r="SSP232" s="483"/>
      <c r="SSQ232" s="483"/>
      <c r="SSR232" s="483"/>
      <c r="SSS232" s="483"/>
      <c r="SST232" s="483"/>
      <c r="SSU232" s="483"/>
      <c r="SSV232" s="483"/>
      <c r="SSW232" s="483"/>
      <c r="SSX232" s="483"/>
      <c r="SSY232" s="483"/>
      <c r="SSZ232" s="483"/>
      <c r="STA232" s="483"/>
      <c r="STB232" s="483"/>
      <c r="STC232" s="483"/>
      <c r="STD232" s="483"/>
      <c r="STE232" s="483"/>
      <c r="STF232" s="483"/>
      <c r="STG232" s="483"/>
      <c r="STH232" s="483"/>
      <c r="STI232" s="483"/>
      <c r="STJ232" s="483"/>
      <c r="STK232" s="483"/>
      <c r="STL232" s="483"/>
      <c r="STM232" s="483"/>
      <c r="STN232" s="483"/>
      <c r="STO232" s="483"/>
      <c r="STP232" s="483"/>
      <c r="STQ232" s="483"/>
      <c r="STR232" s="483"/>
      <c r="STS232" s="483"/>
      <c r="STT232" s="483"/>
      <c r="STU232" s="483"/>
      <c r="STV232" s="483"/>
      <c r="STW232" s="483"/>
      <c r="STX232" s="483"/>
      <c r="STY232" s="483"/>
      <c r="STZ232" s="483"/>
      <c r="SUA232" s="483"/>
      <c r="SUB232" s="483"/>
      <c r="SUC232" s="483"/>
      <c r="SUD232" s="483"/>
      <c r="SUE232" s="483"/>
      <c r="SUF232" s="483"/>
      <c r="SUG232" s="483"/>
      <c r="SUH232" s="483"/>
      <c r="SUI232" s="483"/>
      <c r="SUJ232" s="483"/>
      <c r="SUK232" s="483"/>
      <c r="SUL232" s="483"/>
      <c r="SUM232" s="483"/>
      <c r="SUN232" s="483"/>
      <c r="SUO232" s="483"/>
      <c r="SUP232" s="483"/>
      <c r="SUQ232" s="483"/>
      <c r="SUR232" s="483"/>
      <c r="SUS232" s="483"/>
      <c r="SUT232" s="483"/>
      <c r="SUU232" s="483"/>
      <c r="SUV232" s="483"/>
      <c r="SUW232" s="483"/>
      <c r="SUX232" s="483"/>
      <c r="SUY232" s="483"/>
      <c r="SUZ232" s="483"/>
      <c r="SVA232" s="483"/>
      <c r="SVB232" s="483"/>
      <c r="SVC232" s="483"/>
      <c r="SVD232" s="483"/>
      <c r="SVE232" s="483"/>
      <c r="SVF232" s="483"/>
      <c r="SVG232" s="483"/>
      <c r="SVH232" s="483"/>
      <c r="SVI232" s="483"/>
      <c r="SVJ232" s="483"/>
      <c r="SVK232" s="483"/>
      <c r="SVL232" s="483"/>
      <c r="SVM232" s="483"/>
      <c r="SVN232" s="483"/>
      <c r="SVO232" s="483"/>
      <c r="SVP232" s="483"/>
      <c r="SVQ232" s="483"/>
      <c r="SVR232" s="483"/>
      <c r="SVS232" s="483"/>
      <c r="SVT232" s="483"/>
      <c r="SVU232" s="483"/>
      <c r="SVV232" s="483"/>
      <c r="SVW232" s="483"/>
      <c r="SVX232" s="483"/>
      <c r="SVY232" s="483"/>
      <c r="SVZ232" s="483"/>
      <c r="SWA232" s="483"/>
      <c r="SWB232" s="483"/>
      <c r="SWC232" s="483"/>
      <c r="SWD232" s="483"/>
      <c r="SWE232" s="483"/>
      <c r="SWF232" s="483"/>
      <c r="SWG232" s="483"/>
      <c r="SWH232" s="483"/>
      <c r="SWI232" s="483"/>
      <c r="SWJ232" s="483"/>
      <c r="SWK232" s="483"/>
      <c r="SWL232" s="483"/>
      <c r="SWM232" s="483"/>
      <c r="SWN232" s="483"/>
      <c r="SWO232" s="483"/>
      <c r="SWP232" s="483"/>
      <c r="SWQ232" s="483"/>
      <c r="SWR232" s="483"/>
      <c r="SWS232" s="483"/>
      <c r="SWT232" s="483"/>
      <c r="SWU232" s="483"/>
      <c r="SWV232" s="483"/>
      <c r="SWW232" s="483"/>
      <c r="SWX232" s="483"/>
      <c r="SWY232" s="483"/>
      <c r="SWZ232" s="483"/>
      <c r="SXA232" s="483"/>
      <c r="SXB232" s="483"/>
      <c r="SXC232" s="483"/>
      <c r="SXD232" s="483"/>
      <c r="SXE232" s="483"/>
      <c r="SXF232" s="483"/>
      <c r="SXG232" s="483"/>
      <c r="SXH232" s="483"/>
      <c r="SXI232" s="483"/>
      <c r="SXJ232" s="483"/>
      <c r="SXK232" s="483"/>
      <c r="SXL232" s="483"/>
      <c r="SXM232" s="483"/>
      <c r="SXN232" s="483"/>
      <c r="SXO232" s="483"/>
      <c r="SXP232" s="483"/>
      <c r="SXQ232" s="483"/>
      <c r="SXR232" s="483"/>
      <c r="SXS232" s="483"/>
      <c r="SXT232" s="483"/>
      <c r="SXU232" s="483"/>
      <c r="SXV232" s="483"/>
      <c r="SXW232" s="483"/>
      <c r="SXX232" s="483"/>
      <c r="SXY232" s="483"/>
      <c r="SXZ232" s="483"/>
      <c r="SYA232" s="483"/>
      <c r="SYB232" s="483"/>
      <c r="SYC232" s="483"/>
      <c r="SYD232" s="483"/>
      <c r="SYE232" s="483"/>
      <c r="SYF232" s="483"/>
      <c r="SYG232" s="483"/>
      <c r="SYH232" s="483"/>
      <c r="SYI232" s="483"/>
      <c r="SYJ232" s="483"/>
      <c r="SYK232" s="483"/>
      <c r="SYL232" s="483"/>
      <c r="SYM232" s="483"/>
      <c r="SYN232" s="483"/>
      <c r="SYO232" s="483"/>
      <c r="SYP232" s="483"/>
      <c r="SYQ232" s="483"/>
      <c r="SYR232" s="483"/>
      <c r="SYS232" s="483"/>
      <c r="SYT232" s="483"/>
      <c r="SYU232" s="483"/>
      <c r="SYV232" s="483"/>
      <c r="SYW232" s="483"/>
      <c r="SYX232" s="483"/>
      <c r="SYY232" s="483"/>
      <c r="SYZ232" s="483"/>
      <c r="SZA232" s="483"/>
      <c r="SZB232" s="483"/>
      <c r="SZC232" s="483"/>
      <c r="SZD232" s="483"/>
      <c r="SZE232" s="483"/>
      <c r="SZF232" s="483"/>
      <c r="SZG232" s="483"/>
      <c r="SZH232" s="483"/>
      <c r="SZI232" s="483"/>
      <c r="SZJ232" s="483"/>
      <c r="SZK232" s="483"/>
      <c r="SZL232" s="483"/>
      <c r="SZM232" s="483"/>
      <c r="SZN232" s="483"/>
      <c r="SZO232" s="483"/>
      <c r="SZP232" s="483"/>
      <c r="SZQ232" s="483"/>
      <c r="SZR232" s="483"/>
      <c r="SZS232" s="483"/>
      <c r="SZT232" s="483"/>
      <c r="SZU232" s="483"/>
      <c r="SZV232" s="483"/>
      <c r="SZW232" s="483"/>
      <c r="SZX232" s="483"/>
      <c r="SZY232" s="483"/>
      <c r="SZZ232" s="483"/>
      <c r="TAA232" s="483"/>
      <c r="TAB232" s="483"/>
      <c r="TAC232" s="483"/>
      <c r="TAD232" s="483"/>
      <c r="TAE232" s="483"/>
      <c r="TAF232" s="483"/>
      <c r="TAG232" s="483"/>
      <c r="TAH232" s="483"/>
      <c r="TAI232" s="483"/>
      <c r="TAJ232" s="483"/>
      <c r="TAK232" s="483"/>
      <c r="TAL232" s="483"/>
      <c r="TAM232" s="483"/>
      <c r="TAN232" s="483"/>
      <c r="TAO232" s="483"/>
      <c r="TAP232" s="483"/>
      <c r="TAQ232" s="483"/>
      <c r="TAR232" s="483"/>
      <c r="TAS232" s="483"/>
      <c r="TAT232" s="483"/>
      <c r="TAU232" s="483"/>
      <c r="TAV232" s="483"/>
      <c r="TAW232" s="483"/>
      <c r="TAX232" s="483"/>
      <c r="TAY232" s="483"/>
      <c r="TAZ232" s="483"/>
      <c r="TBA232" s="483"/>
      <c r="TBB232" s="483"/>
      <c r="TBC232" s="483"/>
      <c r="TBD232" s="483"/>
      <c r="TBE232" s="483"/>
      <c r="TBF232" s="483"/>
      <c r="TBG232" s="483"/>
      <c r="TBH232" s="483"/>
      <c r="TBI232" s="483"/>
      <c r="TBJ232" s="483"/>
      <c r="TBK232" s="483"/>
      <c r="TBL232" s="483"/>
      <c r="TBM232" s="483"/>
      <c r="TBN232" s="483"/>
      <c r="TBO232" s="483"/>
      <c r="TBP232" s="483"/>
      <c r="TBQ232" s="483"/>
      <c r="TBR232" s="483"/>
      <c r="TBS232" s="483"/>
      <c r="TBT232" s="483"/>
      <c r="TBU232" s="483"/>
      <c r="TBV232" s="483"/>
      <c r="TBW232" s="483"/>
      <c r="TBX232" s="483"/>
      <c r="TBY232" s="483"/>
      <c r="TBZ232" s="483"/>
      <c r="TCA232" s="483"/>
      <c r="TCB232" s="483"/>
      <c r="TCC232" s="483"/>
      <c r="TCD232" s="483"/>
      <c r="TCE232" s="483"/>
      <c r="TCF232" s="483"/>
      <c r="TCG232" s="483"/>
      <c r="TCH232" s="483"/>
      <c r="TCI232" s="483"/>
      <c r="TCJ232" s="483"/>
      <c r="TCK232" s="483"/>
      <c r="TCL232" s="483"/>
      <c r="TCM232" s="483"/>
      <c r="TCN232" s="483"/>
      <c r="TCO232" s="483"/>
      <c r="TCP232" s="483"/>
      <c r="TCQ232" s="483"/>
      <c r="TCR232" s="483"/>
      <c r="TCS232" s="483"/>
      <c r="TCT232" s="483"/>
      <c r="TCU232" s="483"/>
      <c r="TCV232" s="483"/>
      <c r="TCW232" s="483"/>
      <c r="TCX232" s="483"/>
      <c r="TCY232" s="483"/>
      <c r="TCZ232" s="483"/>
      <c r="TDA232" s="483"/>
      <c r="TDB232" s="483"/>
      <c r="TDC232" s="483"/>
      <c r="TDD232" s="483"/>
      <c r="TDE232" s="483"/>
      <c r="TDF232" s="483"/>
      <c r="TDG232" s="483"/>
      <c r="TDH232" s="483"/>
      <c r="TDI232" s="483"/>
      <c r="TDJ232" s="483"/>
      <c r="TDK232" s="483"/>
      <c r="TDL232" s="483"/>
      <c r="TDM232" s="483"/>
      <c r="TDN232" s="483"/>
      <c r="TDO232" s="483"/>
      <c r="TDP232" s="483"/>
      <c r="TDQ232" s="483"/>
      <c r="TDR232" s="483"/>
      <c r="TDS232" s="483"/>
      <c r="TDT232" s="483"/>
      <c r="TDU232" s="483"/>
      <c r="TDV232" s="483"/>
      <c r="TDW232" s="483"/>
      <c r="TDX232" s="483"/>
      <c r="TDY232" s="483"/>
      <c r="TDZ232" s="483"/>
      <c r="TEA232" s="483"/>
      <c r="TEB232" s="483"/>
      <c r="TEC232" s="483"/>
      <c r="TED232" s="483"/>
      <c r="TEE232" s="483"/>
      <c r="TEF232" s="483"/>
      <c r="TEG232" s="483"/>
      <c r="TEH232" s="483"/>
      <c r="TEI232" s="483"/>
      <c r="TEJ232" s="483"/>
      <c r="TEK232" s="483"/>
      <c r="TEL232" s="483"/>
      <c r="TEM232" s="483"/>
      <c r="TEN232" s="483"/>
      <c r="TEO232" s="483"/>
      <c r="TEP232" s="483"/>
      <c r="TEQ232" s="483"/>
      <c r="TER232" s="483"/>
      <c r="TES232" s="483"/>
      <c r="TET232" s="483"/>
      <c r="TEU232" s="483"/>
      <c r="TEV232" s="483"/>
      <c r="TEW232" s="483"/>
      <c r="TEX232" s="483"/>
      <c r="TEY232" s="483"/>
      <c r="TEZ232" s="483"/>
      <c r="TFA232" s="483"/>
      <c r="TFB232" s="483"/>
      <c r="TFC232" s="483"/>
      <c r="TFD232" s="483"/>
      <c r="TFE232" s="483"/>
      <c r="TFF232" s="483"/>
      <c r="TFG232" s="483"/>
      <c r="TFH232" s="483"/>
      <c r="TFI232" s="483"/>
      <c r="TFJ232" s="483"/>
      <c r="TFK232" s="483"/>
      <c r="TFL232" s="483"/>
      <c r="TFM232" s="483"/>
      <c r="TFN232" s="483"/>
      <c r="TFO232" s="483"/>
      <c r="TFP232" s="483"/>
      <c r="TFQ232" s="483"/>
      <c r="TFR232" s="483"/>
      <c r="TFS232" s="483"/>
      <c r="TFT232" s="483"/>
      <c r="TFU232" s="483"/>
      <c r="TFV232" s="483"/>
      <c r="TFW232" s="483"/>
      <c r="TFX232" s="483"/>
      <c r="TFY232" s="483"/>
      <c r="TFZ232" s="483"/>
      <c r="TGA232" s="483"/>
      <c r="TGB232" s="483"/>
      <c r="TGC232" s="483"/>
      <c r="TGD232" s="483"/>
      <c r="TGE232" s="483"/>
      <c r="TGF232" s="483"/>
      <c r="TGG232" s="483"/>
      <c r="TGH232" s="483"/>
      <c r="TGI232" s="483"/>
      <c r="TGJ232" s="483"/>
      <c r="TGK232" s="483"/>
      <c r="TGL232" s="483"/>
      <c r="TGM232" s="483"/>
      <c r="TGN232" s="483"/>
      <c r="TGO232" s="483"/>
      <c r="TGP232" s="483"/>
      <c r="TGQ232" s="483"/>
      <c r="TGR232" s="483"/>
      <c r="TGS232" s="483"/>
      <c r="TGT232" s="483"/>
      <c r="TGU232" s="483"/>
      <c r="TGV232" s="483"/>
      <c r="TGW232" s="483"/>
      <c r="TGX232" s="483"/>
      <c r="TGY232" s="483"/>
      <c r="TGZ232" s="483"/>
      <c r="THA232" s="483"/>
      <c r="THB232" s="483"/>
      <c r="THC232" s="483"/>
      <c r="THD232" s="483"/>
      <c r="THE232" s="483"/>
      <c r="THF232" s="483"/>
      <c r="THG232" s="483"/>
      <c r="THH232" s="483"/>
      <c r="THI232" s="483"/>
      <c r="THJ232" s="483"/>
      <c r="THK232" s="483"/>
      <c r="THL232" s="483"/>
      <c r="THM232" s="483"/>
      <c r="THN232" s="483"/>
      <c r="THO232" s="483"/>
      <c r="THP232" s="483"/>
      <c r="THQ232" s="483"/>
      <c r="THR232" s="483"/>
      <c r="THS232" s="483"/>
      <c r="THT232" s="483"/>
      <c r="THU232" s="483"/>
      <c r="THV232" s="483"/>
      <c r="THW232" s="483"/>
      <c r="THX232" s="483"/>
      <c r="THY232" s="483"/>
      <c r="THZ232" s="483"/>
      <c r="TIA232" s="483"/>
      <c r="TIB232" s="483"/>
      <c r="TIC232" s="483"/>
      <c r="TID232" s="483"/>
      <c r="TIE232" s="483"/>
      <c r="TIF232" s="483"/>
      <c r="TIG232" s="483"/>
      <c r="TIH232" s="483"/>
      <c r="TII232" s="483"/>
      <c r="TIJ232" s="483"/>
      <c r="TIK232" s="483"/>
      <c r="TIL232" s="483"/>
      <c r="TIM232" s="483"/>
      <c r="TIN232" s="483"/>
      <c r="TIO232" s="483"/>
      <c r="TIP232" s="483"/>
      <c r="TIQ232" s="483"/>
      <c r="TIR232" s="483"/>
      <c r="TIS232" s="483"/>
      <c r="TIT232" s="483"/>
      <c r="TIU232" s="483"/>
      <c r="TIV232" s="483"/>
      <c r="TIW232" s="483"/>
      <c r="TIX232" s="483"/>
      <c r="TIY232" s="483"/>
      <c r="TIZ232" s="483"/>
      <c r="TJA232" s="483"/>
      <c r="TJB232" s="483"/>
      <c r="TJC232" s="483"/>
      <c r="TJD232" s="483"/>
      <c r="TJE232" s="483"/>
      <c r="TJF232" s="483"/>
      <c r="TJG232" s="483"/>
      <c r="TJH232" s="483"/>
      <c r="TJI232" s="483"/>
      <c r="TJJ232" s="483"/>
      <c r="TJK232" s="483"/>
      <c r="TJL232" s="483"/>
      <c r="TJM232" s="483"/>
      <c r="TJN232" s="483"/>
      <c r="TJO232" s="483"/>
      <c r="TJP232" s="483"/>
      <c r="TJQ232" s="483"/>
      <c r="TJR232" s="483"/>
      <c r="TJS232" s="483"/>
      <c r="TJT232" s="483"/>
      <c r="TJU232" s="483"/>
      <c r="TJV232" s="483"/>
      <c r="TJW232" s="483"/>
      <c r="TJX232" s="483"/>
      <c r="TJY232" s="483"/>
      <c r="TJZ232" s="483"/>
      <c r="TKA232" s="483"/>
      <c r="TKB232" s="483"/>
      <c r="TKC232" s="483"/>
      <c r="TKD232" s="483"/>
      <c r="TKE232" s="483"/>
      <c r="TKF232" s="483"/>
      <c r="TKG232" s="483"/>
      <c r="TKH232" s="483"/>
      <c r="TKI232" s="483"/>
      <c r="TKJ232" s="483"/>
      <c r="TKK232" s="483"/>
      <c r="TKL232" s="483"/>
      <c r="TKM232" s="483"/>
      <c r="TKN232" s="483"/>
      <c r="TKO232" s="483"/>
      <c r="TKP232" s="483"/>
      <c r="TKQ232" s="483"/>
      <c r="TKR232" s="483"/>
      <c r="TKS232" s="483"/>
      <c r="TKT232" s="483"/>
      <c r="TKU232" s="483"/>
      <c r="TKV232" s="483"/>
      <c r="TKW232" s="483"/>
      <c r="TKX232" s="483"/>
      <c r="TKY232" s="483"/>
      <c r="TKZ232" s="483"/>
      <c r="TLA232" s="483"/>
      <c r="TLB232" s="483"/>
      <c r="TLC232" s="483"/>
      <c r="TLD232" s="483"/>
      <c r="TLE232" s="483"/>
      <c r="TLF232" s="483"/>
      <c r="TLG232" s="483"/>
      <c r="TLH232" s="483"/>
      <c r="TLI232" s="483"/>
      <c r="TLJ232" s="483"/>
      <c r="TLK232" s="483"/>
      <c r="TLL232" s="483"/>
      <c r="TLM232" s="483"/>
      <c r="TLN232" s="483"/>
      <c r="TLO232" s="483"/>
      <c r="TLP232" s="483"/>
      <c r="TLQ232" s="483"/>
      <c r="TLR232" s="483"/>
      <c r="TLS232" s="483"/>
      <c r="TLT232" s="483"/>
      <c r="TLU232" s="483"/>
      <c r="TLV232" s="483"/>
      <c r="TLW232" s="483"/>
      <c r="TLX232" s="483"/>
      <c r="TLY232" s="483"/>
      <c r="TLZ232" s="483"/>
      <c r="TMA232" s="483"/>
      <c r="TMB232" s="483"/>
      <c r="TMC232" s="483"/>
      <c r="TMD232" s="483"/>
      <c r="TME232" s="483"/>
      <c r="TMF232" s="483"/>
      <c r="TMG232" s="483"/>
      <c r="TMH232" s="483"/>
      <c r="TMI232" s="483"/>
      <c r="TMJ232" s="483"/>
      <c r="TMK232" s="483"/>
      <c r="TML232" s="483"/>
      <c r="TMM232" s="483"/>
      <c r="TMN232" s="483"/>
      <c r="TMO232" s="483"/>
      <c r="TMP232" s="483"/>
      <c r="TMQ232" s="483"/>
      <c r="TMR232" s="483"/>
      <c r="TMS232" s="483"/>
      <c r="TMT232" s="483"/>
      <c r="TMU232" s="483"/>
      <c r="TMV232" s="483"/>
      <c r="TMW232" s="483"/>
      <c r="TMX232" s="483"/>
      <c r="TMY232" s="483"/>
      <c r="TMZ232" s="483"/>
      <c r="TNA232" s="483"/>
      <c r="TNB232" s="483"/>
      <c r="TNC232" s="483"/>
      <c r="TND232" s="483"/>
      <c r="TNE232" s="483"/>
      <c r="TNF232" s="483"/>
      <c r="TNG232" s="483"/>
      <c r="TNH232" s="483"/>
      <c r="TNI232" s="483"/>
      <c r="TNJ232" s="483"/>
      <c r="TNK232" s="483"/>
      <c r="TNL232" s="483"/>
      <c r="TNM232" s="483"/>
      <c r="TNN232" s="483"/>
      <c r="TNO232" s="483"/>
      <c r="TNP232" s="483"/>
      <c r="TNQ232" s="483"/>
      <c r="TNR232" s="483"/>
      <c r="TNS232" s="483"/>
      <c r="TNT232" s="483"/>
      <c r="TNU232" s="483"/>
      <c r="TNV232" s="483"/>
      <c r="TNW232" s="483"/>
      <c r="TNX232" s="483"/>
      <c r="TNY232" s="483"/>
      <c r="TNZ232" s="483"/>
      <c r="TOA232" s="483"/>
      <c r="TOB232" s="483"/>
      <c r="TOC232" s="483"/>
      <c r="TOD232" s="483"/>
      <c r="TOE232" s="483"/>
      <c r="TOF232" s="483"/>
      <c r="TOG232" s="483"/>
      <c r="TOH232" s="483"/>
      <c r="TOI232" s="483"/>
      <c r="TOJ232" s="483"/>
      <c r="TOK232" s="483"/>
      <c r="TOL232" s="483"/>
      <c r="TOM232" s="483"/>
      <c r="TON232" s="483"/>
      <c r="TOO232" s="483"/>
      <c r="TOP232" s="483"/>
      <c r="TOQ232" s="483"/>
      <c r="TOR232" s="483"/>
      <c r="TOS232" s="483"/>
      <c r="TOT232" s="483"/>
      <c r="TOU232" s="483"/>
      <c r="TOV232" s="483"/>
      <c r="TOW232" s="483"/>
      <c r="TOX232" s="483"/>
      <c r="TOY232" s="483"/>
      <c r="TOZ232" s="483"/>
      <c r="TPA232" s="483"/>
      <c r="TPB232" s="483"/>
      <c r="TPC232" s="483"/>
      <c r="TPD232" s="483"/>
      <c r="TPE232" s="483"/>
      <c r="TPF232" s="483"/>
      <c r="TPG232" s="483"/>
      <c r="TPH232" s="483"/>
      <c r="TPI232" s="483"/>
      <c r="TPJ232" s="483"/>
      <c r="TPK232" s="483"/>
      <c r="TPL232" s="483"/>
      <c r="TPM232" s="483"/>
      <c r="TPN232" s="483"/>
      <c r="TPO232" s="483"/>
      <c r="TPP232" s="483"/>
      <c r="TPQ232" s="483"/>
      <c r="TPR232" s="483"/>
      <c r="TPS232" s="483"/>
      <c r="TPT232" s="483"/>
      <c r="TPU232" s="483"/>
      <c r="TPV232" s="483"/>
      <c r="TPW232" s="483"/>
      <c r="TPX232" s="483"/>
      <c r="TPY232" s="483"/>
      <c r="TPZ232" s="483"/>
      <c r="TQA232" s="483"/>
      <c r="TQB232" s="483"/>
      <c r="TQC232" s="483"/>
      <c r="TQD232" s="483"/>
      <c r="TQE232" s="483"/>
      <c r="TQF232" s="483"/>
      <c r="TQG232" s="483"/>
      <c r="TQH232" s="483"/>
      <c r="TQI232" s="483"/>
      <c r="TQJ232" s="483"/>
      <c r="TQK232" s="483"/>
      <c r="TQL232" s="483"/>
      <c r="TQM232" s="483"/>
      <c r="TQN232" s="483"/>
      <c r="TQO232" s="483"/>
      <c r="TQP232" s="483"/>
      <c r="TQQ232" s="483"/>
      <c r="TQR232" s="483"/>
      <c r="TQS232" s="483"/>
      <c r="TQT232" s="483"/>
      <c r="TQU232" s="483"/>
      <c r="TQV232" s="483"/>
      <c r="TQW232" s="483"/>
      <c r="TQX232" s="483"/>
      <c r="TQY232" s="483"/>
      <c r="TQZ232" s="483"/>
      <c r="TRA232" s="483"/>
      <c r="TRB232" s="483"/>
      <c r="TRC232" s="483"/>
      <c r="TRD232" s="483"/>
      <c r="TRE232" s="483"/>
      <c r="TRF232" s="483"/>
      <c r="TRG232" s="483"/>
      <c r="TRH232" s="483"/>
      <c r="TRI232" s="483"/>
      <c r="TRJ232" s="483"/>
      <c r="TRK232" s="483"/>
      <c r="TRL232" s="483"/>
      <c r="TRM232" s="483"/>
      <c r="TRN232" s="483"/>
      <c r="TRO232" s="483"/>
      <c r="TRP232" s="483"/>
      <c r="TRQ232" s="483"/>
      <c r="TRR232" s="483"/>
      <c r="TRS232" s="483"/>
      <c r="TRT232" s="483"/>
      <c r="TRU232" s="483"/>
      <c r="TRV232" s="483"/>
      <c r="TRW232" s="483"/>
      <c r="TRX232" s="483"/>
      <c r="TRY232" s="483"/>
      <c r="TRZ232" s="483"/>
      <c r="TSA232" s="483"/>
      <c r="TSB232" s="483"/>
      <c r="TSC232" s="483"/>
      <c r="TSD232" s="483"/>
      <c r="TSE232" s="483"/>
      <c r="TSF232" s="483"/>
      <c r="TSG232" s="483"/>
      <c r="TSH232" s="483"/>
      <c r="TSI232" s="483"/>
      <c r="TSJ232" s="483"/>
      <c r="TSK232" s="483"/>
      <c r="TSL232" s="483"/>
      <c r="TSM232" s="483"/>
      <c r="TSN232" s="483"/>
      <c r="TSO232" s="483"/>
      <c r="TSP232" s="483"/>
      <c r="TSQ232" s="483"/>
      <c r="TSR232" s="483"/>
      <c r="TSS232" s="483"/>
      <c r="TST232" s="483"/>
      <c r="TSU232" s="483"/>
      <c r="TSV232" s="483"/>
      <c r="TSW232" s="483"/>
      <c r="TSX232" s="483"/>
      <c r="TSY232" s="483"/>
      <c r="TSZ232" s="483"/>
      <c r="TTA232" s="483"/>
      <c r="TTB232" s="483"/>
      <c r="TTC232" s="483"/>
      <c r="TTD232" s="483"/>
      <c r="TTE232" s="483"/>
      <c r="TTF232" s="483"/>
      <c r="TTG232" s="483"/>
      <c r="TTH232" s="483"/>
      <c r="TTI232" s="483"/>
      <c r="TTJ232" s="483"/>
      <c r="TTK232" s="483"/>
      <c r="TTL232" s="483"/>
      <c r="TTM232" s="483"/>
      <c r="TTN232" s="483"/>
      <c r="TTO232" s="483"/>
      <c r="TTP232" s="483"/>
      <c r="TTQ232" s="483"/>
      <c r="TTR232" s="483"/>
      <c r="TTS232" s="483"/>
      <c r="TTT232" s="483"/>
      <c r="TTU232" s="483"/>
      <c r="TTV232" s="483"/>
      <c r="TTW232" s="483"/>
      <c r="TTX232" s="483"/>
      <c r="TTY232" s="483"/>
      <c r="TTZ232" s="483"/>
      <c r="TUA232" s="483"/>
      <c r="TUB232" s="483"/>
      <c r="TUC232" s="483"/>
      <c r="TUD232" s="483"/>
      <c r="TUE232" s="483"/>
      <c r="TUF232" s="483"/>
      <c r="TUG232" s="483"/>
      <c r="TUH232" s="483"/>
      <c r="TUI232" s="483"/>
      <c r="TUJ232" s="483"/>
      <c r="TUK232" s="483"/>
      <c r="TUL232" s="483"/>
      <c r="TUM232" s="483"/>
      <c r="TUN232" s="483"/>
      <c r="TUO232" s="483"/>
      <c r="TUP232" s="483"/>
      <c r="TUQ232" s="483"/>
      <c r="TUR232" s="483"/>
      <c r="TUS232" s="483"/>
      <c r="TUT232" s="483"/>
      <c r="TUU232" s="483"/>
      <c r="TUV232" s="483"/>
      <c r="TUW232" s="483"/>
      <c r="TUX232" s="483"/>
      <c r="TUY232" s="483"/>
      <c r="TUZ232" s="483"/>
      <c r="TVA232" s="483"/>
      <c r="TVB232" s="483"/>
      <c r="TVC232" s="483"/>
      <c r="TVD232" s="483"/>
      <c r="TVE232" s="483"/>
      <c r="TVF232" s="483"/>
      <c r="TVG232" s="483"/>
      <c r="TVH232" s="483"/>
      <c r="TVI232" s="483"/>
      <c r="TVJ232" s="483"/>
      <c r="TVK232" s="483"/>
      <c r="TVL232" s="483"/>
      <c r="TVM232" s="483"/>
      <c r="TVN232" s="483"/>
      <c r="TVO232" s="483"/>
      <c r="TVP232" s="483"/>
      <c r="TVQ232" s="483"/>
      <c r="TVR232" s="483"/>
      <c r="TVS232" s="483"/>
      <c r="TVT232" s="483"/>
      <c r="TVU232" s="483"/>
      <c r="TVV232" s="483"/>
      <c r="TVW232" s="483"/>
      <c r="TVX232" s="483"/>
      <c r="TVY232" s="483"/>
      <c r="TVZ232" s="483"/>
      <c r="TWA232" s="483"/>
      <c r="TWB232" s="483"/>
      <c r="TWC232" s="483"/>
      <c r="TWD232" s="483"/>
      <c r="TWE232" s="483"/>
      <c r="TWF232" s="483"/>
      <c r="TWG232" s="483"/>
      <c r="TWH232" s="483"/>
      <c r="TWI232" s="483"/>
      <c r="TWJ232" s="483"/>
      <c r="TWK232" s="483"/>
      <c r="TWL232" s="483"/>
      <c r="TWM232" s="483"/>
      <c r="TWN232" s="483"/>
      <c r="TWO232" s="483"/>
      <c r="TWP232" s="483"/>
      <c r="TWQ232" s="483"/>
      <c r="TWR232" s="483"/>
      <c r="TWS232" s="483"/>
      <c r="TWT232" s="483"/>
      <c r="TWU232" s="483"/>
      <c r="TWV232" s="483"/>
      <c r="TWW232" s="483"/>
      <c r="TWX232" s="483"/>
      <c r="TWY232" s="483"/>
      <c r="TWZ232" s="483"/>
      <c r="TXA232" s="483"/>
      <c r="TXB232" s="483"/>
      <c r="TXC232" s="483"/>
      <c r="TXD232" s="483"/>
      <c r="TXE232" s="483"/>
      <c r="TXF232" s="483"/>
      <c r="TXG232" s="483"/>
      <c r="TXH232" s="483"/>
      <c r="TXI232" s="483"/>
      <c r="TXJ232" s="483"/>
      <c r="TXK232" s="483"/>
      <c r="TXL232" s="483"/>
      <c r="TXM232" s="483"/>
      <c r="TXN232" s="483"/>
      <c r="TXO232" s="483"/>
      <c r="TXP232" s="483"/>
      <c r="TXQ232" s="483"/>
      <c r="TXR232" s="483"/>
      <c r="TXS232" s="483"/>
      <c r="TXT232" s="483"/>
      <c r="TXU232" s="483"/>
      <c r="TXV232" s="483"/>
      <c r="TXW232" s="483"/>
      <c r="TXX232" s="483"/>
      <c r="TXY232" s="483"/>
      <c r="TXZ232" s="483"/>
      <c r="TYA232" s="483"/>
      <c r="TYB232" s="483"/>
      <c r="TYC232" s="483"/>
      <c r="TYD232" s="483"/>
      <c r="TYE232" s="483"/>
      <c r="TYF232" s="483"/>
      <c r="TYG232" s="483"/>
      <c r="TYH232" s="483"/>
      <c r="TYI232" s="483"/>
      <c r="TYJ232" s="483"/>
      <c r="TYK232" s="483"/>
      <c r="TYL232" s="483"/>
      <c r="TYM232" s="483"/>
      <c r="TYN232" s="483"/>
      <c r="TYO232" s="483"/>
      <c r="TYP232" s="483"/>
      <c r="TYQ232" s="483"/>
      <c r="TYR232" s="483"/>
      <c r="TYS232" s="483"/>
      <c r="TYT232" s="483"/>
      <c r="TYU232" s="483"/>
      <c r="TYV232" s="483"/>
      <c r="TYW232" s="483"/>
      <c r="TYX232" s="483"/>
      <c r="TYY232" s="483"/>
      <c r="TYZ232" s="483"/>
      <c r="TZA232" s="483"/>
      <c r="TZB232" s="483"/>
      <c r="TZC232" s="483"/>
      <c r="TZD232" s="483"/>
      <c r="TZE232" s="483"/>
      <c r="TZF232" s="483"/>
      <c r="TZG232" s="483"/>
      <c r="TZH232" s="483"/>
      <c r="TZI232" s="483"/>
      <c r="TZJ232" s="483"/>
      <c r="TZK232" s="483"/>
      <c r="TZL232" s="483"/>
      <c r="TZM232" s="483"/>
      <c r="TZN232" s="483"/>
      <c r="TZO232" s="483"/>
      <c r="TZP232" s="483"/>
      <c r="TZQ232" s="483"/>
      <c r="TZR232" s="483"/>
      <c r="TZS232" s="483"/>
      <c r="TZT232" s="483"/>
      <c r="TZU232" s="483"/>
      <c r="TZV232" s="483"/>
      <c r="TZW232" s="483"/>
      <c r="TZX232" s="483"/>
      <c r="TZY232" s="483"/>
      <c r="TZZ232" s="483"/>
      <c r="UAA232" s="483"/>
      <c r="UAB232" s="483"/>
      <c r="UAC232" s="483"/>
      <c r="UAD232" s="483"/>
      <c r="UAE232" s="483"/>
      <c r="UAF232" s="483"/>
      <c r="UAG232" s="483"/>
      <c r="UAH232" s="483"/>
      <c r="UAI232" s="483"/>
      <c r="UAJ232" s="483"/>
      <c r="UAK232" s="483"/>
      <c r="UAL232" s="483"/>
      <c r="UAM232" s="483"/>
      <c r="UAN232" s="483"/>
      <c r="UAO232" s="483"/>
      <c r="UAP232" s="483"/>
      <c r="UAQ232" s="483"/>
      <c r="UAR232" s="483"/>
      <c r="UAS232" s="483"/>
      <c r="UAT232" s="483"/>
      <c r="UAU232" s="483"/>
      <c r="UAV232" s="483"/>
      <c r="UAW232" s="483"/>
      <c r="UAX232" s="483"/>
      <c r="UAY232" s="483"/>
      <c r="UAZ232" s="483"/>
      <c r="UBA232" s="483"/>
      <c r="UBB232" s="483"/>
      <c r="UBC232" s="483"/>
      <c r="UBD232" s="483"/>
      <c r="UBE232" s="483"/>
      <c r="UBF232" s="483"/>
      <c r="UBG232" s="483"/>
      <c r="UBH232" s="483"/>
      <c r="UBI232" s="483"/>
      <c r="UBJ232" s="483"/>
      <c r="UBK232" s="483"/>
      <c r="UBL232" s="483"/>
      <c r="UBM232" s="483"/>
      <c r="UBN232" s="483"/>
      <c r="UBO232" s="483"/>
      <c r="UBP232" s="483"/>
      <c r="UBQ232" s="483"/>
      <c r="UBR232" s="483"/>
      <c r="UBS232" s="483"/>
      <c r="UBT232" s="483"/>
      <c r="UBU232" s="483"/>
      <c r="UBV232" s="483"/>
      <c r="UBW232" s="483"/>
      <c r="UBX232" s="483"/>
      <c r="UBY232" s="483"/>
      <c r="UBZ232" s="483"/>
      <c r="UCA232" s="483"/>
      <c r="UCB232" s="483"/>
      <c r="UCC232" s="483"/>
      <c r="UCD232" s="483"/>
      <c r="UCE232" s="483"/>
      <c r="UCF232" s="483"/>
      <c r="UCG232" s="483"/>
      <c r="UCH232" s="483"/>
      <c r="UCI232" s="483"/>
      <c r="UCJ232" s="483"/>
      <c r="UCK232" s="483"/>
      <c r="UCL232" s="483"/>
      <c r="UCM232" s="483"/>
      <c r="UCN232" s="483"/>
      <c r="UCO232" s="483"/>
      <c r="UCP232" s="483"/>
      <c r="UCQ232" s="483"/>
      <c r="UCR232" s="483"/>
      <c r="UCS232" s="483"/>
      <c r="UCT232" s="483"/>
      <c r="UCU232" s="483"/>
      <c r="UCV232" s="483"/>
      <c r="UCW232" s="483"/>
      <c r="UCX232" s="483"/>
      <c r="UCY232" s="483"/>
      <c r="UCZ232" s="483"/>
      <c r="UDA232" s="483"/>
      <c r="UDB232" s="483"/>
      <c r="UDC232" s="483"/>
      <c r="UDD232" s="483"/>
      <c r="UDE232" s="483"/>
      <c r="UDF232" s="483"/>
      <c r="UDG232" s="483"/>
      <c r="UDH232" s="483"/>
      <c r="UDI232" s="483"/>
      <c r="UDJ232" s="483"/>
      <c r="UDK232" s="483"/>
      <c r="UDL232" s="483"/>
      <c r="UDM232" s="483"/>
      <c r="UDN232" s="483"/>
      <c r="UDO232" s="483"/>
      <c r="UDP232" s="483"/>
      <c r="UDQ232" s="483"/>
      <c r="UDR232" s="483"/>
      <c r="UDS232" s="483"/>
      <c r="UDT232" s="483"/>
      <c r="UDU232" s="483"/>
      <c r="UDV232" s="483"/>
      <c r="UDW232" s="483"/>
      <c r="UDX232" s="483"/>
      <c r="UDY232" s="483"/>
      <c r="UDZ232" s="483"/>
      <c r="UEA232" s="483"/>
      <c r="UEB232" s="483"/>
      <c r="UEC232" s="483"/>
      <c r="UED232" s="483"/>
      <c r="UEE232" s="483"/>
      <c r="UEF232" s="483"/>
      <c r="UEG232" s="483"/>
      <c r="UEH232" s="483"/>
      <c r="UEI232" s="483"/>
      <c r="UEJ232" s="483"/>
      <c r="UEK232" s="483"/>
      <c r="UEL232" s="483"/>
      <c r="UEM232" s="483"/>
      <c r="UEN232" s="483"/>
      <c r="UEO232" s="483"/>
      <c r="UEP232" s="483"/>
      <c r="UEQ232" s="483"/>
      <c r="UER232" s="483"/>
      <c r="UES232" s="483"/>
      <c r="UET232" s="483"/>
      <c r="UEU232" s="483"/>
      <c r="UEV232" s="483"/>
      <c r="UEW232" s="483"/>
      <c r="UEX232" s="483"/>
      <c r="UEY232" s="483"/>
      <c r="UEZ232" s="483"/>
      <c r="UFA232" s="483"/>
      <c r="UFB232" s="483"/>
      <c r="UFC232" s="483"/>
      <c r="UFD232" s="483"/>
      <c r="UFE232" s="483"/>
      <c r="UFF232" s="483"/>
      <c r="UFG232" s="483"/>
      <c r="UFH232" s="483"/>
      <c r="UFI232" s="483"/>
      <c r="UFJ232" s="483"/>
      <c r="UFK232" s="483"/>
      <c r="UFL232" s="483"/>
      <c r="UFM232" s="483"/>
      <c r="UFN232" s="483"/>
      <c r="UFO232" s="483"/>
      <c r="UFP232" s="483"/>
      <c r="UFQ232" s="483"/>
      <c r="UFR232" s="483"/>
      <c r="UFS232" s="483"/>
      <c r="UFT232" s="483"/>
      <c r="UFU232" s="483"/>
      <c r="UFV232" s="483"/>
      <c r="UFW232" s="483"/>
      <c r="UFX232" s="483"/>
      <c r="UFY232" s="483"/>
      <c r="UFZ232" s="483"/>
      <c r="UGA232" s="483"/>
      <c r="UGB232" s="483"/>
      <c r="UGC232" s="483"/>
      <c r="UGD232" s="483"/>
      <c r="UGE232" s="483"/>
      <c r="UGF232" s="483"/>
      <c r="UGG232" s="483"/>
      <c r="UGH232" s="483"/>
      <c r="UGI232" s="483"/>
      <c r="UGJ232" s="483"/>
      <c r="UGK232" s="483"/>
      <c r="UGL232" s="483"/>
      <c r="UGM232" s="483"/>
      <c r="UGN232" s="483"/>
      <c r="UGO232" s="483"/>
      <c r="UGP232" s="483"/>
      <c r="UGQ232" s="483"/>
      <c r="UGR232" s="483"/>
      <c r="UGS232" s="483"/>
      <c r="UGT232" s="483"/>
      <c r="UGU232" s="483"/>
      <c r="UGV232" s="483"/>
      <c r="UGW232" s="483"/>
      <c r="UGX232" s="483"/>
      <c r="UGY232" s="483"/>
      <c r="UGZ232" s="483"/>
      <c r="UHA232" s="483"/>
      <c r="UHB232" s="483"/>
      <c r="UHC232" s="483"/>
      <c r="UHD232" s="483"/>
      <c r="UHE232" s="483"/>
      <c r="UHF232" s="483"/>
      <c r="UHG232" s="483"/>
      <c r="UHH232" s="483"/>
      <c r="UHI232" s="483"/>
      <c r="UHJ232" s="483"/>
      <c r="UHK232" s="483"/>
      <c r="UHL232" s="483"/>
      <c r="UHM232" s="483"/>
      <c r="UHN232" s="483"/>
      <c r="UHO232" s="483"/>
      <c r="UHP232" s="483"/>
      <c r="UHQ232" s="483"/>
      <c r="UHR232" s="483"/>
      <c r="UHS232" s="483"/>
      <c r="UHT232" s="483"/>
      <c r="UHU232" s="483"/>
      <c r="UHV232" s="483"/>
      <c r="UHW232" s="483"/>
      <c r="UHX232" s="483"/>
      <c r="UHY232" s="483"/>
      <c r="UHZ232" s="483"/>
      <c r="UIA232" s="483"/>
      <c r="UIB232" s="483"/>
      <c r="UIC232" s="483"/>
      <c r="UID232" s="483"/>
      <c r="UIE232" s="483"/>
      <c r="UIF232" s="483"/>
      <c r="UIG232" s="483"/>
      <c r="UIH232" s="483"/>
      <c r="UII232" s="483"/>
      <c r="UIJ232" s="483"/>
      <c r="UIK232" s="483"/>
      <c r="UIL232" s="483"/>
      <c r="UIM232" s="483"/>
      <c r="UIN232" s="483"/>
      <c r="UIO232" s="483"/>
      <c r="UIP232" s="483"/>
      <c r="UIQ232" s="483"/>
      <c r="UIR232" s="483"/>
      <c r="UIS232" s="483"/>
      <c r="UIT232" s="483"/>
      <c r="UIU232" s="483"/>
      <c r="UIV232" s="483"/>
      <c r="UIW232" s="483"/>
      <c r="UIX232" s="483"/>
      <c r="UIY232" s="483"/>
      <c r="UIZ232" s="483"/>
      <c r="UJA232" s="483"/>
      <c r="UJB232" s="483"/>
      <c r="UJC232" s="483"/>
      <c r="UJD232" s="483"/>
      <c r="UJE232" s="483"/>
      <c r="UJF232" s="483"/>
      <c r="UJG232" s="483"/>
      <c r="UJH232" s="483"/>
      <c r="UJI232" s="483"/>
      <c r="UJJ232" s="483"/>
      <c r="UJK232" s="483"/>
      <c r="UJL232" s="483"/>
      <c r="UJM232" s="483"/>
      <c r="UJN232" s="483"/>
      <c r="UJO232" s="483"/>
      <c r="UJP232" s="483"/>
      <c r="UJQ232" s="483"/>
      <c r="UJR232" s="483"/>
      <c r="UJS232" s="483"/>
      <c r="UJT232" s="483"/>
      <c r="UJU232" s="483"/>
      <c r="UJV232" s="483"/>
      <c r="UJW232" s="483"/>
      <c r="UJX232" s="483"/>
      <c r="UJY232" s="483"/>
      <c r="UJZ232" s="483"/>
      <c r="UKA232" s="483"/>
      <c r="UKB232" s="483"/>
      <c r="UKC232" s="483"/>
      <c r="UKD232" s="483"/>
      <c r="UKE232" s="483"/>
      <c r="UKF232" s="483"/>
      <c r="UKG232" s="483"/>
      <c r="UKH232" s="483"/>
      <c r="UKI232" s="483"/>
      <c r="UKJ232" s="483"/>
      <c r="UKK232" s="483"/>
      <c r="UKL232" s="483"/>
      <c r="UKM232" s="483"/>
      <c r="UKN232" s="483"/>
      <c r="UKO232" s="483"/>
      <c r="UKP232" s="483"/>
      <c r="UKQ232" s="483"/>
      <c r="UKR232" s="483"/>
      <c r="UKS232" s="483"/>
      <c r="UKT232" s="483"/>
      <c r="UKU232" s="483"/>
      <c r="UKV232" s="483"/>
      <c r="UKW232" s="483"/>
      <c r="UKX232" s="483"/>
      <c r="UKY232" s="483"/>
      <c r="UKZ232" s="483"/>
      <c r="ULA232" s="483"/>
      <c r="ULB232" s="483"/>
      <c r="ULC232" s="483"/>
      <c r="ULD232" s="483"/>
      <c r="ULE232" s="483"/>
      <c r="ULF232" s="483"/>
      <c r="ULG232" s="483"/>
      <c r="ULH232" s="483"/>
      <c r="ULI232" s="483"/>
      <c r="ULJ232" s="483"/>
      <c r="ULK232" s="483"/>
      <c r="ULL232" s="483"/>
      <c r="ULM232" s="483"/>
      <c r="ULN232" s="483"/>
      <c r="ULO232" s="483"/>
      <c r="ULP232" s="483"/>
      <c r="ULQ232" s="483"/>
      <c r="ULR232" s="483"/>
      <c r="ULS232" s="483"/>
      <c r="ULT232" s="483"/>
      <c r="ULU232" s="483"/>
      <c r="ULV232" s="483"/>
      <c r="ULW232" s="483"/>
      <c r="ULX232" s="483"/>
      <c r="ULY232" s="483"/>
      <c r="ULZ232" s="483"/>
      <c r="UMA232" s="483"/>
      <c r="UMB232" s="483"/>
      <c r="UMC232" s="483"/>
      <c r="UMD232" s="483"/>
      <c r="UME232" s="483"/>
      <c r="UMF232" s="483"/>
      <c r="UMG232" s="483"/>
      <c r="UMH232" s="483"/>
      <c r="UMI232" s="483"/>
      <c r="UMJ232" s="483"/>
      <c r="UMK232" s="483"/>
      <c r="UML232" s="483"/>
      <c r="UMM232" s="483"/>
      <c r="UMN232" s="483"/>
      <c r="UMO232" s="483"/>
      <c r="UMP232" s="483"/>
      <c r="UMQ232" s="483"/>
      <c r="UMR232" s="483"/>
      <c r="UMS232" s="483"/>
      <c r="UMT232" s="483"/>
      <c r="UMU232" s="483"/>
      <c r="UMV232" s="483"/>
      <c r="UMW232" s="483"/>
      <c r="UMX232" s="483"/>
      <c r="UMY232" s="483"/>
      <c r="UMZ232" s="483"/>
      <c r="UNA232" s="483"/>
      <c r="UNB232" s="483"/>
      <c r="UNC232" s="483"/>
      <c r="UND232" s="483"/>
      <c r="UNE232" s="483"/>
      <c r="UNF232" s="483"/>
      <c r="UNG232" s="483"/>
      <c r="UNH232" s="483"/>
      <c r="UNI232" s="483"/>
      <c r="UNJ232" s="483"/>
      <c r="UNK232" s="483"/>
      <c r="UNL232" s="483"/>
      <c r="UNM232" s="483"/>
      <c r="UNN232" s="483"/>
      <c r="UNO232" s="483"/>
      <c r="UNP232" s="483"/>
      <c r="UNQ232" s="483"/>
      <c r="UNR232" s="483"/>
      <c r="UNS232" s="483"/>
      <c r="UNT232" s="483"/>
      <c r="UNU232" s="483"/>
      <c r="UNV232" s="483"/>
      <c r="UNW232" s="483"/>
      <c r="UNX232" s="483"/>
      <c r="UNY232" s="483"/>
      <c r="UNZ232" s="483"/>
      <c r="UOA232" s="483"/>
      <c r="UOB232" s="483"/>
      <c r="UOC232" s="483"/>
      <c r="UOD232" s="483"/>
      <c r="UOE232" s="483"/>
      <c r="UOF232" s="483"/>
      <c r="UOG232" s="483"/>
      <c r="UOH232" s="483"/>
      <c r="UOI232" s="483"/>
      <c r="UOJ232" s="483"/>
      <c r="UOK232" s="483"/>
      <c r="UOL232" s="483"/>
      <c r="UOM232" s="483"/>
      <c r="UON232" s="483"/>
      <c r="UOO232" s="483"/>
      <c r="UOP232" s="483"/>
      <c r="UOQ232" s="483"/>
      <c r="UOR232" s="483"/>
      <c r="UOS232" s="483"/>
      <c r="UOT232" s="483"/>
      <c r="UOU232" s="483"/>
      <c r="UOV232" s="483"/>
      <c r="UOW232" s="483"/>
      <c r="UOX232" s="483"/>
      <c r="UOY232" s="483"/>
      <c r="UOZ232" s="483"/>
      <c r="UPA232" s="483"/>
      <c r="UPB232" s="483"/>
      <c r="UPC232" s="483"/>
      <c r="UPD232" s="483"/>
      <c r="UPE232" s="483"/>
      <c r="UPF232" s="483"/>
      <c r="UPG232" s="483"/>
      <c r="UPH232" s="483"/>
      <c r="UPI232" s="483"/>
      <c r="UPJ232" s="483"/>
      <c r="UPK232" s="483"/>
      <c r="UPL232" s="483"/>
      <c r="UPM232" s="483"/>
      <c r="UPN232" s="483"/>
      <c r="UPO232" s="483"/>
      <c r="UPP232" s="483"/>
      <c r="UPQ232" s="483"/>
      <c r="UPR232" s="483"/>
      <c r="UPS232" s="483"/>
      <c r="UPT232" s="483"/>
      <c r="UPU232" s="483"/>
      <c r="UPV232" s="483"/>
      <c r="UPW232" s="483"/>
      <c r="UPX232" s="483"/>
      <c r="UPY232" s="483"/>
      <c r="UPZ232" s="483"/>
      <c r="UQA232" s="483"/>
      <c r="UQB232" s="483"/>
      <c r="UQC232" s="483"/>
      <c r="UQD232" s="483"/>
      <c r="UQE232" s="483"/>
      <c r="UQF232" s="483"/>
      <c r="UQG232" s="483"/>
      <c r="UQH232" s="483"/>
      <c r="UQI232" s="483"/>
      <c r="UQJ232" s="483"/>
      <c r="UQK232" s="483"/>
      <c r="UQL232" s="483"/>
      <c r="UQM232" s="483"/>
      <c r="UQN232" s="483"/>
      <c r="UQO232" s="483"/>
      <c r="UQP232" s="483"/>
      <c r="UQQ232" s="483"/>
      <c r="UQR232" s="483"/>
      <c r="UQS232" s="483"/>
      <c r="UQT232" s="483"/>
      <c r="UQU232" s="483"/>
      <c r="UQV232" s="483"/>
      <c r="UQW232" s="483"/>
      <c r="UQX232" s="483"/>
      <c r="UQY232" s="483"/>
      <c r="UQZ232" s="483"/>
      <c r="URA232" s="483"/>
      <c r="URB232" s="483"/>
      <c r="URC232" s="483"/>
      <c r="URD232" s="483"/>
      <c r="URE232" s="483"/>
      <c r="URF232" s="483"/>
      <c r="URG232" s="483"/>
      <c r="URH232" s="483"/>
      <c r="URI232" s="483"/>
      <c r="URJ232" s="483"/>
      <c r="URK232" s="483"/>
      <c r="URL232" s="483"/>
      <c r="URM232" s="483"/>
      <c r="URN232" s="483"/>
      <c r="URO232" s="483"/>
      <c r="URP232" s="483"/>
      <c r="URQ232" s="483"/>
      <c r="URR232" s="483"/>
      <c r="URS232" s="483"/>
      <c r="URT232" s="483"/>
      <c r="URU232" s="483"/>
      <c r="URV232" s="483"/>
      <c r="URW232" s="483"/>
      <c r="URX232" s="483"/>
      <c r="URY232" s="483"/>
      <c r="URZ232" s="483"/>
      <c r="USA232" s="483"/>
      <c r="USB232" s="483"/>
      <c r="USC232" s="483"/>
      <c r="USD232" s="483"/>
      <c r="USE232" s="483"/>
      <c r="USF232" s="483"/>
      <c r="USG232" s="483"/>
      <c r="USH232" s="483"/>
      <c r="USI232" s="483"/>
      <c r="USJ232" s="483"/>
      <c r="USK232" s="483"/>
      <c r="USL232" s="483"/>
      <c r="USM232" s="483"/>
      <c r="USN232" s="483"/>
      <c r="USO232" s="483"/>
      <c r="USP232" s="483"/>
      <c r="USQ232" s="483"/>
      <c r="USR232" s="483"/>
      <c r="USS232" s="483"/>
      <c r="UST232" s="483"/>
      <c r="USU232" s="483"/>
      <c r="USV232" s="483"/>
      <c r="USW232" s="483"/>
      <c r="USX232" s="483"/>
      <c r="USY232" s="483"/>
      <c r="USZ232" s="483"/>
      <c r="UTA232" s="483"/>
      <c r="UTB232" s="483"/>
      <c r="UTC232" s="483"/>
      <c r="UTD232" s="483"/>
      <c r="UTE232" s="483"/>
      <c r="UTF232" s="483"/>
      <c r="UTG232" s="483"/>
      <c r="UTH232" s="483"/>
      <c r="UTI232" s="483"/>
      <c r="UTJ232" s="483"/>
      <c r="UTK232" s="483"/>
      <c r="UTL232" s="483"/>
      <c r="UTM232" s="483"/>
      <c r="UTN232" s="483"/>
      <c r="UTO232" s="483"/>
      <c r="UTP232" s="483"/>
      <c r="UTQ232" s="483"/>
      <c r="UTR232" s="483"/>
      <c r="UTS232" s="483"/>
      <c r="UTT232" s="483"/>
      <c r="UTU232" s="483"/>
      <c r="UTV232" s="483"/>
      <c r="UTW232" s="483"/>
      <c r="UTX232" s="483"/>
      <c r="UTY232" s="483"/>
      <c r="UTZ232" s="483"/>
      <c r="UUA232" s="483"/>
      <c r="UUB232" s="483"/>
      <c r="UUC232" s="483"/>
      <c r="UUD232" s="483"/>
      <c r="UUE232" s="483"/>
      <c r="UUF232" s="483"/>
      <c r="UUG232" s="483"/>
      <c r="UUH232" s="483"/>
      <c r="UUI232" s="483"/>
      <c r="UUJ232" s="483"/>
      <c r="UUK232" s="483"/>
      <c r="UUL232" s="483"/>
      <c r="UUM232" s="483"/>
      <c r="UUN232" s="483"/>
      <c r="UUO232" s="483"/>
      <c r="UUP232" s="483"/>
      <c r="UUQ232" s="483"/>
      <c r="UUR232" s="483"/>
      <c r="UUS232" s="483"/>
      <c r="UUT232" s="483"/>
      <c r="UUU232" s="483"/>
      <c r="UUV232" s="483"/>
      <c r="UUW232" s="483"/>
      <c r="UUX232" s="483"/>
      <c r="UUY232" s="483"/>
      <c r="UUZ232" s="483"/>
      <c r="UVA232" s="483"/>
      <c r="UVB232" s="483"/>
      <c r="UVC232" s="483"/>
      <c r="UVD232" s="483"/>
      <c r="UVE232" s="483"/>
      <c r="UVF232" s="483"/>
      <c r="UVG232" s="483"/>
      <c r="UVH232" s="483"/>
      <c r="UVI232" s="483"/>
      <c r="UVJ232" s="483"/>
      <c r="UVK232" s="483"/>
      <c r="UVL232" s="483"/>
      <c r="UVM232" s="483"/>
      <c r="UVN232" s="483"/>
      <c r="UVO232" s="483"/>
      <c r="UVP232" s="483"/>
      <c r="UVQ232" s="483"/>
      <c r="UVR232" s="483"/>
      <c r="UVS232" s="483"/>
      <c r="UVT232" s="483"/>
      <c r="UVU232" s="483"/>
      <c r="UVV232" s="483"/>
      <c r="UVW232" s="483"/>
      <c r="UVX232" s="483"/>
      <c r="UVY232" s="483"/>
      <c r="UVZ232" s="483"/>
      <c r="UWA232" s="483"/>
      <c r="UWB232" s="483"/>
      <c r="UWC232" s="483"/>
      <c r="UWD232" s="483"/>
      <c r="UWE232" s="483"/>
      <c r="UWF232" s="483"/>
      <c r="UWG232" s="483"/>
      <c r="UWH232" s="483"/>
      <c r="UWI232" s="483"/>
      <c r="UWJ232" s="483"/>
      <c r="UWK232" s="483"/>
      <c r="UWL232" s="483"/>
      <c r="UWM232" s="483"/>
      <c r="UWN232" s="483"/>
      <c r="UWO232" s="483"/>
      <c r="UWP232" s="483"/>
      <c r="UWQ232" s="483"/>
      <c r="UWR232" s="483"/>
      <c r="UWS232" s="483"/>
      <c r="UWT232" s="483"/>
      <c r="UWU232" s="483"/>
      <c r="UWV232" s="483"/>
      <c r="UWW232" s="483"/>
      <c r="UWX232" s="483"/>
      <c r="UWY232" s="483"/>
      <c r="UWZ232" s="483"/>
      <c r="UXA232" s="483"/>
      <c r="UXB232" s="483"/>
      <c r="UXC232" s="483"/>
      <c r="UXD232" s="483"/>
      <c r="UXE232" s="483"/>
      <c r="UXF232" s="483"/>
      <c r="UXG232" s="483"/>
      <c r="UXH232" s="483"/>
      <c r="UXI232" s="483"/>
      <c r="UXJ232" s="483"/>
      <c r="UXK232" s="483"/>
      <c r="UXL232" s="483"/>
      <c r="UXM232" s="483"/>
      <c r="UXN232" s="483"/>
      <c r="UXO232" s="483"/>
      <c r="UXP232" s="483"/>
      <c r="UXQ232" s="483"/>
      <c r="UXR232" s="483"/>
      <c r="UXS232" s="483"/>
      <c r="UXT232" s="483"/>
      <c r="UXU232" s="483"/>
      <c r="UXV232" s="483"/>
      <c r="UXW232" s="483"/>
      <c r="UXX232" s="483"/>
      <c r="UXY232" s="483"/>
      <c r="UXZ232" s="483"/>
      <c r="UYA232" s="483"/>
      <c r="UYB232" s="483"/>
      <c r="UYC232" s="483"/>
      <c r="UYD232" s="483"/>
      <c r="UYE232" s="483"/>
      <c r="UYF232" s="483"/>
      <c r="UYG232" s="483"/>
      <c r="UYH232" s="483"/>
      <c r="UYI232" s="483"/>
      <c r="UYJ232" s="483"/>
      <c r="UYK232" s="483"/>
      <c r="UYL232" s="483"/>
      <c r="UYM232" s="483"/>
      <c r="UYN232" s="483"/>
      <c r="UYO232" s="483"/>
      <c r="UYP232" s="483"/>
      <c r="UYQ232" s="483"/>
      <c r="UYR232" s="483"/>
      <c r="UYS232" s="483"/>
      <c r="UYT232" s="483"/>
      <c r="UYU232" s="483"/>
      <c r="UYV232" s="483"/>
      <c r="UYW232" s="483"/>
      <c r="UYX232" s="483"/>
      <c r="UYY232" s="483"/>
      <c r="UYZ232" s="483"/>
      <c r="UZA232" s="483"/>
      <c r="UZB232" s="483"/>
      <c r="UZC232" s="483"/>
      <c r="UZD232" s="483"/>
      <c r="UZE232" s="483"/>
      <c r="UZF232" s="483"/>
      <c r="UZG232" s="483"/>
      <c r="UZH232" s="483"/>
      <c r="UZI232" s="483"/>
      <c r="UZJ232" s="483"/>
      <c r="UZK232" s="483"/>
      <c r="UZL232" s="483"/>
      <c r="UZM232" s="483"/>
      <c r="UZN232" s="483"/>
      <c r="UZO232" s="483"/>
      <c r="UZP232" s="483"/>
      <c r="UZQ232" s="483"/>
      <c r="UZR232" s="483"/>
      <c r="UZS232" s="483"/>
      <c r="UZT232" s="483"/>
      <c r="UZU232" s="483"/>
      <c r="UZV232" s="483"/>
      <c r="UZW232" s="483"/>
      <c r="UZX232" s="483"/>
      <c r="UZY232" s="483"/>
      <c r="UZZ232" s="483"/>
      <c r="VAA232" s="483"/>
      <c r="VAB232" s="483"/>
      <c r="VAC232" s="483"/>
      <c r="VAD232" s="483"/>
      <c r="VAE232" s="483"/>
      <c r="VAF232" s="483"/>
      <c r="VAG232" s="483"/>
      <c r="VAH232" s="483"/>
      <c r="VAI232" s="483"/>
      <c r="VAJ232" s="483"/>
      <c r="VAK232" s="483"/>
      <c r="VAL232" s="483"/>
      <c r="VAM232" s="483"/>
      <c r="VAN232" s="483"/>
      <c r="VAO232" s="483"/>
      <c r="VAP232" s="483"/>
      <c r="VAQ232" s="483"/>
      <c r="VAR232" s="483"/>
      <c r="VAS232" s="483"/>
      <c r="VAT232" s="483"/>
      <c r="VAU232" s="483"/>
      <c r="VAV232" s="483"/>
      <c r="VAW232" s="483"/>
      <c r="VAX232" s="483"/>
      <c r="VAY232" s="483"/>
      <c r="VAZ232" s="483"/>
      <c r="VBA232" s="483"/>
      <c r="VBB232" s="483"/>
      <c r="VBC232" s="483"/>
      <c r="VBD232" s="483"/>
      <c r="VBE232" s="483"/>
      <c r="VBF232" s="483"/>
      <c r="VBG232" s="483"/>
      <c r="VBH232" s="483"/>
      <c r="VBI232" s="483"/>
      <c r="VBJ232" s="483"/>
      <c r="VBK232" s="483"/>
      <c r="VBL232" s="483"/>
      <c r="VBM232" s="483"/>
      <c r="VBN232" s="483"/>
      <c r="VBO232" s="483"/>
      <c r="VBP232" s="483"/>
      <c r="VBQ232" s="483"/>
      <c r="VBR232" s="483"/>
      <c r="VBS232" s="483"/>
      <c r="VBT232" s="483"/>
      <c r="VBU232" s="483"/>
      <c r="VBV232" s="483"/>
      <c r="VBW232" s="483"/>
      <c r="VBX232" s="483"/>
      <c r="VBY232" s="483"/>
      <c r="VBZ232" s="483"/>
      <c r="VCA232" s="483"/>
      <c r="VCB232" s="483"/>
      <c r="VCC232" s="483"/>
      <c r="VCD232" s="483"/>
      <c r="VCE232" s="483"/>
      <c r="VCF232" s="483"/>
      <c r="VCG232" s="483"/>
      <c r="VCH232" s="483"/>
      <c r="VCI232" s="483"/>
      <c r="VCJ232" s="483"/>
      <c r="VCK232" s="483"/>
      <c r="VCL232" s="483"/>
      <c r="VCM232" s="483"/>
      <c r="VCN232" s="483"/>
      <c r="VCO232" s="483"/>
      <c r="VCP232" s="483"/>
      <c r="VCQ232" s="483"/>
      <c r="VCR232" s="483"/>
      <c r="VCS232" s="483"/>
      <c r="VCT232" s="483"/>
      <c r="VCU232" s="483"/>
      <c r="VCV232" s="483"/>
      <c r="VCW232" s="483"/>
      <c r="VCX232" s="483"/>
      <c r="VCY232" s="483"/>
      <c r="VCZ232" s="483"/>
      <c r="VDA232" s="483"/>
      <c r="VDB232" s="483"/>
      <c r="VDC232" s="483"/>
      <c r="VDD232" s="483"/>
      <c r="VDE232" s="483"/>
      <c r="VDF232" s="483"/>
      <c r="VDG232" s="483"/>
      <c r="VDH232" s="483"/>
      <c r="VDI232" s="483"/>
      <c r="VDJ232" s="483"/>
      <c r="VDK232" s="483"/>
      <c r="VDL232" s="483"/>
      <c r="VDM232" s="483"/>
      <c r="VDN232" s="483"/>
      <c r="VDO232" s="483"/>
      <c r="VDP232" s="483"/>
      <c r="VDQ232" s="483"/>
      <c r="VDR232" s="483"/>
      <c r="VDS232" s="483"/>
      <c r="VDT232" s="483"/>
      <c r="VDU232" s="483"/>
      <c r="VDV232" s="483"/>
      <c r="VDW232" s="483"/>
      <c r="VDX232" s="483"/>
      <c r="VDY232" s="483"/>
      <c r="VDZ232" s="483"/>
      <c r="VEA232" s="483"/>
      <c r="VEB232" s="483"/>
      <c r="VEC232" s="483"/>
      <c r="VED232" s="483"/>
      <c r="VEE232" s="483"/>
      <c r="VEF232" s="483"/>
      <c r="VEG232" s="483"/>
      <c r="VEH232" s="483"/>
      <c r="VEI232" s="483"/>
      <c r="VEJ232" s="483"/>
      <c r="VEK232" s="483"/>
      <c r="VEL232" s="483"/>
      <c r="VEM232" s="483"/>
      <c r="VEN232" s="483"/>
      <c r="VEO232" s="483"/>
      <c r="VEP232" s="483"/>
      <c r="VEQ232" s="483"/>
      <c r="VER232" s="483"/>
      <c r="VES232" s="483"/>
      <c r="VET232" s="483"/>
      <c r="VEU232" s="483"/>
      <c r="VEV232" s="483"/>
      <c r="VEW232" s="483"/>
      <c r="VEX232" s="483"/>
      <c r="VEY232" s="483"/>
      <c r="VEZ232" s="483"/>
      <c r="VFA232" s="483"/>
      <c r="VFB232" s="483"/>
      <c r="VFC232" s="483"/>
      <c r="VFD232" s="483"/>
      <c r="VFE232" s="483"/>
      <c r="VFF232" s="483"/>
      <c r="VFG232" s="483"/>
      <c r="VFH232" s="483"/>
      <c r="VFI232" s="483"/>
      <c r="VFJ232" s="483"/>
      <c r="VFK232" s="483"/>
      <c r="VFL232" s="483"/>
      <c r="VFM232" s="483"/>
      <c r="VFN232" s="483"/>
      <c r="VFO232" s="483"/>
      <c r="VFP232" s="483"/>
      <c r="VFQ232" s="483"/>
      <c r="VFR232" s="483"/>
      <c r="VFS232" s="483"/>
      <c r="VFT232" s="483"/>
      <c r="VFU232" s="483"/>
      <c r="VFV232" s="483"/>
      <c r="VFW232" s="483"/>
      <c r="VFX232" s="483"/>
      <c r="VFY232" s="483"/>
      <c r="VFZ232" s="483"/>
      <c r="VGA232" s="483"/>
      <c r="VGB232" s="483"/>
      <c r="VGC232" s="483"/>
      <c r="VGD232" s="483"/>
      <c r="VGE232" s="483"/>
      <c r="VGF232" s="483"/>
      <c r="VGG232" s="483"/>
      <c r="VGH232" s="483"/>
      <c r="VGI232" s="483"/>
      <c r="VGJ232" s="483"/>
      <c r="VGK232" s="483"/>
      <c r="VGL232" s="483"/>
      <c r="VGM232" s="483"/>
      <c r="VGN232" s="483"/>
      <c r="VGO232" s="483"/>
      <c r="VGP232" s="483"/>
      <c r="VGQ232" s="483"/>
      <c r="VGR232" s="483"/>
      <c r="VGS232" s="483"/>
      <c r="VGT232" s="483"/>
      <c r="VGU232" s="483"/>
      <c r="VGV232" s="483"/>
      <c r="VGW232" s="483"/>
      <c r="VGX232" s="483"/>
      <c r="VGY232" s="483"/>
      <c r="VGZ232" s="483"/>
      <c r="VHA232" s="483"/>
      <c r="VHB232" s="483"/>
      <c r="VHC232" s="483"/>
      <c r="VHD232" s="483"/>
      <c r="VHE232" s="483"/>
      <c r="VHF232" s="483"/>
      <c r="VHG232" s="483"/>
      <c r="VHH232" s="483"/>
      <c r="VHI232" s="483"/>
      <c r="VHJ232" s="483"/>
      <c r="VHK232" s="483"/>
      <c r="VHL232" s="483"/>
      <c r="VHM232" s="483"/>
      <c r="VHN232" s="483"/>
      <c r="VHO232" s="483"/>
      <c r="VHP232" s="483"/>
      <c r="VHQ232" s="483"/>
      <c r="VHR232" s="483"/>
      <c r="VHS232" s="483"/>
      <c r="VHT232" s="483"/>
      <c r="VHU232" s="483"/>
      <c r="VHV232" s="483"/>
      <c r="VHW232" s="483"/>
      <c r="VHX232" s="483"/>
      <c r="VHY232" s="483"/>
      <c r="VHZ232" s="483"/>
      <c r="VIA232" s="483"/>
      <c r="VIB232" s="483"/>
      <c r="VIC232" s="483"/>
      <c r="VID232" s="483"/>
      <c r="VIE232" s="483"/>
      <c r="VIF232" s="483"/>
      <c r="VIG232" s="483"/>
      <c r="VIH232" s="483"/>
      <c r="VII232" s="483"/>
      <c r="VIJ232" s="483"/>
      <c r="VIK232" s="483"/>
      <c r="VIL232" s="483"/>
      <c r="VIM232" s="483"/>
      <c r="VIN232" s="483"/>
      <c r="VIO232" s="483"/>
      <c r="VIP232" s="483"/>
      <c r="VIQ232" s="483"/>
      <c r="VIR232" s="483"/>
      <c r="VIS232" s="483"/>
      <c r="VIT232" s="483"/>
      <c r="VIU232" s="483"/>
      <c r="VIV232" s="483"/>
      <c r="VIW232" s="483"/>
      <c r="VIX232" s="483"/>
      <c r="VIY232" s="483"/>
      <c r="VIZ232" s="483"/>
      <c r="VJA232" s="483"/>
      <c r="VJB232" s="483"/>
      <c r="VJC232" s="483"/>
      <c r="VJD232" s="483"/>
      <c r="VJE232" s="483"/>
      <c r="VJF232" s="483"/>
      <c r="VJG232" s="483"/>
      <c r="VJH232" s="483"/>
      <c r="VJI232" s="483"/>
      <c r="VJJ232" s="483"/>
      <c r="VJK232" s="483"/>
      <c r="VJL232" s="483"/>
      <c r="VJM232" s="483"/>
      <c r="VJN232" s="483"/>
      <c r="VJO232" s="483"/>
      <c r="VJP232" s="483"/>
      <c r="VJQ232" s="483"/>
      <c r="VJR232" s="483"/>
      <c r="VJS232" s="483"/>
      <c r="VJT232" s="483"/>
      <c r="VJU232" s="483"/>
      <c r="VJV232" s="483"/>
      <c r="VJW232" s="483"/>
      <c r="VJX232" s="483"/>
      <c r="VJY232" s="483"/>
      <c r="VJZ232" s="483"/>
      <c r="VKA232" s="483"/>
      <c r="VKB232" s="483"/>
      <c r="VKC232" s="483"/>
      <c r="VKD232" s="483"/>
      <c r="VKE232" s="483"/>
      <c r="VKF232" s="483"/>
      <c r="VKG232" s="483"/>
      <c r="VKH232" s="483"/>
      <c r="VKI232" s="483"/>
      <c r="VKJ232" s="483"/>
      <c r="VKK232" s="483"/>
      <c r="VKL232" s="483"/>
      <c r="VKM232" s="483"/>
      <c r="VKN232" s="483"/>
      <c r="VKO232" s="483"/>
      <c r="VKP232" s="483"/>
      <c r="VKQ232" s="483"/>
      <c r="VKR232" s="483"/>
      <c r="VKS232" s="483"/>
      <c r="VKT232" s="483"/>
      <c r="VKU232" s="483"/>
      <c r="VKV232" s="483"/>
      <c r="VKW232" s="483"/>
      <c r="VKX232" s="483"/>
      <c r="VKY232" s="483"/>
      <c r="VKZ232" s="483"/>
      <c r="VLA232" s="483"/>
      <c r="VLB232" s="483"/>
      <c r="VLC232" s="483"/>
      <c r="VLD232" s="483"/>
      <c r="VLE232" s="483"/>
      <c r="VLF232" s="483"/>
      <c r="VLG232" s="483"/>
      <c r="VLH232" s="483"/>
      <c r="VLI232" s="483"/>
      <c r="VLJ232" s="483"/>
      <c r="VLK232" s="483"/>
      <c r="VLL232" s="483"/>
      <c r="VLM232" s="483"/>
      <c r="VLN232" s="483"/>
      <c r="VLO232" s="483"/>
      <c r="VLP232" s="483"/>
      <c r="VLQ232" s="483"/>
      <c r="VLR232" s="483"/>
      <c r="VLS232" s="483"/>
      <c r="VLT232" s="483"/>
      <c r="VLU232" s="483"/>
      <c r="VLV232" s="483"/>
      <c r="VLW232" s="483"/>
      <c r="VLX232" s="483"/>
      <c r="VLY232" s="483"/>
      <c r="VLZ232" s="483"/>
      <c r="VMA232" s="483"/>
      <c r="VMB232" s="483"/>
      <c r="VMC232" s="483"/>
      <c r="VMD232" s="483"/>
      <c r="VME232" s="483"/>
      <c r="VMF232" s="483"/>
      <c r="VMG232" s="483"/>
      <c r="VMH232" s="483"/>
      <c r="VMI232" s="483"/>
      <c r="VMJ232" s="483"/>
      <c r="VMK232" s="483"/>
      <c r="VML232" s="483"/>
      <c r="VMM232" s="483"/>
      <c r="VMN232" s="483"/>
      <c r="VMO232" s="483"/>
      <c r="VMP232" s="483"/>
      <c r="VMQ232" s="483"/>
      <c r="VMR232" s="483"/>
      <c r="VMS232" s="483"/>
      <c r="VMT232" s="483"/>
      <c r="VMU232" s="483"/>
      <c r="VMV232" s="483"/>
      <c r="VMW232" s="483"/>
      <c r="VMX232" s="483"/>
      <c r="VMY232" s="483"/>
      <c r="VMZ232" s="483"/>
      <c r="VNA232" s="483"/>
      <c r="VNB232" s="483"/>
      <c r="VNC232" s="483"/>
      <c r="VND232" s="483"/>
      <c r="VNE232" s="483"/>
      <c r="VNF232" s="483"/>
      <c r="VNG232" s="483"/>
      <c r="VNH232" s="483"/>
      <c r="VNI232" s="483"/>
      <c r="VNJ232" s="483"/>
      <c r="VNK232" s="483"/>
      <c r="VNL232" s="483"/>
      <c r="VNM232" s="483"/>
      <c r="VNN232" s="483"/>
      <c r="VNO232" s="483"/>
      <c r="VNP232" s="483"/>
      <c r="VNQ232" s="483"/>
      <c r="VNR232" s="483"/>
      <c r="VNS232" s="483"/>
      <c r="VNT232" s="483"/>
      <c r="VNU232" s="483"/>
      <c r="VNV232" s="483"/>
      <c r="VNW232" s="483"/>
      <c r="VNX232" s="483"/>
      <c r="VNY232" s="483"/>
      <c r="VNZ232" s="483"/>
      <c r="VOA232" s="483"/>
      <c r="VOB232" s="483"/>
      <c r="VOC232" s="483"/>
      <c r="VOD232" s="483"/>
      <c r="VOE232" s="483"/>
      <c r="VOF232" s="483"/>
      <c r="VOG232" s="483"/>
      <c r="VOH232" s="483"/>
      <c r="VOI232" s="483"/>
      <c r="VOJ232" s="483"/>
      <c r="VOK232" s="483"/>
      <c r="VOL232" s="483"/>
      <c r="VOM232" s="483"/>
      <c r="VON232" s="483"/>
      <c r="VOO232" s="483"/>
      <c r="VOP232" s="483"/>
      <c r="VOQ232" s="483"/>
      <c r="VOR232" s="483"/>
      <c r="VOS232" s="483"/>
      <c r="VOT232" s="483"/>
      <c r="VOU232" s="483"/>
      <c r="VOV232" s="483"/>
      <c r="VOW232" s="483"/>
      <c r="VOX232" s="483"/>
      <c r="VOY232" s="483"/>
      <c r="VOZ232" s="483"/>
      <c r="VPA232" s="483"/>
      <c r="VPB232" s="483"/>
      <c r="VPC232" s="483"/>
      <c r="VPD232" s="483"/>
      <c r="VPE232" s="483"/>
      <c r="VPF232" s="483"/>
      <c r="VPG232" s="483"/>
      <c r="VPH232" s="483"/>
      <c r="VPI232" s="483"/>
      <c r="VPJ232" s="483"/>
      <c r="VPK232" s="483"/>
      <c r="VPL232" s="483"/>
      <c r="VPM232" s="483"/>
      <c r="VPN232" s="483"/>
      <c r="VPO232" s="483"/>
      <c r="VPP232" s="483"/>
      <c r="VPQ232" s="483"/>
      <c r="VPR232" s="483"/>
      <c r="VPS232" s="483"/>
      <c r="VPT232" s="483"/>
      <c r="VPU232" s="483"/>
      <c r="VPV232" s="483"/>
      <c r="VPW232" s="483"/>
      <c r="VPX232" s="483"/>
      <c r="VPY232" s="483"/>
      <c r="VPZ232" s="483"/>
      <c r="VQA232" s="483"/>
      <c r="VQB232" s="483"/>
      <c r="VQC232" s="483"/>
      <c r="VQD232" s="483"/>
      <c r="VQE232" s="483"/>
      <c r="VQF232" s="483"/>
      <c r="VQG232" s="483"/>
      <c r="VQH232" s="483"/>
      <c r="VQI232" s="483"/>
      <c r="VQJ232" s="483"/>
      <c r="VQK232" s="483"/>
      <c r="VQL232" s="483"/>
      <c r="VQM232" s="483"/>
      <c r="VQN232" s="483"/>
      <c r="VQO232" s="483"/>
      <c r="VQP232" s="483"/>
      <c r="VQQ232" s="483"/>
      <c r="VQR232" s="483"/>
      <c r="VQS232" s="483"/>
      <c r="VQT232" s="483"/>
      <c r="VQU232" s="483"/>
      <c r="VQV232" s="483"/>
      <c r="VQW232" s="483"/>
      <c r="VQX232" s="483"/>
      <c r="VQY232" s="483"/>
      <c r="VQZ232" s="483"/>
      <c r="VRA232" s="483"/>
      <c r="VRB232" s="483"/>
      <c r="VRC232" s="483"/>
      <c r="VRD232" s="483"/>
      <c r="VRE232" s="483"/>
      <c r="VRF232" s="483"/>
      <c r="VRG232" s="483"/>
      <c r="VRH232" s="483"/>
      <c r="VRI232" s="483"/>
      <c r="VRJ232" s="483"/>
      <c r="VRK232" s="483"/>
      <c r="VRL232" s="483"/>
      <c r="VRM232" s="483"/>
      <c r="VRN232" s="483"/>
      <c r="VRO232" s="483"/>
      <c r="VRP232" s="483"/>
      <c r="VRQ232" s="483"/>
      <c r="VRR232" s="483"/>
      <c r="VRS232" s="483"/>
      <c r="VRT232" s="483"/>
      <c r="VRU232" s="483"/>
      <c r="VRV232" s="483"/>
      <c r="VRW232" s="483"/>
      <c r="VRX232" s="483"/>
      <c r="VRY232" s="483"/>
      <c r="VRZ232" s="483"/>
      <c r="VSA232" s="483"/>
      <c r="VSB232" s="483"/>
      <c r="VSC232" s="483"/>
      <c r="VSD232" s="483"/>
      <c r="VSE232" s="483"/>
      <c r="VSF232" s="483"/>
      <c r="VSG232" s="483"/>
      <c r="VSH232" s="483"/>
      <c r="VSI232" s="483"/>
      <c r="VSJ232" s="483"/>
      <c r="VSK232" s="483"/>
      <c r="VSL232" s="483"/>
      <c r="VSM232" s="483"/>
      <c r="VSN232" s="483"/>
      <c r="VSO232" s="483"/>
      <c r="VSP232" s="483"/>
      <c r="VSQ232" s="483"/>
      <c r="VSR232" s="483"/>
      <c r="VSS232" s="483"/>
      <c r="VST232" s="483"/>
      <c r="VSU232" s="483"/>
      <c r="VSV232" s="483"/>
      <c r="VSW232" s="483"/>
      <c r="VSX232" s="483"/>
      <c r="VSY232" s="483"/>
      <c r="VSZ232" s="483"/>
      <c r="VTA232" s="483"/>
      <c r="VTB232" s="483"/>
      <c r="VTC232" s="483"/>
      <c r="VTD232" s="483"/>
      <c r="VTE232" s="483"/>
      <c r="VTF232" s="483"/>
      <c r="VTG232" s="483"/>
      <c r="VTH232" s="483"/>
      <c r="VTI232" s="483"/>
      <c r="VTJ232" s="483"/>
      <c r="VTK232" s="483"/>
      <c r="VTL232" s="483"/>
      <c r="VTM232" s="483"/>
      <c r="VTN232" s="483"/>
      <c r="VTO232" s="483"/>
      <c r="VTP232" s="483"/>
      <c r="VTQ232" s="483"/>
      <c r="VTR232" s="483"/>
      <c r="VTS232" s="483"/>
      <c r="VTT232" s="483"/>
      <c r="VTU232" s="483"/>
      <c r="VTV232" s="483"/>
      <c r="VTW232" s="483"/>
      <c r="VTX232" s="483"/>
      <c r="VTY232" s="483"/>
      <c r="VTZ232" s="483"/>
      <c r="VUA232" s="483"/>
      <c r="VUB232" s="483"/>
      <c r="VUC232" s="483"/>
      <c r="VUD232" s="483"/>
      <c r="VUE232" s="483"/>
      <c r="VUF232" s="483"/>
      <c r="VUG232" s="483"/>
      <c r="VUH232" s="483"/>
      <c r="VUI232" s="483"/>
      <c r="VUJ232" s="483"/>
      <c r="VUK232" s="483"/>
      <c r="VUL232" s="483"/>
      <c r="VUM232" s="483"/>
      <c r="VUN232" s="483"/>
      <c r="VUO232" s="483"/>
      <c r="VUP232" s="483"/>
      <c r="VUQ232" s="483"/>
      <c r="VUR232" s="483"/>
      <c r="VUS232" s="483"/>
      <c r="VUT232" s="483"/>
      <c r="VUU232" s="483"/>
      <c r="VUV232" s="483"/>
      <c r="VUW232" s="483"/>
      <c r="VUX232" s="483"/>
      <c r="VUY232" s="483"/>
      <c r="VUZ232" s="483"/>
      <c r="VVA232" s="483"/>
      <c r="VVB232" s="483"/>
      <c r="VVC232" s="483"/>
      <c r="VVD232" s="483"/>
      <c r="VVE232" s="483"/>
      <c r="VVF232" s="483"/>
      <c r="VVG232" s="483"/>
      <c r="VVH232" s="483"/>
      <c r="VVI232" s="483"/>
      <c r="VVJ232" s="483"/>
      <c r="VVK232" s="483"/>
      <c r="VVL232" s="483"/>
      <c r="VVM232" s="483"/>
      <c r="VVN232" s="483"/>
      <c r="VVO232" s="483"/>
      <c r="VVP232" s="483"/>
      <c r="VVQ232" s="483"/>
      <c r="VVR232" s="483"/>
      <c r="VVS232" s="483"/>
      <c r="VVT232" s="483"/>
      <c r="VVU232" s="483"/>
      <c r="VVV232" s="483"/>
      <c r="VVW232" s="483"/>
      <c r="VVX232" s="483"/>
      <c r="VVY232" s="483"/>
      <c r="VVZ232" s="483"/>
      <c r="VWA232" s="483"/>
      <c r="VWB232" s="483"/>
      <c r="VWC232" s="483"/>
      <c r="VWD232" s="483"/>
      <c r="VWE232" s="483"/>
      <c r="VWF232" s="483"/>
      <c r="VWG232" s="483"/>
      <c r="VWH232" s="483"/>
      <c r="VWI232" s="483"/>
      <c r="VWJ232" s="483"/>
      <c r="VWK232" s="483"/>
      <c r="VWL232" s="483"/>
      <c r="VWM232" s="483"/>
      <c r="VWN232" s="483"/>
      <c r="VWO232" s="483"/>
      <c r="VWP232" s="483"/>
      <c r="VWQ232" s="483"/>
      <c r="VWR232" s="483"/>
      <c r="VWS232" s="483"/>
      <c r="VWT232" s="483"/>
      <c r="VWU232" s="483"/>
      <c r="VWV232" s="483"/>
      <c r="VWW232" s="483"/>
      <c r="VWX232" s="483"/>
      <c r="VWY232" s="483"/>
      <c r="VWZ232" s="483"/>
      <c r="VXA232" s="483"/>
      <c r="VXB232" s="483"/>
      <c r="VXC232" s="483"/>
      <c r="VXD232" s="483"/>
      <c r="VXE232" s="483"/>
      <c r="VXF232" s="483"/>
      <c r="VXG232" s="483"/>
      <c r="VXH232" s="483"/>
      <c r="VXI232" s="483"/>
      <c r="VXJ232" s="483"/>
      <c r="VXK232" s="483"/>
      <c r="VXL232" s="483"/>
      <c r="VXM232" s="483"/>
      <c r="VXN232" s="483"/>
      <c r="VXO232" s="483"/>
      <c r="VXP232" s="483"/>
      <c r="VXQ232" s="483"/>
      <c r="VXR232" s="483"/>
      <c r="VXS232" s="483"/>
      <c r="VXT232" s="483"/>
      <c r="VXU232" s="483"/>
      <c r="VXV232" s="483"/>
      <c r="VXW232" s="483"/>
      <c r="VXX232" s="483"/>
      <c r="VXY232" s="483"/>
      <c r="VXZ232" s="483"/>
      <c r="VYA232" s="483"/>
      <c r="VYB232" s="483"/>
      <c r="VYC232" s="483"/>
      <c r="VYD232" s="483"/>
      <c r="VYE232" s="483"/>
      <c r="VYF232" s="483"/>
      <c r="VYG232" s="483"/>
      <c r="VYH232" s="483"/>
      <c r="VYI232" s="483"/>
      <c r="VYJ232" s="483"/>
      <c r="VYK232" s="483"/>
      <c r="VYL232" s="483"/>
      <c r="VYM232" s="483"/>
      <c r="VYN232" s="483"/>
      <c r="VYO232" s="483"/>
      <c r="VYP232" s="483"/>
      <c r="VYQ232" s="483"/>
      <c r="VYR232" s="483"/>
      <c r="VYS232" s="483"/>
      <c r="VYT232" s="483"/>
      <c r="VYU232" s="483"/>
      <c r="VYV232" s="483"/>
      <c r="VYW232" s="483"/>
      <c r="VYX232" s="483"/>
      <c r="VYY232" s="483"/>
      <c r="VYZ232" s="483"/>
      <c r="VZA232" s="483"/>
      <c r="VZB232" s="483"/>
      <c r="VZC232" s="483"/>
      <c r="VZD232" s="483"/>
      <c r="VZE232" s="483"/>
      <c r="VZF232" s="483"/>
      <c r="VZG232" s="483"/>
      <c r="VZH232" s="483"/>
      <c r="VZI232" s="483"/>
      <c r="VZJ232" s="483"/>
      <c r="VZK232" s="483"/>
      <c r="VZL232" s="483"/>
      <c r="VZM232" s="483"/>
      <c r="VZN232" s="483"/>
      <c r="VZO232" s="483"/>
      <c r="VZP232" s="483"/>
      <c r="VZQ232" s="483"/>
      <c r="VZR232" s="483"/>
      <c r="VZS232" s="483"/>
      <c r="VZT232" s="483"/>
      <c r="VZU232" s="483"/>
      <c r="VZV232" s="483"/>
      <c r="VZW232" s="483"/>
      <c r="VZX232" s="483"/>
      <c r="VZY232" s="483"/>
      <c r="VZZ232" s="483"/>
      <c r="WAA232" s="483"/>
      <c r="WAB232" s="483"/>
      <c r="WAC232" s="483"/>
      <c r="WAD232" s="483"/>
      <c r="WAE232" s="483"/>
      <c r="WAF232" s="483"/>
      <c r="WAG232" s="483"/>
      <c r="WAH232" s="483"/>
      <c r="WAI232" s="483"/>
      <c r="WAJ232" s="483"/>
      <c r="WAK232" s="483"/>
      <c r="WAL232" s="483"/>
      <c r="WAM232" s="483"/>
      <c r="WAN232" s="483"/>
      <c r="WAO232" s="483"/>
      <c r="WAP232" s="483"/>
      <c r="WAQ232" s="483"/>
      <c r="WAR232" s="483"/>
      <c r="WAS232" s="483"/>
      <c r="WAT232" s="483"/>
      <c r="WAU232" s="483"/>
      <c r="WAV232" s="483"/>
      <c r="WAW232" s="483"/>
      <c r="WAX232" s="483"/>
      <c r="WAY232" s="483"/>
      <c r="WAZ232" s="483"/>
      <c r="WBA232" s="483"/>
      <c r="WBB232" s="483"/>
      <c r="WBC232" s="483"/>
      <c r="WBD232" s="483"/>
      <c r="WBE232" s="483"/>
      <c r="WBF232" s="483"/>
      <c r="WBG232" s="483"/>
      <c r="WBH232" s="483"/>
      <c r="WBI232" s="483"/>
      <c r="WBJ232" s="483"/>
      <c r="WBK232" s="483"/>
      <c r="WBL232" s="483"/>
      <c r="WBM232" s="483"/>
      <c r="WBN232" s="483"/>
      <c r="WBO232" s="483"/>
      <c r="WBP232" s="483"/>
      <c r="WBQ232" s="483"/>
      <c r="WBR232" s="483"/>
      <c r="WBS232" s="483"/>
      <c r="WBT232" s="483"/>
      <c r="WBU232" s="483"/>
      <c r="WBV232" s="483"/>
      <c r="WBW232" s="483"/>
      <c r="WBX232" s="483"/>
      <c r="WBY232" s="483"/>
      <c r="WBZ232" s="483"/>
      <c r="WCA232" s="483"/>
      <c r="WCB232" s="483"/>
      <c r="WCC232" s="483"/>
      <c r="WCD232" s="483"/>
      <c r="WCE232" s="483"/>
      <c r="WCF232" s="483"/>
      <c r="WCG232" s="483"/>
      <c r="WCH232" s="483"/>
      <c r="WCI232" s="483"/>
      <c r="WCJ232" s="483"/>
      <c r="WCK232" s="483"/>
      <c r="WCL232" s="483"/>
      <c r="WCM232" s="483"/>
      <c r="WCN232" s="483"/>
      <c r="WCO232" s="483"/>
      <c r="WCP232" s="483"/>
      <c r="WCQ232" s="483"/>
      <c r="WCR232" s="483"/>
      <c r="WCS232" s="483"/>
      <c r="WCT232" s="483"/>
      <c r="WCU232" s="483"/>
      <c r="WCV232" s="483"/>
      <c r="WCW232" s="483"/>
      <c r="WCX232" s="483"/>
      <c r="WCY232" s="483"/>
      <c r="WCZ232" s="483"/>
      <c r="WDA232" s="483"/>
      <c r="WDB232" s="483"/>
      <c r="WDC232" s="483"/>
      <c r="WDD232" s="483"/>
      <c r="WDE232" s="483"/>
      <c r="WDF232" s="483"/>
      <c r="WDG232" s="483"/>
      <c r="WDH232" s="483"/>
      <c r="WDI232" s="483"/>
      <c r="WDJ232" s="483"/>
      <c r="WDK232" s="483"/>
      <c r="WDL232" s="483"/>
      <c r="WDM232" s="483"/>
      <c r="WDN232" s="483"/>
      <c r="WDO232" s="483"/>
      <c r="WDP232" s="483"/>
      <c r="WDQ232" s="483"/>
      <c r="WDR232" s="483"/>
      <c r="WDS232" s="483"/>
      <c r="WDT232" s="483"/>
      <c r="WDU232" s="483"/>
      <c r="WDV232" s="483"/>
      <c r="WDW232" s="483"/>
      <c r="WDX232" s="483"/>
      <c r="WDY232" s="483"/>
      <c r="WDZ232" s="483"/>
      <c r="WEA232" s="483"/>
      <c r="WEB232" s="483"/>
      <c r="WEC232" s="483"/>
      <c r="WED232" s="483"/>
      <c r="WEE232" s="483"/>
      <c r="WEF232" s="483"/>
      <c r="WEG232" s="483"/>
      <c r="WEH232" s="483"/>
      <c r="WEI232" s="483"/>
      <c r="WEJ232" s="483"/>
      <c r="WEK232" s="483"/>
      <c r="WEL232" s="483"/>
      <c r="WEM232" s="483"/>
      <c r="WEN232" s="483"/>
      <c r="WEO232" s="483"/>
      <c r="WEP232" s="483"/>
      <c r="WEQ232" s="483"/>
      <c r="WER232" s="483"/>
      <c r="WES232" s="483"/>
      <c r="WET232" s="483"/>
      <c r="WEU232" s="483"/>
      <c r="WEV232" s="483"/>
      <c r="WEW232" s="483"/>
      <c r="WEX232" s="483"/>
      <c r="WEY232" s="483"/>
      <c r="WEZ232" s="483"/>
      <c r="WFA232" s="483"/>
      <c r="WFB232" s="483"/>
      <c r="WFC232" s="483"/>
      <c r="WFD232" s="483"/>
      <c r="WFE232" s="483"/>
      <c r="WFF232" s="483"/>
      <c r="WFG232" s="483"/>
      <c r="WFH232" s="483"/>
      <c r="WFI232" s="483"/>
      <c r="WFJ232" s="483"/>
      <c r="WFK232" s="483"/>
      <c r="WFL232" s="483"/>
      <c r="WFM232" s="483"/>
      <c r="WFN232" s="483"/>
      <c r="WFO232" s="483"/>
      <c r="WFP232" s="483"/>
      <c r="WFQ232" s="483"/>
      <c r="WFR232" s="483"/>
      <c r="WFS232" s="483"/>
      <c r="WFT232" s="483"/>
      <c r="WFU232" s="483"/>
      <c r="WFV232" s="483"/>
      <c r="WFW232" s="483"/>
      <c r="WFX232" s="483"/>
      <c r="WFY232" s="483"/>
      <c r="WFZ232" s="483"/>
      <c r="WGA232" s="483"/>
      <c r="WGB232" s="483"/>
      <c r="WGC232" s="483"/>
      <c r="WGD232" s="483"/>
      <c r="WGE232" s="483"/>
      <c r="WGF232" s="483"/>
      <c r="WGG232" s="483"/>
      <c r="WGH232" s="483"/>
      <c r="WGI232" s="483"/>
      <c r="WGJ232" s="483"/>
      <c r="WGK232" s="483"/>
      <c r="WGL232" s="483"/>
      <c r="WGM232" s="483"/>
      <c r="WGN232" s="483"/>
      <c r="WGO232" s="483"/>
      <c r="WGP232" s="483"/>
      <c r="WGQ232" s="483"/>
      <c r="WGR232" s="483"/>
      <c r="WGS232" s="483"/>
      <c r="WGT232" s="483"/>
      <c r="WGU232" s="483"/>
      <c r="WGV232" s="483"/>
      <c r="WGW232" s="483"/>
      <c r="WGX232" s="483"/>
      <c r="WGY232" s="483"/>
      <c r="WGZ232" s="483"/>
      <c r="WHA232" s="483"/>
      <c r="WHB232" s="483"/>
      <c r="WHC232" s="483"/>
      <c r="WHD232" s="483"/>
      <c r="WHE232" s="483"/>
      <c r="WHF232" s="483"/>
      <c r="WHG232" s="483"/>
      <c r="WHH232" s="483"/>
      <c r="WHI232" s="483"/>
      <c r="WHJ232" s="483"/>
      <c r="WHK232" s="483"/>
      <c r="WHL232" s="483"/>
      <c r="WHM232" s="483"/>
      <c r="WHN232" s="483"/>
      <c r="WHO232" s="483"/>
      <c r="WHP232" s="483"/>
      <c r="WHQ232" s="483"/>
      <c r="WHR232" s="483"/>
      <c r="WHS232" s="483"/>
      <c r="WHT232" s="483"/>
      <c r="WHU232" s="483"/>
      <c r="WHV232" s="483"/>
      <c r="WHW232" s="483"/>
      <c r="WHX232" s="483"/>
      <c r="WHY232" s="483"/>
      <c r="WHZ232" s="483"/>
      <c r="WIA232" s="483"/>
      <c r="WIB232" s="483"/>
      <c r="WIC232" s="483"/>
      <c r="WID232" s="483"/>
      <c r="WIE232" s="483"/>
      <c r="WIF232" s="483"/>
      <c r="WIG232" s="483"/>
      <c r="WIH232" s="483"/>
      <c r="WII232" s="483"/>
      <c r="WIJ232" s="483"/>
      <c r="WIK232" s="483"/>
      <c r="WIL232" s="483"/>
      <c r="WIM232" s="483"/>
      <c r="WIN232" s="483"/>
      <c r="WIO232" s="483"/>
      <c r="WIP232" s="483"/>
      <c r="WIQ232" s="483"/>
      <c r="WIR232" s="483"/>
      <c r="WIS232" s="483"/>
      <c r="WIT232" s="483"/>
      <c r="WIU232" s="483"/>
      <c r="WIV232" s="483"/>
      <c r="WIW232" s="483"/>
      <c r="WIX232" s="483"/>
      <c r="WIY232" s="483"/>
      <c r="WIZ232" s="483"/>
      <c r="WJA232" s="483"/>
      <c r="WJB232" s="483"/>
      <c r="WJC232" s="483"/>
      <c r="WJD232" s="483"/>
      <c r="WJE232" s="483"/>
      <c r="WJF232" s="483"/>
      <c r="WJG232" s="483"/>
      <c r="WJH232" s="483"/>
      <c r="WJI232" s="483"/>
      <c r="WJJ232" s="483"/>
      <c r="WJK232" s="483"/>
      <c r="WJL232" s="483"/>
      <c r="WJM232" s="483"/>
      <c r="WJN232" s="483"/>
      <c r="WJO232" s="483"/>
      <c r="WJP232" s="483"/>
      <c r="WJQ232" s="483"/>
      <c r="WJR232" s="483"/>
      <c r="WJS232" s="483"/>
      <c r="WJT232" s="483"/>
      <c r="WJU232" s="483"/>
      <c r="WJV232" s="483"/>
      <c r="WJW232" s="483"/>
      <c r="WJX232" s="483"/>
      <c r="WJY232" s="483"/>
      <c r="WJZ232" s="483"/>
      <c r="WKA232" s="483"/>
      <c r="WKB232" s="483"/>
      <c r="WKC232" s="483"/>
      <c r="WKD232" s="483"/>
      <c r="WKE232" s="483"/>
      <c r="WKF232" s="483"/>
      <c r="WKG232" s="483"/>
      <c r="WKH232" s="483"/>
      <c r="WKI232" s="483"/>
      <c r="WKJ232" s="483"/>
      <c r="WKK232" s="483"/>
      <c r="WKL232" s="483"/>
      <c r="WKM232" s="483"/>
      <c r="WKN232" s="483"/>
      <c r="WKO232" s="483"/>
      <c r="WKP232" s="483"/>
      <c r="WKQ232" s="483"/>
      <c r="WKR232" s="483"/>
      <c r="WKS232" s="483"/>
      <c r="WKT232" s="483"/>
      <c r="WKU232" s="483"/>
      <c r="WKV232" s="483"/>
      <c r="WKW232" s="483"/>
      <c r="WKX232" s="483"/>
      <c r="WKY232" s="483"/>
      <c r="WKZ232" s="483"/>
      <c r="WLA232" s="483"/>
      <c r="WLB232" s="483"/>
      <c r="WLC232" s="483"/>
      <c r="WLD232" s="483"/>
      <c r="WLE232" s="483"/>
      <c r="WLF232" s="483"/>
      <c r="WLG232" s="483"/>
      <c r="WLH232" s="483"/>
      <c r="WLI232" s="483"/>
      <c r="WLJ232" s="483"/>
      <c r="WLK232" s="483"/>
      <c r="WLL232" s="483"/>
      <c r="WLM232" s="483"/>
      <c r="WLN232" s="483"/>
      <c r="WLO232" s="483"/>
      <c r="WLP232" s="483"/>
      <c r="WLQ232" s="483"/>
      <c r="WLR232" s="483"/>
      <c r="WLS232" s="483"/>
      <c r="WLT232" s="483"/>
      <c r="WLU232" s="483"/>
      <c r="WLV232" s="483"/>
      <c r="WLW232" s="483"/>
      <c r="WLX232" s="483"/>
      <c r="WLY232" s="483"/>
      <c r="WLZ232" s="483"/>
      <c r="WMA232" s="483"/>
      <c r="WMB232" s="483"/>
      <c r="WMC232" s="483"/>
      <c r="WMD232" s="483"/>
      <c r="WME232" s="483"/>
      <c r="WMF232" s="483"/>
      <c r="WMG232" s="483"/>
      <c r="WMH232" s="483"/>
      <c r="WMI232" s="483"/>
      <c r="WMJ232" s="483"/>
      <c r="WMK232" s="483"/>
      <c r="WML232" s="483"/>
      <c r="WMM232" s="483"/>
      <c r="WMN232" s="483"/>
      <c r="WMO232" s="483"/>
      <c r="WMP232" s="483"/>
      <c r="WMQ232" s="483"/>
      <c r="WMR232" s="483"/>
      <c r="WMS232" s="483"/>
      <c r="WMT232" s="483"/>
      <c r="WMU232" s="483"/>
      <c r="WMV232" s="483"/>
      <c r="WMW232" s="483"/>
      <c r="WMX232" s="483"/>
      <c r="WMY232" s="483"/>
      <c r="WMZ232" s="483"/>
      <c r="WNA232" s="483"/>
      <c r="WNB232" s="483"/>
      <c r="WNC232" s="483"/>
      <c r="WND232" s="483"/>
      <c r="WNE232" s="483"/>
      <c r="WNF232" s="483"/>
      <c r="WNG232" s="483"/>
      <c r="WNH232" s="483"/>
      <c r="WNI232" s="483"/>
      <c r="WNJ232" s="483"/>
      <c r="WNK232" s="483"/>
      <c r="WNL232" s="483"/>
      <c r="WNM232" s="483"/>
      <c r="WNN232" s="483"/>
      <c r="WNO232" s="483"/>
      <c r="WNP232" s="483"/>
      <c r="WNQ232" s="483"/>
      <c r="WNR232" s="483"/>
      <c r="WNS232" s="483"/>
      <c r="WNT232" s="483"/>
      <c r="WNU232" s="483"/>
      <c r="WNV232" s="483"/>
      <c r="WNW232" s="483"/>
      <c r="WNX232" s="483"/>
      <c r="WNY232" s="483"/>
      <c r="WNZ232" s="483"/>
      <c r="WOA232" s="483"/>
      <c r="WOB232" s="483"/>
      <c r="WOC232" s="483"/>
      <c r="WOD232" s="483"/>
      <c r="WOE232" s="483"/>
      <c r="WOF232" s="483"/>
      <c r="WOG232" s="483"/>
      <c r="WOH232" s="483"/>
      <c r="WOI232" s="483"/>
      <c r="WOJ232" s="483"/>
      <c r="WOK232" s="483"/>
      <c r="WOL232" s="483"/>
      <c r="WOM232" s="483"/>
      <c r="WON232" s="483"/>
      <c r="WOO232" s="483"/>
      <c r="WOP232" s="483"/>
      <c r="WOQ232" s="483"/>
      <c r="WOR232" s="483"/>
      <c r="WOS232" s="483"/>
      <c r="WOT232" s="483"/>
      <c r="WOU232" s="483"/>
      <c r="WOV232" s="483"/>
      <c r="WOW232" s="483"/>
      <c r="WOX232" s="483"/>
      <c r="WOY232" s="483"/>
      <c r="WOZ232" s="483"/>
      <c r="WPA232" s="483"/>
      <c r="WPB232" s="483"/>
      <c r="WPC232" s="483"/>
      <c r="WPD232" s="483"/>
      <c r="WPE232" s="483"/>
      <c r="WPF232" s="483"/>
      <c r="WPG232" s="483"/>
      <c r="WPH232" s="483"/>
      <c r="WPI232" s="483"/>
      <c r="WPJ232" s="483"/>
      <c r="WPK232" s="483"/>
      <c r="WPL232" s="483"/>
      <c r="WPM232" s="483"/>
      <c r="WPN232" s="483"/>
      <c r="WPO232" s="483"/>
      <c r="WPP232" s="483"/>
      <c r="WPQ232" s="483"/>
      <c r="WPR232" s="483"/>
      <c r="WPS232" s="483"/>
      <c r="WPT232" s="483"/>
      <c r="WPU232" s="483"/>
      <c r="WPV232" s="483"/>
      <c r="WPW232" s="483"/>
      <c r="WPX232" s="483"/>
      <c r="WPY232" s="483"/>
      <c r="WPZ232" s="483"/>
      <c r="WQA232" s="483"/>
      <c r="WQB232" s="483"/>
      <c r="WQC232" s="483"/>
      <c r="WQD232" s="483"/>
      <c r="WQE232" s="483"/>
      <c r="WQF232" s="483"/>
      <c r="WQG232" s="483"/>
      <c r="WQH232" s="483"/>
      <c r="WQI232" s="483"/>
      <c r="WQJ232" s="483"/>
      <c r="WQK232" s="483"/>
      <c r="WQL232" s="483"/>
      <c r="WQM232" s="483"/>
      <c r="WQN232" s="483"/>
      <c r="WQO232" s="483"/>
      <c r="WQP232" s="483"/>
      <c r="WQQ232" s="483"/>
      <c r="WQR232" s="483"/>
      <c r="WQS232" s="483"/>
      <c r="WQT232" s="483"/>
      <c r="WQU232" s="483"/>
      <c r="WQV232" s="483"/>
      <c r="WQW232" s="483"/>
      <c r="WQX232" s="483"/>
      <c r="WQY232" s="483"/>
      <c r="WQZ232" s="483"/>
      <c r="WRA232" s="483"/>
      <c r="WRB232" s="483"/>
      <c r="WRC232" s="483"/>
      <c r="WRD232" s="483"/>
      <c r="WRE232" s="483"/>
      <c r="WRF232" s="483"/>
      <c r="WRG232" s="483"/>
      <c r="WRH232" s="483"/>
      <c r="WRI232" s="483"/>
      <c r="WRJ232" s="483"/>
      <c r="WRK232" s="483"/>
      <c r="WRL232" s="483"/>
      <c r="WRM232" s="483"/>
      <c r="WRN232" s="483"/>
      <c r="WRO232" s="483"/>
      <c r="WRP232" s="483"/>
      <c r="WRQ232" s="483"/>
      <c r="WRR232" s="483"/>
      <c r="WRS232" s="483"/>
      <c r="WRT232" s="483"/>
      <c r="WRU232" s="483"/>
      <c r="WRV232" s="483"/>
      <c r="WRW232" s="483"/>
      <c r="WRX232" s="483"/>
      <c r="WRY232" s="483"/>
      <c r="WRZ232" s="483"/>
      <c r="WSA232" s="483"/>
      <c r="WSB232" s="483"/>
      <c r="WSC232" s="483"/>
      <c r="WSD232" s="483"/>
      <c r="WSE232" s="483"/>
      <c r="WSF232" s="483"/>
      <c r="WSG232" s="483"/>
      <c r="WSH232" s="483"/>
      <c r="WSI232" s="483"/>
      <c r="WSJ232" s="483"/>
      <c r="WSK232" s="483"/>
      <c r="WSL232" s="483"/>
      <c r="WSM232" s="483"/>
      <c r="WSN232" s="483"/>
      <c r="WSO232" s="483"/>
      <c r="WSP232" s="483"/>
      <c r="WSQ232" s="483"/>
      <c r="WSR232" s="483"/>
      <c r="WSS232" s="483"/>
      <c r="WST232" s="483"/>
      <c r="WSU232" s="483"/>
      <c r="WSV232" s="483"/>
      <c r="WSW232" s="483"/>
      <c r="WSX232" s="483"/>
      <c r="WSY232" s="483"/>
      <c r="WSZ232" s="483"/>
      <c r="WTA232" s="483"/>
      <c r="WTB232" s="483"/>
      <c r="WTC232" s="483"/>
      <c r="WTD232" s="483"/>
      <c r="WTE232" s="483"/>
      <c r="WTF232" s="483"/>
      <c r="WTG232" s="483"/>
      <c r="WTH232" s="483"/>
      <c r="WTI232" s="483"/>
      <c r="WTJ232" s="483"/>
      <c r="WTK232" s="483"/>
      <c r="WTL232" s="483"/>
      <c r="WTM232" s="483"/>
      <c r="WTN232" s="483"/>
      <c r="WTO232" s="483"/>
      <c r="WTP232" s="483"/>
      <c r="WTQ232" s="483"/>
      <c r="WTR232" s="483"/>
      <c r="WTS232" s="483"/>
      <c r="WTT232" s="483"/>
      <c r="WTU232" s="483"/>
      <c r="WTV232" s="483"/>
      <c r="WTW232" s="483"/>
      <c r="WTX232" s="483"/>
      <c r="WTY232" s="483"/>
      <c r="WTZ232" s="483"/>
      <c r="WUA232" s="483"/>
      <c r="WUB232" s="483"/>
      <c r="WUC232" s="483"/>
      <c r="WUD232" s="483"/>
      <c r="WUE232" s="483"/>
      <c r="WUF232" s="483"/>
      <c r="WUG232" s="483"/>
      <c r="WUH232" s="483"/>
      <c r="WUI232" s="483"/>
      <c r="WUJ232" s="483"/>
      <c r="WUK232" s="483"/>
      <c r="WUL232" s="483"/>
      <c r="WUM232" s="483"/>
      <c r="WUN232" s="483"/>
      <c r="WUO232" s="483"/>
      <c r="WUP232" s="483"/>
      <c r="WUQ232" s="483"/>
      <c r="WUR232" s="483"/>
      <c r="WUS232" s="483"/>
      <c r="WUT232" s="483"/>
      <c r="WUU232" s="483"/>
      <c r="WUV232" s="483"/>
      <c r="WUW232" s="483"/>
      <c r="WUX232" s="483"/>
      <c r="WUY232" s="483"/>
      <c r="WUZ232" s="483"/>
      <c r="WVA232" s="483"/>
      <c r="WVB232" s="483"/>
      <c r="WVC232" s="483"/>
      <c r="WVD232" s="483"/>
      <c r="WVE232" s="483"/>
      <c r="WVF232" s="483"/>
      <c r="WVG232" s="483"/>
      <c r="WVH232" s="483"/>
      <c r="WVI232" s="483"/>
      <c r="WVJ232" s="483"/>
      <c r="WVK232" s="483"/>
      <c r="WVL232" s="483"/>
      <c r="WVM232" s="483"/>
      <c r="WVN232" s="483"/>
      <c r="WVO232" s="483"/>
    </row>
    <row r="233" spans="1:16135" s="427" customFormat="1" x14ac:dyDescent="0.25">
      <c r="A233" s="483"/>
      <c r="B233" s="483"/>
      <c r="C233" s="483"/>
      <c r="D233" s="483"/>
      <c r="E233" s="483"/>
      <c r="F233" s="518"/>
      <c r="G233" s="518"/>
      <c r="I233" s="426">
        <f>SUM(F230-G230)</f>
        <v>-435418.3900000006</v>
      </c>
      <c r="BY233" s="483"/>
      <c r="BZ233" s="483"/>
      <c r="CA233" s="483"/>
      <c r="CB233" s="483"/>
      <c r="CC233" s="483"/>
      <c r="CD233" s="483"/>
      <c r="CE233" s="483"/>
      <c r="CF233" s="483"/>
      <c r="CG233" s="483"/>
      <c r="CH233" s="483"/>
      <c r="CI233" s="483"/>
      <c r="CJ233" s="483"/>
      <c r="CK233" s="483"/>
      <c r="CL233" s="483"/>
      <c r="CM233" s="483"/>
      <c r="CN233" s="483"/>
      <c r="CO233" s="483"/>
      <c r="CP233" s="483"/>
      <c r="CQ233" s="483"/>
      <c r="CR233" s="483"/>
      <c r="CS233" s="483"/>
      <c r="CT233" s="483"/>
      <c r="CU233" s="483"/>
      <c r="CV233" s="483"/>
      <c r="CW233" s="483"/>
      <c r="CX233" s="483"/>
      <c r="CY233" s="483"/>
      <c r="CZ233" s="483"/>
      <c r="DA233" s="483"/>
      <c r="DB233" s="483"/>
      <c r="DC233" s="483"/>
      <c r="DD233" s="483"/>
      <c r="DE233" s="483"/>
      <c r="DF233" s="483"/>
      <c r="DG233" s="483"/>
      <c r="DH233" s="483"/>
      <c r="DI233" s="483"/>
      <c r="DJ233" s="483"/>
      <c r="DK233" s="483"/>
      <c r="DL233" s="483"/>
      <c r="DM233" s="483"/>
      <c r="DN233" s="483"/>
      <c r="DO233" s="483"/>
      <c r="DP233" s="483"/>
      <c r="DQ233" s="483"/>
      <c r="DR233" s="483"/>
      <c r="DS233" s="483"/>
      <c r="DT233" s="483"/>
      <c r="DU233" s="483"/>
      <c r="DV233" s="483"/>
      <c r="DW233" s="483"/>
      <c r="DX233" s="483"/>
      <c r="DY233" s="483"/>
      <c r="DZ233" s="483"/>
      <c r="EA233" s="483"/>
      <c r="EB233" s="483"/>
      <c r="EC233" s="483"/>
      <c r="ED233" s="483"/>
      <c r="EE233" s="483"/>
      <c r="EF233" s="483"/>
      <c r="EG233" s="483"/>
      <c r="EH233" s="483"/>
      <c r="EI233" s="483"/>
      <c r="EJ233" s="483"/>
      <c r="EK233" s="483"/>
      <c r="EL233" s="483"/>
      <c r="EM233" s="483"/>
      <c r="EN233" s="483"/>
      <c r="EO233" s="483"/>
      <c r="EP233" s="483"/>
      <c r="EQ233" s="483"/>
      <c r="ER233" s="483"/>
      <c r="ES233" s="483"/>
      <c r="ET233" s="483"/>
      <c r="EU233" s="483"/>
      <c r="EV233" s="483"/>
      <c r="EW233" s="483"/>
      <c r="EX233" s="483"/>
      <c r="EY233" s="483"/>
      <c r="EZ233" s="483"/>
      <c r="FA233" s="483"/>
      <c r="FB233" s="483"/>
      <c r="FC233" s="483"/>
      <c r="FD233" s="483"/>
      <c r="FE233" s="483"/>
      <c r="FF233" s="483"/>
      <c r="FG233" s="483"/>
      <c r="FH233" s="483"/>
      <c r="FI233" s="483"/>
      <c r="FJ233" s="483"/>
      <c r="FK233" s="483"/>
      <c r="FL233" s="483"/>
      <c r="FM233" s="483"/>
      <c r="FN233" s="483"/>
      <c r="FO233" s="483"/>
      <c r="FP233" s="483"/>
      <c r="FQ233" s="483"/>
      <c r="FR233" s="483"/>
      <c r="FS233" s="483"/>
      <c r="FT233" s="483"/>
      <c r="FU233" s="483"/>
      <c r="FV233" s="483"/>
      <c r="FW233" s="483"/>
      <c r="FX233" s="483"/>
      <c r="FY233" s="483"/>
      <c r="FZ233" s="483"/>
      <c r="GA233" s="483"/>
      <c r="GB233" s="483"/>
      <c r="GC233" s="483"/>
      <c r="GD233" s="483"/>
      <c r="GE233" s="483"/>
      <c r="GF233" s="483"/>
      <c r="GG233" s="483"/>
      <c r="GH233" s="483"/>
      <c r="GI233" s="483"/>
      <c r="GJ233" s="483"/>
      <c r="GK233" s="483"/>
      <c r="GL233" s="483"/>
      <c r="GM233" s="483"/>
      <c r="GN233" s="483"/>
      <c r="GO233" s="483"/>
      <c r="GP233" s="483"/>
      <c r="GQ233" s="483"/>
      <c r="GR233" s="483"/>
      <c r="GS233" s="483"/>
      <c r="GT233" s="483"/>
      <c r="GU233" s="483"/>
      <c r="GV233" s="483"/>
      <c r="GW233" s="483"/>
      <c r="GX233" s="483"/>
      <c r="GY233" s="483"/>
      <c r="GZ233" s="483"/>
      <c r="HA233" s="483"/>
      <c r="HB233" s="483"/>
      <c r="HC233" s="483"/>
      <c r="HD233" s="483"/>
      <c r="HE233" s="483"/>
      <c r="HF233" s="483"/>
      <c r="HG233" s="483"/>
      <c r="HH233" s="483"/>
      <c r="HI233" s="483"/>
      <c r="HJ233" s="483"/>
      <c r="HK233" s="483"/>
      <c r="HL233" s="483"/>
      <c r="HM233" s="483"/>
      <c r="HN233" s="483"/>
      <c r="HO233" s="483"/>
      <c r="HP233" s="483"/>
      <c r="HQ233" s="483"/>
      <c r="HR233" s="483"/>
      <c r="HS233" s="483"/>
      <c r="HT233" s="483"/>
      <c r="HU233" s="483"/>
      <c r="HV233" s="483"/>
      <c r="HW233" s="483"/>
      <c r="HX233" s="483"/>
      <c r="HY233" s="483"/>
      <c r="HZ233" s="483"/>
      <c r="IA233" s="483"/>
      <c r="IB233" s="483"/>
      <c r="IC233" s="483"/>
      <c r="ID233" s="483"/>
      <c r="IE233" s="483"/>
      <c r="IF233" s="483"/>
      <c r="IG233" s="483"/>
      <c r="IH233" s="483"/>
      <c r="II233" s="483"/>
      <c r="IJ233" s="483"/>
      <c r="IK233" s="483"/>
      <c r="IL233" s="483"/>
      <c r="IM233" s="483"/>
      <c r="IN233" s="483"/>
      <c r="IO233" s="483"/>
      <c r="IP233" s="483"/>
      <c r="IQ233" s="483"/>
      <c r="IR233" s="483"/>
      <c r="IS233" s="483"/>
      <c r="IT233" s="483"/>
      <c r="IU233" s="483"/>
      <c r="IV233" s="483"/>
      <c r="IW233" s="483"/>
      <c r="IX233" s="483"/>
      <c r="IY233" s="483"/>
      <c r="IZ233" s="483"/>
      <c r="JA233" s="483"/>
      <c r="JB233" s="483"/>
      <c r="JC233" s="483"/>
      <c r="JD233" s="483"/>
      <c r="JE233" s="483"/>
      <c r="JF233" s="483"/>
      <c r="JG233" s="483"/>
      <c r="JH233" s="483"/>
      <c r="JI233" s="483"/>
      <c r="JJ233" s="483"/>
      <c r="JK233" s="483"/>
      <c r="JL233" s="483"/>
      <c r="JM233" s="483"/>
      <c r="JN233" s="483"/>
      <c r="JO233" s="483"/>
      <c r="JP233" s="483"/>
      <c r="JQ233" s="483"/>
      <c r="JR233" s="483"/>
      <c r="JS233" s="483"/>
      <c r="JT233" s="483"/>
      <c r="JU233" s="483"/>
      <c r="JV233" s="483"/>
      <c r="JW233" s="483"/>
      <c r="JX233" s="483"/>
      <c r="JY233" s="483"/>
      <c r="JZ233" s="483"/>
      <c r="KA233" s="483"/>
      <c r="KB233" s="483"/>
      <c r="KC233" s="483"/>
      <c r="KD233" s="483"/>
      <c r="KE233" s="483"/>
      <c r="KF233" s="483"/>
      <c r="KG233" s="483"/>
      <c r="KH233" s="483"/>
      <c r="KI233" s="483"/>
      <c r="KJ233" s="483"/>
      <c r="KK233" s="483"/>
      <c r="KL233" s="483"/>
      <c r="KM233" s="483"/>
      <c r="KN233" s="483"/>
      <c r="KO233" s="483"/>
      <c r="KP233" s="483"/>
      <c r="KQ233" s="483"/>
      <c r="KR233" s="483"/>
      <c r="KS233" s="483"/>
      <c r="KT233" s="483"/>
      <c r="KU233" s="483"/>
      <c r="KV233" s="483"/>
      <c r="KW233" s="483"/>
      <c r="KX233" s="483"/>
      <c r="KY233" s="483"/>
      <c r="KZ233" s="483"/>
      <c r="LA233" s="483"/>
      <c r="LB233" s="483"/>
      <c r="LC233" s="483"/>
      <c r="LD233" s="483"/>
      <c r="LE233" s="483"/>
      <c r="LF233" s="483"/>
      <c r="LG233" s="483"/>
      <c r="LH233" s="483"/>
      <c r="LI233" s="483"/>
      <c r="LJ233" s="483"/>
      <c r="LK233" s="483"/>
      <c r="LL233" s="483"/>
      <c r="LM233" s="483"/>
      <c r="LN233" s="483"/>
      <c r="LO233" s="483"/>
      <c r="LP233" s="483"/>
      <c r="LQ233" s="483"/>
      <c r="LR233" s="483"/>
      <c r="LS233" s="483"/>
      <c r="LT233" s="483"/>
      <c r="LU233" s="483"/>
      <c r="LV233" s="483"/>
      <c r="LW233" s="483"/>
      <c r="LX233" s="483"/>
      <c r="LY233" s="483"/>
      <c r="LZ233" s="483"/>
      <c r="MA233" s="483"/>
      <c r="MB233" s="483"/>
      <c r="MC233" s="483"/>
      <c r="MD233" s="483"/>
      <c r="ME233" s="483"/>
      <c r="MF233" s="483"/>
      <c r="MG233" s="483"/>
      <c r="MH233" s="483"/>
      <c r="MI233" s="483"/>
      <c r="MJ233" s="483"/>
      <c r="MK233" s="483"/>
      <c r="ML233" s="483"/>
      <c r="MM233" s="483"/>
      <c r="MN233" s="483"/>
      <c r="MO233" s="483"/>
      <c r="MP233" s="483"/>
      <c r="MQ233" s="483"/>
      <c r="MR233" s="483"/>
      <c r="MS233" s="483"/>
      <c r="MT233" s="483"/>
      <c r="MU233" s="483"/>
      <c r="MV233" s="483"/>
      <c r="MW233" s="483"/>
      <c r="MX233" s="483"/>
      <c r="MY233" s="483"/>
      <c r="MZ233" s="483"/>
      <c r="NA233" s="483"/>
      <c r="NB233" s="483"/>
      <c r="NC233" s="483"/>
      <c r="ND233" s="483"/>
      <c r="NE233" s="483"/>
      <c r="NF233" s="483"/>
      <c r="NG233" s="483"/>
      <c r="NH233" s="483"/>
      <c r="NI233" s="483"/>
      <c r="NJ233" s="483"/>
      <c r="NK233" s="483"/>
      <c r="NL233" s="483"/>
      <c r="NM233" s="483"/>
      <c r="NN233" s="483"/>
      <c r="NO233" s="483"/>
      <c r="NP233" s="483"/>
      <c r="NQ233" s="483"/>
      <c r="NR233" s="483"/>
      <c r="NS233" s="483"/>
      <c r="NT233" s="483"/>
      <c r="NU233" s="483"/>
      <c r="NV233" s="483"/>
      <c r="NW233" s="483"/>
      <c r="NX233" s="483"/>
      <c r="NY233" s="483"/>
      <c r="NZ233" s="483"/>
      <c r="OA233" s="483"/>
      <c r="OB233" s="483"/>
      <c r="OC233" s="483"/>
      <c r="OD233" s="483"/>
      <c r="OE233" s="483"/>
      <c r="OF233" s="483"/>
      <c r="OG233" s="483"/>
      <c r="OH233" s="483"/>
      <c r="OI233" s="483"/>
      <c r="OJ233" s="483"/>
      <c r="OK233" s="483"/>
      <c r="OL233" s="483"/>
      <c r="OM233" s="483"/>
      <c r="ON233" s="483"/>
      <c r="OO233" s="483"/>
      <c r="OP233" s="483"/>
      <c r="OQ233" s="483"/>
      <c r="OR233" s="483"/>
      <c r="OS233" s="483"/>
      <c r="OT233" s="483"/>
      <c r="OU233" s="483"/>
      <c r="OV233" s="483"/>
      <c r="OW233" s="483"/>
      <c r="OX233" s="483"/>
      <c r="OY233" s="483"/>
      <c r="OZ233" s="483"/>
      <c r="PA233" s="483"/>
      <c r="PB233" s="483"/>
      <c r="PC233" s="483"/>
      <c r="PD233" s="483"/>
      <c r="PE233" s="483"/>
      <c r="PF233" s="483"/>
      <c r="PG233" s="483"/>
      <c r="PH233" s="483"/>
      <c r="PI233" s="483"/>
      <c r="PJ233" s="483"/>
      <c r="PK233" s="483"/>
      <c r="PL233" s="483"/>
      <c r="PM233" s="483"/>
      <c r="PN233" s="483"/>
      <c r="PO233" s="483"/>
      <c r="PP233" s="483"/>
      <c r="PQ233" s="483"/>
      <c r="PR233" s="483"/>
      <c r="PS233" s="483"/>
      <c r="PT233" s="483"/>
      <c r="PU233" s="483"/>
      <c r="PV233" s="483"/>
      <c r="PW233" s="483"/>
      <c r="PX233" s="483"/>
      <c r="PY233" s="483"/>
      <c r="PZ233" s="483"/>
      <c r="QA233" s="483"/>
      <c r="QB233" s="483"/>
      <c r="QC233" s="483"/>
      <c r="QD233" s="483"/>
      <c r="QE233" s="483"/>
      <c r="QF233" s="483"/>
      <c r="QG233" s="483"/>
      <c r="QH233" s="483"/>
      <c r="QI233" s="483"/>
      <c r="QJ233" s="483"/>
      <c r="QK233" s="483"/>
      <c r="QL233" s="483"/>
      <c r="QM233" s="483"/>
      <c r="QN233" s="483"/>
      <c r="QO233" s="483"/>
      <c r="QP233" s="483"/>
      <c r="QQ233" s="483"/>
      <c r="QR233" s="483"/>
      <c r="QS233" s="483"/>
      <c r="QT233" s="483"/>
      <c r="QU233" s="483"/>
      <c r="QV233" s="483"/>
      <c r="QW233" s="483"/>
      <c r="QX233" s="483"/>
      <c r="QY233" s="483"/>
      <c r="QZ233" s="483"/>
      <c r="RA233" s="483"/>
      <c r="RB233" s="483"/>
      <c r="RC233" s="483"/>
      <c r="RD233" s="483"/>
      <c r="RE233" s="483"/>
      <c r="RF233" s="483"/>
      <c r="RG233" s="483"/>
      <c r="RH233" s="483"/>
      <c r="RI233" s="483"/>
      <c r="RJ233" s="483"/>
      <c r="RK233" s="483"/>
      <c r="RL233" s="483"/>
      <c r="RM233" s="483"/>
      <c r="RN233" s="483"/>
      <c r="RO233" s="483"/>
      <c r="RP233" s="483"/>
      <c r="RQ233" s="483"/>
      <c r="RR233" s="483"/>
      <c r="RS233" s="483"/>
      <c r="RT233" s="483"/>
      <c r="RU233" s="483"/>
      <c r="RV233" s="483"/>
      <c r="RW233" s="483"/>
      <c r="RX233" s="483"/>
      <c r="RY233" s="483"/>
      <c r="RZ233" s="483"/>
      <c r="SA233" s="483"/>
      <c r="SB233" s="483"/>
      <c r="SC233" s="483"/>
      <c r="SD233" s="483"/>
      <c r="SE233" s="483"/>
      <c r="SF233" s="483"/>
      <c r="SG233" s="483"/>
      <c r="SH233" s="483"/>
      <c r="SI233" s="483"/>
      <c r="SJ233" s="483"/>
      <c r="SK233" s="483"/>
      <c r="SL233" s="483"/>
      <c r="SM233" s="483"/>
      <c r="SN233" s="483"/>
      <c r="SO233" s="483"/>
      <c r="SP233" s="483"/>
      <c r="SQ233" s="483"/>
      <c r="SR233" s="483"/>
      <c r="SS233" s="483"/>
      <c r="ST233" s="483"/>
      <c r="SU233" s="483"/>
      <c r="SV233" s="483"/>
      <c r="SW233" s="483"/>
      <c r="SX233" s="483"/>
      <c r="SY233" s="483"/>
      <c r="SZ233" s="483"/>
      <c r="TA233" s="483"/>
      <c r="TB233" s="483"/>
      <c r="TC233" s="483"/>
      <c r="TD233" s="483"/>
      <c r="TE233" s="483"/>
      <c r="TF233" s="483"/>
      <c r="TG233" s="483"/>
      <c r="TH233" s="483"/>
      <c r="TI233" s="483"/>
      <c r="TJ233" s="483"/>
      <c r="TK233" s="483"/>
      <c r="TL233" s="483"/>
      <c r="TM233" s="483"/>
      <c r="TN233" s="483"/>
      <c r="TO233" s="483"/>
      <c r="TP233" s="483"/>
      <c r="TQ233" s="483"/>
      <c r="TR233" s="483"/>
      <c r="TS233" s="483"/>
      <c r="TT233" s="483"/>
      <c r="TU233" s="483"/>
      <c r="TV233" s="483"/>
      <c r="TW233" s="483"/>
      <c r="TX233" s="483"/>
      <c r="TY233" s="483"/>
      <c r="TZ233" s="483"/>
      <c r="UA233" s="483"/>
      <c r="UB233" s="483"/>
      <c r="UC233" s="483"/>
      <c r="UD233" s="483"/>
      <c r="UE233" s="483"/>
      <c r="UF233" s="483"/>
      <c r="UG233" s="483"/>
      <c r="UH233" s="483"/>
      <c r="UI233" s="483"/>
      <c r="UJ233" s="483"/>
      <c r="UK233" s="483"/>
      <c r="UL233" s="483"/>
      <c r="UM233" s="483"/>
      <c r="UN233" s="483"/>
      <c r="UO233" s="483"/>
      <c r="UP233" s="483"/>
      <c r="UQ233" s="483"/>
      <c r="UR233" s="483"/>
      <c r="US233" s="483"/>
      <c r="UT233" s="483"/>
      <c r="UU233" s="483"/>
      <c r="UV233" s="483"/>
      <c r="UW233" s="483"/>
      <c r="UX233" s="483"/>
      <c r="UY233" s="483"/>
      <c r="UZ233" s="483"/>
      <c r="VA233" s="483"/>
      <c r="VB233" s="483"/>
      <c r="VC233" s="483"/>
      <c r="VD233" s="483"/>
      <c r="VE233" s="483"/>
      <c r="VF233" s="483"/>
      <c r="VG233" s="483"/>
      <c r="VH233" s="483"/>
      <c r="VI233" s="483"/>
      <c r="VJ233" s="483"/>
      <c r="VK233" s="483"/>
      <c r="VL233" s="483"/>
      <c r="VM233" s="483"/>
      <c r="VN233" s="483"/>
      <c r="VO233" s="483"/>
      <c r="VP233" s="483"/>
      <c r="VQ233" s="483"/>
      <c r="VR233" s="483"/>
      <c r="VS233" s="483"/>
      <c r="VT233" s="483"/>
      <c r="VU233" s="483"/>
      <c r="VV233" s="483"/>
      <c r="VW233" s="483"/>
      <c r="VX233" s="483"/>
      <c r="VY233" s="483"/>
      <c r="VZ233" s="483"/>
      <c r="WA233" s="483"/>
      <c r="WB233" s="483"/>
      <c r="WC233" s="483"/>
      <c r="WD233" s="483"/>
      <c r="WE233" s="483"/>
      <c r="WF233" s="483"/>
      <c r="WG233" s="483"/>
      <c r="WH233" s="483"/>
      <c r="WI233" s="483"/>
      <c r="WJ233" s="483"/>
      <c r="WK233" s="483"/>
      <c r="WL233" s="483"/>
      <c r="WM233" s="483"/>
      <c r="WN233" s="483"/>
      <c r="WO233" s="483"/>
      <c r="WP233" s="483"/>
      <c r="WQ233" s="483"/>
      <c r="WR233" s="483"/>
      <c r="WS233" s="483"/>
      <c r="WT233" s="483"/>
      <c r="WU233" s="483"/>
      <c r="WV233" s="483"/>
      <c r="WW233" s="483"/>
      <c r="WX233" s="483"/>
      <c r="WY233" s="483"/>
      <c r="WZ233" s="483"/>
      <c r="XA233" s="483"/>
      <c r="XB233" s="483"/>
      <c r="XC233" s="483"/>
      <c r="XD233" s="483"/>
      <c r="XE233" s="483"/>
      <c r="XF233" s="483"/>
      <c r="XG233" s="483"/>
      <c r="XH233" s="483"/>
      <c r="XI233" s="483"/>
      <c r="XJ233" s="483"/>
      <c r="XK233" s="483"/>
      <c r="XL233" s="483"/>
      <c r="XM233" s="483"/>
      <c r="XN233" s="483"/>
      <c r="XO233" s="483"/>
      <c r="XP233" s="483"/>
      <c r="XQ233" s="483"/>
      <c r="XR233" s="483"/>
      <c r="XS233" s="483"/>
      <c r="XT233" s="483"/>
      <c r="XU233" s="483"/>
      <c r="XV233" s="483"/>
      <c r="XW233" s="483"/>
      <c r="XX233" s="483"/>
      <c r="XY233" s="483"/>
      <c r="XZ233" s="483"/>
      <c r="YA233" s="483"/>
      <c r="YB233" s="483"/>
      <c r="YC233" s="483"/>
      <c r="YD233" s="483"/>
      <c r="YE233" s="483"/>
      <c r="YF233" s="483"/>
      <c r="YG233" s="483"/>
      <c r="YH233" s="483"/>
      <c r="YI233" s="483"/>
      <c r="YJ233" s="483"/>
      <c r="YK233" s="483"/>
      <c r="YL233" s="483"/>
      <c r="YM233" s="483"/>
      <c r="YN233" s="483"/>
      <c r="YO233" s="483"/>
      <c r="YP233" s="483"/>
      <c r="YQ233" s="483"/>
      <c r="YR233" s="483"/>
      <c r="YS233" s="483"/>
      <c r="YT233" s="483"/>
      <c r="YU233" s="483"/>
      <c r="YV233" s="483"/>
      <c r="YW233" s="483"/>
      <c r="YX233" s="483"/>
      <c r="YY233" s="483"/>
      <c r="YZ233" s="483"/>
      <c r="ZA233" s="483"/>
      <c r="ZB233" s="483"/>
      <c r="ZC233" s="483"/>
      <c r="ZD233" s="483"/>
      <c r="ZE233" s="483"/>
      <c r="ZF233" s="483"/>
      <c r="ZG233" s="483"/>
      <c r="ZH233" s="483"/>
      <c r="ZI233" s="483"/>
      <c r="ZJ233" s="483"/>
      <c r="ZK233" s="483"/>
      <c r="ZL233" s="483"/>
      <c r="ZM233" s="483"/>
      <c r="ZN233" s="483"/>
      <c r="ZO233" s="483"/>
      <c r="ZP233" s="483"/>
      <c r="ZQ233" s="483"/>
      <c r="ZR233" s="483"/>
      <c r="ZS233" s="483"/>
      <c r="ZT233" s="483"/>
      <c r="ZU233" s="483"/>
      <c r="ZV233" s="483"/>
      <c r="ZW233" s="483"/>
      <c r="ZX233" s="483"/>
      <c r="ZY233" s="483"/>
      <c r="ZZ233" s="483"/>
      <c r="AAA233" s="483"/>
      <c r="AAB233" s="483"/>
      <c r="AAC233" s="483"/>
      <c r="AAD233" s="483"/>
      <c r="AAE233" s="483"/>
      <c r="AAF233" s="483"/>
      <c r="AAG233" s="483"/>
      <c r="AAH233" s="483"/>
      <c r="AAI233" s="483"/>
      <c r="AAJ233" s="483"/>
      <c r="AAK233" s="483"/>
      <c r="AAL233" s="483"/>
      <c r="AAM233" s="483"/>
      <c r="AAN233" s="483"/>
      <c r="AAO233" s="483"/>
      <c r="AAP233" s="483"/>
      <c r="AAQ233" s="483"/>
      <c r="AAR233" s="483"/>
      <c r="AAS233" s="483"/>
      <c r="AAT233" s="483"/>
      <c r="AAU233" s="483"/>
      <c r="AAV233" s="483"/>
      <c r="AAW233" s="483"/>
      <c r="AAX233" s="483"/>
      <c r="AAY233" s="483"/>
      <c r="AAZ233" s="483"/>
      <c r="ABA233" s="483"/>
      <c r="ABB233" s="483"/>
      <c r="ABC233" s="483"/>
      <c r="ABD233" s="483"/>
      <c r="ABE233" s="483"/>
      <c r="ABF233" s="483"/>
      <c r="ABG233" s="483"/>
      <c r="ABH233" s="483"/>
      <c r="ABI233" s="483"/>
      <c r="ABJ233" s="483"/>
      <c r="ABK233" s="483"/>
      <c r="ABL233" s="483"/>
      <c r="ABM233" s="483"/>
      <c r="ABN233" s="483"/>
      <c r="ABO233" s="483"/>
      <c r="ABP233" s="483"/>
      <c r="ABQ233" s="483"/>
      <c r="ABR233" s="483"/>
      <c r="ABS233" s="483"/>
      <c r="ABT233" s="483"/>
      <c r="ABU233" s="483"/>
      <c r="ABV233" s="483"/>
      <c r="ABW233" s="483"/>
      <c r="ABX233" s="483"/>
      <c r="ABY233" s="483"/>
      <c r="ABZ233" s="483"/>
      <c r="ACA233" s="483"/>
      <c r="ACB233" s="483"/>
      <c r="ACC233" s="483"/>
      <c r="ACD233" s="483"/>
      <c r="ACE233" s="483"/>
      <c r="ACF233" s="483"/>
      <c r="ACG233" s="483"/>
      <c r="ACH233" s="483"/>
      <c r="ACI233" s="483"/>
      <c r="ACJ233" s="483"/>
      <c r="ACK233" s="483"/>
      <c r="ACL233" s="483"/>
      <c r="ACM233" s="483"/>
      <c r="ACN233" s="483"/>
      <c r="ACO233" s="483"/>
      <c r="ACP233" s="483"/>
      <c r="ACQ233" s="483"/>
      <c r="ACR233" s="483"/>
      <c r="ACS233" s="483"/>
      <c r="ACT233" s="483"/>
      <c r="ACU233" s="483"/>
      <c r="ACV233" s="483"/>
      <c r="ACW233" s="483"/>
      <c r="ACX233" s="483"/>
      <c r="ACY233" s="483"/>
      <c r="ACZ233" s="483"/>
      <c r="ADA233" s="483"/>
      <c r="ADB233" s="483"/>
      <c r="ADC233" s="483"/>
      <c r="ADD233" s="483"/>
      <c r="ADE233" s="483"/>
      <c r="ADF233" s="483"/>
      <c r="ADG233" s="483"/>
      <c r="ADH233" s="483"/>
      <c r="ADI233" s="483"/>
      <c r="ADJ233" s="483"/>
      <c r="ADK233" s="483"/>
      <c r="ADL233" s="483"/>
      <c r="ADM233" s="483"/>
      <c r="ADN233" s="483"/>
      <c r="ADO233" s="483"/>
      <c r="ADP233" s="483"/>
      <c r="ADQ233" s="483"/>
      <c r="ADR233" s="483"/>
      <c r="ADS233" s="483"/>
      <c r="ADT233" s="483"/>
      <c r="ADU233" s="483"/>
      <c r="ADV233" s="483"/>
      <c r="ADW233" s="483"/>
      <c r="ADX233" s="483"/>
      <c r="ADY233" s="483"/>
      <c r="ADZ233" s="483"/>
      <c r="AEA233" s="483"/>
      <c r="AEB233" s="483"/>
      <c r="AEC233" s="483"/>
      <c r="AED233" s="483"/>
      <c r="AEE233" s="483"/>
      <c r="AEF233" s="483"/>
      <c r="AEG233" s="483"/>
      <c r="AEH233" s="483"/>
      <c r="AEI233" s="483"/>
      <c r="AEJ233" s="483"/>
      <c r="AEK233" s="483"/>
      <c r="AEL233" s="483"/>
      <c r="AEM233" s="483"/>
      <c r="AEN233" s="483"/>
      <c r="AEO233" s="483"/>
      <c r="AEP233" s="483"/>
      <c r="AEQ233" s="483"/>
      <c r="AER233" s="483"/>
      <c r="AES233" s="483"/>
      <c r="AET233" s="483"/>
      <c r="AEU233" s="483"/>
      <c r="AEV233" s="483"/>
      <c r="AEW233" s="483"/>
      <c r="AEX233" s="483"/>
      <c r="AEY233" s="483"/>
      <c r="AEZ233" s="483"/>
      <c r="AFA233" s="483"/>
      <c r="AFB233" s="483"/>
      <c r="AFC233" s="483"/>
      <c r="AFD233" s="483"/>
      <c r="AFE233" s="483"/>
      <c r="AFF233" s="483"/>
      <c r="AFG233" s="483"/>
      <c r="AFH233" s="483"/>
      <c r="AFI233" s="483"/>
      <c r="AFJ233" s="483"/>
      <c r="AFK233" s="483"/>
      <c r="AFL233" s="483"/>
      <c r="AFM233" s="483"/>
      <c r="AFN233" s="483"/>
      <c r="AFO233" s="483"/>
      <c r="AFP233" s="483"/>
      <c r="AFQ233" s="483"/>
      <c r="AFR233" s="483"/>
      <c r="AFS233" s="483"/>
      <c r="AFT233" s="483"/>
      <c r="AFU233" s="483"/>
      <c r="AFV233" s="483"/>
      <c r="AFW233" s="483"/>
      <c r="AFX233" s="483"/>
      <c r="AFY233" s="483"/>
      <c r="AFZ233" s="483"/>
      <c r="AGA233" s="483"/>
      <c r="AGB233" s="483"/>
      <c r="AGC233" s="483"/>
      <c r="AGD233" s="483"/>
      <c r="AGE233" s="483"/>
      <c r="AGF233" s="483"/>
      <c r="AGG233" s="483"/>
      <c r="AGH233" s="483"/>
      <c r="AGI233" s="483"/>
      <c r="AGJ233" s="483"/>
      <c r="AGK233" s="483"/>
      <c r="AGL233" s="483"/>
      <c r="AGM233" s="483"/>
      <c r="AGN233" s="483"/>
      <c r="AGO233" s="483"/>
      <c r="AGP233" s="483"/>
      <c r="AGQ233" s="483"/>
      <c r="AGR233" s="483"/>
      <c r="AGS233" s="483"/>
      <c r="AGT233" s="483"/>
      <c r="AGU233" s="483"/>
      <c r="AGV233" s="483"/>
      <c r="AGW233" s="483"/>
      <c r="AGX233" s="483"/>
      <c r="AGY233" s="483"/>
      <c r="AGZ233" s="483"/>
      <c r="AHA233" s="483"/>
      <c r="AHB233" s="483"/>
      <c r="AHC233" s="483"/>
      <c r="AHD233" s="483"/>
      <c r="AHE233" s="483"/>
      <c r="AHF233" s="483"/>
      <c r="AHG233" s="483"/>
      <c r="AHH233" s="483"/>
      <c r="AHI233" s="483"/>
      <c r="AHJ233" s="483"/>
      <c r="AHK233" s="483"/>
      <c r="AHL233" s="483"/>
      <c r="AHM233" s="483"/>
      <c r="AHN233" s="483"/>
      <c r="AHO233" s="483"/>
      <c r="AHP233" s="483"/>
      <c r="AHQ233" s="483"/>
      <c r="AHR233" s="483"/>
      <c r="AHS233" s="483"/>
      <c r="AHT233" s="483"/>
      <c r="AHU233" s="483"/>
      <c r="AHV233" s="483"/>
      <c r="AHW233" s="483"/>
      <c r="AHX233" s="483"/>
      <c r="AHY233" s="483"/>
      <c r="AHZ233" s="483"/>
      <c r="AIA233" s="483"/>
      <c r="AIB233" s="483"/>
      <c r="AIC233" s="483"/>
      <c r="AID233" s="483"/>
      <c r="AIE233" s="483"/>
      <c r="AIF233" s="483"/>
      <c r="AIG233" s="483"/>
      <c r="AIH233" s="483"/>
      <c r="AII233" s="483"/>
      <c r="AIJ233" s="483"/>
      <c r="AIK233" s="483"/>
      <c r="AIL233" s="483"/>
      <c r="AIM233" s="483"/>
      <c r="AIN233" s="483"/>
      <c r="AIO233" s="483"/>
      <c r="AIP233" s="483"/>
      <c r="AIQ233" s="483"/>
      <c r="AIR233" s="483"/>
      <c r="AIS233" s="483"/>
      <c r="AIT233" s="483"/>
      <c r="AIU233" s="483"/>
      <c r="AIV233" s="483"/>
      <c r="AIW233" s="483"/>
      <c r="AIX233" s="483"/>
      <c r="AIY233" s="483"/>
      <c r="AIZ233" s="483"/>
      <c r="AJA233" s="483"/>
      <c r="AJB233" s="483"/>
      <c r="AJC233" s="483"/>
      <c r="AJD233" s="483"/>
      <c r="AJE233" s="483"/>
      <c r="AJF233" s="483"/>
      <c r="AJG233" s="483"/>
      <c r="AJH233" s="483"/>
      <c r="AJI233" s="483"/>
      <c r="AJJ233" s="483"/>
      <c r="AJK233" s="483"/>
      <c r="AJL233" s="483"/>
      <c r="AJM233" s="483"/>
      <c r="AJN233" s="483"/>
      <c r="AJO233" s="483"/>
      <c r="AJP233" s="483"/>
      <c r="AJQ233" s="483"/>
      <c r="AJR233" s="483"/>
      <c r="AJS233" s="483"/>
      <c r="AJT233" s="483"/>
      <c r="AJU233" s="483"/>
      <c r="AJV233" s="483"/>
      <c r="AJW233" s="483"/>
      <c r="AJX233" s="483"/>
      <c r="AJY233" s="483"/>
      <c r="AJZ233" s="483"/>
      <c r="AKA233" s="483"/>
      <c r="AKB233" s="483"/>
      <c r="AKC233" s="483"/>
      <c r="AKD233" s="483"/>
      <c r="AKE233" s="483"/>
      <c r="AKF233" s="483"/>
      <c r="AKG233" s="483"/>
      <c r="AKH233" s="483"/>
      <c r="AKI233" s="483"/>
      <c r="AKJ233" s="483"/>
      <c r="AKK233" s="483"/>
      <c r="AKL233" s="483"/>
      <c r="AKM233" s="483"/>
      <c r="AKN233" s="483"/>
      <c r="AKO233" s="483"/>
      <c r="AKP233" s="483"/>
      <c r="AKQ233" s="483"/>
      <c r="AKR233" s="483"/>
      <c r="AKS233" s="483"/>
      <c r="AKT233" s="483"/>
      <c r="AKU233" s="483"/>
      <c r="AKV233" s="483"/>
      <c r="AKW233" s="483"/>
      <c r="AKX233" s="483"/>
      <c r="AKY233" s="483"/>
      <c r="AKZ233" s="483"/>
      <c r="ALA233" s="483"/>
      <c r="ALB233" s="483"/>
      <c r="ALC233" s="483"/>
      <c r="ALD233" s="483"/>
      <c r="ALE233" s="483"/>
      <c r="ALF233" s="483"/>
      <c r="ALG233" s="483"/>
      <c r="ALH233" s="483"/>
      <c r="ALI233" s="483"/>
      <c r="ALJ233" s="483"/>
      <c r="ALK233" s="483"/>
      <c r="ALL233" s="483"/>
      <c r="ALM233" s="483"/>
      <c r="ALN233" s="483"/>
      <c r="ALO233" s="483"/>
      <c r="ALP233" s="483"/>
      <c r="ALQ233" s="483"/>
      <c r="ALR233" s="483"/>
      <c r="ALS233" s="483"/>
      <c r="ALT233" s="483"/>
      <c r="ALU233" s="483"/>
      <c r="ALV233" s="483"/>
      <c r="ALW233" s="483"/>
      <c r="ALX233" s="483"/>
      <c r="ALY233" s="483"/>
      <c r="ALZ233" s="483"/>
      <c r="AMA233" s="483"/>
      <c r="AMB233" s="483"/>
      <c r="AMC233" s="483"/>
      <c r="AMD233" s="483"/>
      <c r="AME233" s="483"/>
      <c r="AMF233" s="483"/>
      <c r="AMG233" s="483"/>
      <c r="AMH233" s="483"/>
      <c r="AMI233" s="483"/>
      <c r="AMJ233" s="483"/>
      <c r="AMK233" s="483"/>
      <c r="AML233" s="483"/>
      <c r="AMM233" s="483"/>
      <c r="AMN233" s="483"/>
      <c r="AMO233" s="483"/>
      <c r="AMP233" s="483"/>
      <c r="AMQ233" s="483"/>
      <c r="AMR233" s="483"/>
      <c r="AMS233" s="483"/>
      <c r="AMT233" s="483"/>
      <c r="AMU233" s="483"/>
      <c r="AMV233" s="483"/>
      <c r="AMW233" s="483"/>
      <c r="AMX233" s="483"/>
      <c r="AMY233" s="483"/>
      <c r="AMZ233" s="483"/>
      <c r="ANA233" s="483"/>
      <c r="ANB233" s="483"/>
      <c r="ANC233" s="483"/>
      <c r="AND233" s="483"/>
      <c r="ANE233" s="483"/>
      <c r="ANF233" s="483"/>
      <c r="ANG233" s="483"/>
      <c r="ANH233" s="483"/>
      <c r="ANI233" s="483"/>
      <c r="ANJ233" s="483"/>
      <c r="ANK233" s="483"/>
      <c r="ANL233" s="483"/>
      <c r="ANM233" s="483"/>
      <c r="ANN233" s="483"/>
      <c r="ANO233" s="483"/>
      <c r="ANP233" s="483"/>
      <c r="ANQ233" s="483"/>
      <c r="ANR233" s="483"/>
      <c r="ANS233" s="483"/>
      <c r="ANT233" s="483"/>
      <c r="ANU233" s="483"/>
      <c r="ANV233" s="483"/>
      <c r="ANW233" s="483"/>
      <c r="ANX233" s="483"/>
      <c r="ANY233" s="483"/>
      <c r="ANZ233" s="483"/>
      <c r="AOA233" s="483"/>
      <c r="AOB233" s="483"/>
      <c r="AOC233" s="483"/>
      <c r="AOD233" s="483"/>
      <c r="AOE233" s="483"/>
      <c r="AOF233" s="483"/>
      <c r="AOG233" s="483"/>
      <c r="AOH233" s="483"/>
      <c r="AOI233" s="483"/>
      <c r="AOJ233" s="483"/>
      <c r="AOK233" s="483"/>
      <c r="AOL233" s="483"/>
      <c r="AOM233" s="483"/>
      <c r="AON233" s="483"/>
      <c r="AOO233" s="483"/>
      <c r="AOP233" s="483"/>
      <c r="AOQ233" s="483"/>
      <c r="AOR233" s="483"/>
      <c r="AOS233" s="483"/>
      <c r="AOT233" s="483"/>
      <c r="AOU233" s="483"/>
      <c r="AOV233" s="483"/>
      <c r="AOW233" s="483"/>
      <c r="AOX233" s="483"/>
      <c r="AOY233" s="483"/>
      <c r="AOZ233" s="483"/>
      <c r="APA233" s="483"/>
      <c r="APB233" s="483"/>
      <c r="APC233" s="483"/>
      <c r="APD233" s="483"/>
      <c r="APE233" s="483"/>
      <c r="APF233" s="483"/>
      <c r="APG233" s="483"/>
      <c r="APH233" s="483"/>
      <c r="API233" s="483"/>
      <c r="APJ233" s="483"/>
      <c r="APK233" s="483"/>
      <c r="APL233" s="483"/>
      <c r="APM233" s="483"/>
      <c r="APN233" s="483"/>
      <c r="APO233" s="483"/>
      <c r="APP233" s="483"/>
      <c r="APQ233" s="483"/>
      <c r="APR233" s="483"/>
      <c r="APS233" s="483"/>
      <c r="APT233" s="483"/>
      <c r="APU233" s="483"/>
      <c r="APV233" s="483"/>
      <c r="APW233" s="483"/>
      <c r="APX233" s="483"/>
      <c r="APY233" s="483"/>
      <c r="APZ233" s="483"/>
      <c r="AQA233" s="483"/>
      <c r="AQB233" s="483"/>
      <c r="AQC233" s="483"/>
      <c r="AQD233" s="483"/>
      <c r="AQE233" s="483"/>
      <c r="AQF233" s="483"/>
      <c r="AQG233" s="483"/>
      <c r="AQH233" s="483"/>
      <c r="AQI233" s="483"/>
      <c r="AQJ233" s="483"/>
      <c r="AQK233" s="483"/>
      <c r="AQL233" s="483"/>
      <c r="AQM233" s="483"/>
      <c r="AQN233" s="483"/>
      <c r="AQO233" s="483"/>
      <c r="AQP233" s="483"/>
      <c r="AQQ233" s="483"/>
      <c r="AQR233" s="483"/>
      <c r="AQS233" s="483"/>
      <c r="AQT233" s="483"/>
      <c r="AQU233" s="483"/>
      <c r="AQV233" s="483"/>
      <c r="AQW233" s="483"/>
      <c r="AQX233" s="483"/>
      <c r="AQY233" s="483"/>
      <c r="AQZ233" s="483"/>
      <c r="ARA233" s="483"/>
      <c r="ARB233" s="483"/>
      <c r="ARC233" s="483"/>
      <c r="ARD233" s="483"/>
      <c r="ARE233" s="483"/>
      <c r="ARF233" s="483"/>
      <c r="ARG233" s="483"/>
      <c r="ARH233" s="483"/>
      <c r="ARI233" s="483"/>
      <c r="ARJ233" s="483"/>
      <c r="ARK233" s="483"/>
      <c r="ARL233" s="483"/>
      <c r="ARM233" s="483"/>
      <c r="ARN233" s="483"/>
      <c r="ARO233" s="483"/>
      <c r="ARP233" s="483"/>
      <c r="ARQ233" s="483"/>
      <c r="ARR233" s="483"/>
      <c r="ARS233" s="483"/>
      <c r="ART233" s="483"/>
      <c r="ARU233" s="483"/>
      <c r="ARV233" s="483"/>
      <c r="ARW233" s="483"/>
      <c r="ARX233" s="483"/>
      <c r="ARY233" s="483"/>
      <c r="ARZ233" s="483"/>
      <c r="ASA233" s="483"/>
      <c r="ASB233" s="483"/>
      <c r="ASC233" s="483"/>
      <c r="ASD233" s="483"/>
      <c r="ASE233" s="483"/>
      <c r="ASF233" s="483"/>
      <c r="ASG233" s="483"/>
      <c r="ASH233" s="483"/>
      <c r="ASI233" s="483"/>
      <c r="ASJ233" s="483"/>
      <c r="ASK233" s="483"/>
      <c r="ASL233" s="483"/>
      <c r="ASM233" s="483"/>
      <c r="ASN233" s="483"/>
      <c r="ASO233" s="483"/>
      <c r="ASP233" s="483"/>
      <c r="ASQ233" s="483"/>
      <c r="ASR233" s="483"/>
      <c r="ASS233" s="483"/>
      <c r="AST233" s="483"/>
      <c r="ASU233" s="483"/>
      <c r="ASV233" s="483"/>
      <c r="ASW233" s="483"/>
      <c r="ASX233" s="483"/>
      <c r="ASY233" s="483"/>
      <c r="ASZ233" s="483"/>
      <c r="ATA233" s="483"/>
      <c r="ATB233" s="483"/>
      <c r="ATC233" s="483"/>
      <c r="ATD233" s="483"/>
      <c r="ATE233" s="483"/>
      <c r="ATF233" s="483"/>
      <c r="ATG233" s="483"/>
      <c r="ATH233" s="483"/>
      <c r="ATI233" s="483"/>
      <c r="ATJ233" s="483"/>
      <c r="ATK233" s="483"/>
      <c r="ATL233" s="483"/>
      <c r="ATM233" s="483"/>
      <c r="ATN233" s="483"/>
      <c r="ATO233" s="483"/>
      <c r="ATP233" s="483"/>
      <c r="ATQ233" s="483"/>
      <c r="ATR233" s="483"/>
      <c r="ATS233" s="483"/>
      <c r="ATT233" s="483"/>
      <c r="ATU233" s="483"/>
      <c r="ATV233" s="483"/>
      <c r="ATW233" s="483"/>
      <c r="ATX233" s="483"/>
      <c r="ATY233" s="483"/>
      <c r="ATZ233" s="483"/>
      <c r="AUA233" s="483"/>
      <c r="AUB233" s="483"/>
      <c r="AUC233" s="483"/>
      <c r="AUD233" s="483"/>
      <c r="AUE233" s="483"/>
      <c r="AUF233" s="483"/>
      <c r="AUG233" s="483"/>
      <c r="AUH233" s="483"/>
      <c r="AUI233" s="483"/>
      <c r="AUJ233" s="483"/>
      <c r="AUK233" s="483"/>
      <c r="AUL233" s="483"/>
      <c r="AUM233" s="483"/>
      <c r="AUN233" s="483"/>
      <c r="AUO233" s="483"/>
      <c r="AUP233" s="483"/>
      <c r="AUQ233" s="483"/>
      <c r="AUR233" s="483"/>
      <c r="AUS233" s="483"/>
      <c r="AUT233" s="483"/>
      <c r="AUU233" s="483"/>
      <c r="AUV233" s="483"/>
      <c r="AUW233" s="483"/>
      <c r="AUX233" s="483"/>
      <c r="AUY233" s="483"/>
      <c r="AUZ233" s="483"/>
      <c r="AVA233" s="483"/>
      <c r="AVB233" s="483"/>
      <c r="AVC233" s="483"/>
      <c r="AVD233" s="483"/>
      <c r="AVE233" s="483"/>
      <c r="AVF233" s="483"/>
      <c r="AVG233" s="483"/>
      <c r="AVH233" s="483"/>
      <c r="AVI233" s="483"/>
      <c r="AVJ233" s="483"/>
      <c r="AVK233" s="483"/>
      <c r="AVL233" s="483"/>
      <c r="AVM233" s="483"/>
      <c r="AVN233" s="483"/>
      <c r="AVO233" s="483"/>
      <c r="AVP233" s="483"/>
      <c r="AVQ233" s="483"/>
      <c r="AVR233" s="483"/>
      <c r="AVS233" s="483"/>
      <c r="AVT233" s="483"/>
      <c r="AVU233" s="483"/>
      <c r="AVV233" s="483"/>
      <c r="AVW233" s="483"/>
      <c r="AVX233" s="483"/>
      <c r="AVY233" s="483"/>
      <c r="AVZ233" s="483"/>
      <c r="AWA233" s="483"/>
      <c r="AWB233" s="483"/>
      <c r="AWC233" s="483"/>
      <c r="AWD233" s="483"/>
      <c r="AWE233" s="483"/>
      <c r="AWF233" s="483"/>
      <c r="AWG233" s="483"/>
      <c r="AWH233" s="483"/>
      <c r="AWI233" s="483"/>
      <c r="AWJ233" s="483"/>
      <c r="AWK233" s="483"/>
      <c r="AWL233" s="483"/>
      <c r="AWM233" s="483"/>
      <c r="AWN233" s="483"/>
      <c r="AWO233" s="483"/>
      <c r="AWP233" s="483"/>
      <c r="AWQ233" s="483"/>
      <c r="AWR233" s="483"/>
      <c r="AWS233" s="483"/>
      <c r="AWT233" s="483"/>
      <c r="AWU233" s="483"/>
      <c r="AWV233" s="483"/>
      <c r="AWW233" s="483"/>
      <c r="AWX233" s="483"/>
      <c r="AWY233" s="483"/>
      <c r="AWZ233" s="483"/>
      <c r="AXA233" s="483"/>
      <c r="AXB233" s="483"/>
      <c r="AXC233" s="483"/>
      <c r="AXD233" s="483"/>
      <c r="AXE233" s="483"/>
      <c r="AXF233" s="483"/>
      <c r="AXG233" s="483"/>
      <c r="AXH233" s="483"/>
      <c r="AXI233" s="483"/>
      <c r="AXJ233" s="483"/>
      <c r="AXK233" s="483"/>
      <c r="AXL233" s="483"/>
      <c r="AXM233" s="483"/>
      <c r="AXN233" s="483"/>
      <c r="AXO233" s="483"/>
      <c r="AXP233" s="483"/>
      <c r="AXQ233" s="483"/>
      <c r="AXR233" s="483"/>
      <c r="AXS233" s="483"/>
      <c r="AXT233" s="483"/>
      <c r="AXU233" s="483"/>
      <c r="AXV233" s="483"/>
      <c r="AXW233" s="483"/>
      <c r="AXX233" s="483"/>
      <c r="AXY233" s="483"/>
      <c r="AXZ233" s="483"/>
      <c r="AYA233" s="483"/>
      <c r="AYB233" s="483"/>
      <c r="AYC233" s="483"/>
      <c r="AYD233" s="483"/>
      <c r="AYE233" s="483"/>
      <c r="AYF233" s="483"/>
      <c r="AYG233" s="483"/>
      <c r="AYH233" s="483"/>
      <c r="AYI233" s="483"/>
      <c r="AYJ233" s="483"/>
      <c r="AYK233" s="483"/>
      <c r="AYL233" s="483"/>
      <c r="AYM233" s="483"/>
      <c r="AYN233" s="483"/>
      <c r="AYO233" s="483"/>
      <c r="AYP233" s="483"/>
      <c r="AYQ233" s="483"/>
      <c r="AYR233" s="483"/>
      <c r="AYS233" s="483"/>
      <c r="AYT233" s="483"/>
      <c r="AYU233" s="483"/>
      <c r="AYV233" s="483"/>
      <c r="AYW233" s="483"/>
      <c r="AYX233" s="483"/>
      <c r="AYY233" s="483"/>
      <c r="AYZ233" s="483"/>
      <c r="AZA233" s="483"/>
      <c r="AZB233" s="483"/>
      <c r="AZC233" s="483"/>
      <c r="AZD233" s="483"/>
      <c r="AZE233" s="483"/>
      <c r="AZF233" s="483"/>
      <c r="AZG233" s="483"/>
      <c r="AZH233" s="483"/>
      <c r="AZI233" s="483"/>
      <c r="AZJ233" s="483"/>
      <c r="AZK233" s="483"/>
      <c r="AZL233" s="483"/>
      <c r="AZM233" s="483"/>
      <c r="AZN233" s="483"/>
      <c r="AZO233" s="483"/>
      <c r="AZP233" s="483"/>
      <c r="AZQ233" s="483"/>
      <c r="AZR233" s="483"/>
      <c r="AZS233" s="483"/>
      <c r="AZT233" s="483"/>
      <c r="AZU233" s="483"/>
      <c r="AZV233" s="483"/>
      <c r="AZW233" s="483"/>
      <c r="AZX233" s="483"/>
      <c r="AZY233" s="483"/>
      <c r="AZZ233" s="483"/>
      <c r="BAA233" s="483"/>
      <c r="BAB233" s="483"/>
      <c r="BAC233" s="483"/>
      <c r="BAD233" s="483"/>
      <c r="BAE233" s="483"/>
      <c r="BAF233" s="483"/>
      <c r="BAG233" s="483"/>
      <c r="BAH233" s="483"/>
      <c r="BAI233" s="483"/>
      <c r="BAJ233" s="483"/>
      <c r="BAK233" s="483"/>
      <c r="BAL233" s="483"/>
      <c r="BAM233" s="483"/>
      <c r="BAN233" s="483"/>
      <c r="BAO233" s="483"/>
      <c r="BAP233" s="483"/>
      <c r="BAQ233" s="483"/>
      <c r="BAR233" s="483"/>
      <c r="BAS233" s="483"/>
      <c r="BAT233" s="483"/>
      <c r="BAU233" s="483"/>
      <c r="BAV233" s="483"/>
      <c r="BAW233" s="483"/>
      <c r="BAX233" s="483"/>
      <c r="BAY233" s="483"/>
      <c r="BAZ233" s="483"/>
      <c r="BBA233" s="483"/>
      <c r="BBB233" s="483"/>
      <c r="BBC233" s="483"/>
      <c r="BBD233" s="483"/>
      <c r="BBE233" s="483"/>
      <c r="BBF233" s="483"/>
      <c r="BBG233" s="483"/>
      <c r="BBH233" s="483"/>
      <c r="BBI233" s="483"/>
      <c r="BBJ233" s="483"/>
      <c r="BBK233" s="483"/>
      <c r="BBL233" s="483"/>
      <c r="BBM233" s="483"/>
      <c r="BBN233" s="483"/>
      <c r="BBO233" s="483"/>
      <c r="BBP233" s="483"/>
      <c r="BBQ233" s="483"/>
      <c r="BBR233" s="483"/>
      <c r="BBS233" s="483"/>
      <c r="BBT233" s="483"/>
      <c r="BBU233" s="483"/>
      <c r="BBV233" s="483"/>
      <c r="BBW233" s="483"/>
      <c r="BBX233" s="483"/>
      <c r="BBY233" s="483"/>
      <c r="BBZ233" s="483"/>
      <c r="BCA233" s="483"/>
      <c r="BCB233" s="483"/>
      <c r="BCC233" s="483"/>
      <c r="BCD233" s="483"/>
      <c r="BCE233" s="483"/>
      <c r="BCF233" s="483"/>
      <c r="BCG233" s="483"/>
      <c r="BCH233" s="483"/>
      <c r="BCI233" s="483"/>
      <c r="BCJ233" s="483"/>
      <c r="BCK233" s="483"/>
      <c r="BCL233" s="483"/>
      <c r="BCM233" s="483"/>
      <c r="BCN233" s="483"/>
      <c r="BCO233" s="483"/>
      <c r="BCP233" s="483"/>
      <c r="BCQ233" s="483"/>
      <c r="BCR233" s="483"/>
      <c r="BCS233" s="483"/>
      <c r="BCT233" s="483"/>
      <c r="BCU233" s="483"/>
      <c r="BCV233" s="483"/>
      <c r="BCW233" s="483"/>
      <c r="BCX233" s="483"/>
      <c r="BCY233" s="483"/>
      <c r="BCZ233" s="483"/>
      <c r="BDA233" s="483"/>
      <c r="BDB233" s="483"/>
      <c r="BDC233" s="483"/>
      <c r="BDD233" s="483"/>
      <c r="BDE233" s="483"/>
      <c r="BDF233" s="483"/>
      <c r="BDG233" s="483"/>
      <c r="BDH233" s="483"/>
      <c r="BDI233" s="483"/>
      <c r="BDJ233" s="483"/>
      <c r="BDK233" s="483"/>
      <c r="BDL233" s="483"/>
      <c r="BDM233" s="483"/>
      <c r="BDN233" s="483"/>
      <c r="BDO233" s="483"/>
      <c r="BDP233" s="483"/>
      <c r="BDQ233" s="483"/>
      <c r="BDR233" s="483"/>
      <c r="BDS233" s="483"/>
      <c r="BDT233" s="483"/>
      <c r="BDU233" s="483"/>
      <c r="BDV233" s="483"/>
      <c r="BDW233" s="483"/>
      <c r="BDX233" s="483"/>
      <c r="BDY233" s="483"/>
      <c r="BDZ233" s="483"/>
      <c r="BEA233" s="483"/>
      <c r="BEB233" s="483"/>
      <c r="BEC233" s="483"/>
      <c r="BED233" s="483"/>
      <c r="BEE233" s="483"/>
      <c r="BEF233" s="483"/>
      <c r="BEG233" s="483"/>
      <c r="BEH233" s="483"/>
      <c r="BEI233" s="483"/>
      <c r="BEJ233" s="483"/>
      <c r="BEK233" s="483"/>
      <c r="BEL233" s="483"/>
      <c r="BEM233" s="483"/>
      <c r="BEN233" s="483"/>
      <c r="BEO233" s="483"/>
      <c r="BEP233" s="483"/>
      <c r="BEQ233" s="483"/>
      <c r="BER233" s="483"/>
      <c r="BES233" s="483"/>
      <c r="BET233" s="483"/>
      <c r="BEU233" s="483"/>
      <c r="BEV233" s="483"/>
      <c r="BEW233" s="483"/>
      <c r="BEX233" s="483"/>
      <c r="BEY233" s="483"/>
      <c r="BEZ233" s="483"/>
      <c r="BFA233" s="483"/>
      <c r="BFB233" s="483"/>
      <c r="BFC233" s="483"/>
      <c r="BFD233" s="483"/>
      <c r="BFE233" s="483"/>
      <c r="BFF233" s="483"/>
      <c r="BFG233" s="483"/>
      <c r="BFH233" s="483"/>
      <c r="BFI233" s="483"/>
      <c r="BFJ233" s="483"/>
      <c r="BFK233" s="483"/>
      <c r="BFL233" s="483"/>
      <c r="BFM233" s="483"/>
      <c r="BFN233" s="483"/>
      <c r="BFO233" s="483"/>
      <c r="BFP233" s="483"/>
      <c r="BFQ233" s="483"/>
      <c r="BFR233" s="483"/>
      <c r="BFS233" s="483"/>
      <c r="BFT233" s="483"/>
      <c r="BFU233" s="483"/>
      <c r="BFV233" s="483"/>
      <c r="BFW233" s="483"/>
      <c r="BFX233" s="483"/>
      <c r="BFY233" s="483"/>
      <c r="BFZ233" s="483"/>
      <c r="BGA233" s="483"/>
      <c r="BGB233" s="483"/>
      <c r="BGC233" s="483"/>
      <c r="BGD233" s="483"/>
      <c r="BGE233" s="483"/>
      <c r="BGF233" s="483"/>
      <c r="BGG233" s="483"/>
      <c r="BGH233" s="483"/>
      <c r="BGI233" s="483"/>
      <c r="BGJ233" s="483"/>
      <c r="BGK233" s="483"/>
      <c r="BGL233" s="483"/>
      <c r="BGM233" s="483"/>
      <c r="BGN233" s="483"/>
      <c r="BGO233" s="483"/>
      <c r="BGP233" s="483"/>
      <c r="BGQ233" s="483"/>
      <c r="BGR233" s="483"/>
      <c r="BGS233" s="483"/>
      <c r="BGT233" s="483"/>
      <c r="BGU233" s="483"/>
      <c r="BGV233" s="483"/>
      <c r="BGW233" s="483"/>
      <c r="BGX233" s="483"/>
      <c r="BGY233" s="483"/>
      <c r="BGZ233" s="483"/>
      <c r="BHA233" s="483"/>
      <c r="BHB233" s="483"/>
      <c r="BHC233" s="483"/>
      <c r="BHD233" s="483"/>
      <c r="BHE233" s="483"/>
      <c r="BHF233" s="483"/>
      <c r="BHG233" s="483"/>
      <c r="BHH233" s="483"/>
      <c r="BHI233" s="483"/>
      <c r="BHJ233" s="483"/>
      <c r="BHK233" s="483"/>
      <c r="BHL233" s="483"/>
      <c r="BHM233" s="483"/>
      <c r="BHN233" s="483"/>
      <c r="BHO233" s="483"/>
      <c r="BHP233" s="483"/>
      <c r="BHQ233" s="483"/>
      <c r="BHR233" s="483"/>
      <c r="BHS233" s="483"/>
      <c r="BHT233" s="483"/>
      <c r="BHU233" s="483"/>
      <c r="BHV233" s="483"/>
      <c r="BHW233" s="483"/>
      <c r="BHX233" s="483"/>
      <c r="BHY233" s="483"/>
      <c r="BHZ233" s="483"/>
      <c r="BIA233" s="483"/>
      <c r="BIB233" s="483"/>
      <c r="BIC233" s="483"/>
      <c r="BID233" s="483"/>
      <c r="BIE233" s="483"/>
      <c r="BIF233" s="483"/>
      <c r="BIG233" s="483"/>
      <c r="BIH233" s="483"/>
      <c r="BII233" s="483"/>
      <c r="BIJ233" s="483"/>
      <c r="BIK233" s="483"/>
      <c r="BIL233" s="483"/>
      <c r="BIM233" s="483"/>
      <c r="BIN233" s="483"/>
      <c r="BIO233" s="483"/>
      <c r="BIP233" s="483"/>
      <c r="BIQ233" s="483"/>
      <c r="BIR233" s="483"/>
      <c r="BIS233" s="483"/>
      <c r="BIT233" s="483"/>
      <c r="BIU233" s="483"/>
      <c r="BIV233" s="483"/>
      <c r="BIW233" s="483"/>
      <c r="BIX233" s="483"/>
      <c r="BIY233" s="483"/>
      <c r="BIZ233" s="483"/>
      <c r="BJA233" s="483"/>
      <c r="BJB233" s="483"/>
      <c r="BJC233" s="483"/>
      <c r="BJD233" s="483"/>
      <c r="BJE233" s="483"/>
      <c r="BJF233" s="483"/>
      <c r="BJG233" s="483"/>
      <c r="BJH233" s="483"/>
      <c r="BJI233" s="483"/>
      <c r="BJJ233" s="483"/>
      <c r="BJK233" s="483"/>
      <c r="BJL233" s="483"/>
      <c r="BJM233" s="483"/>
      <c r="BJN233" s="483"/>
      <c r="BJO233" s="483"/>
      <c r="BJP233" s="483"/>
      <c r="BJQ233" s="483"/>
      <c r="BJR233" s="483"/>
      <c r="BJS233" s="483"/>
      <c r="BJT233" s="483"/>
      <c r="BJU233" s="483"/>
      <c r="BJV233" s="483"/>
      <c r="BJW233" s="483"/>
      <c r="BJX233" s="483"/>
      <c r="BJY233" s="483"/>
      <c r="BJZ233" s="483"/>
      <c r="BKA233" s="483"/>
      <c r="BKB233" s="483"/>
      <c r="BKC233" s="483"/>
      <c r="BKD233" s="483"/>
      <c r="BKE233" s="483"/>
      <c r="BKF233" s="483"/>
      <c r="BKG233" s="483"/>
      <c r="BKH233" s="483"/>
      <c r="BKI233" s="483"/>
      <c r="BKJ233" s="483"/>
      <c r="BKK233" s="483"/>
      <c r="BKL233" s="483"/>
      <c r="BKM233" s="483"/>
      <c r="BKN233" s="483"/>
      <c r="BKO233" s="483"/>
      <c r="BKP233" s="483"/>
      <c r="BKQ233" s="483"/>
      <c r="BKR233" s="483"/>
      <c r="BKS233" s="483"/>
      <c r="BKT233" s="483"/>
      <c r="BKU233" s="483"/>
      <c r="BKV233" s="483"/>
      <c r="BKW233" s="483"/>
      <c r="BKX233" s="483"/>
      <c r="BKY233" s="483"/>
      <c r="BKZ233" s="483"/>
      <c r="BLA233" s="483"/>
      <c r="BLB233" s="483"/>
      <c r="BLC233" s="483"/>
      <c r="BLD233" s="483"/>
      <c r="BLE233" s="483"/>
      <c r="BLF233" s="483"/>
      <c r="BLG233" s="483"/>
      <c r="BLH233" s="483"/>
      <c r="BLI233" s="483"/>
      <c r="BLJ233" s="483"/>
      <c r="BLK233" s="483"/>
      <c r="BLL233" s="483"/>
      <c r="BLM233" s="483"/>
      <c r="BLN233" s="483"/>
      <c r="BLO233" s="483"/>
      <c r="BLP233" s="483"/>
      <c r="BLQ233" s="483"/>
      <c r="BLR233" s="483"/>
      <c r="BLS233" s="483"/>
      <c r="BLT233" s="483"/>
      <c r="BLU233" s="483"/>
      <c r="BLV233" s="483"/>
      <c r="BLW233" s="483"/>
      <c r="BLX233" s="483"/>
      <c r="BLY233" s="483"/>
      <c r="BLZ233" s="483"/>
      <c r="BMA233" s="483"/>
      <c r="BMB233" s="483"/>
      <c r="BMC233" s="483"/>
      <c r="BMD233" s="483"/>
      <c r="BME233" s="483"/>
      <c r="BMF233" s="483"/>
      <c r="BMG233" s="483"/>
      <c r="BMH233" s="483"/>
      <c r="BMI233" s="483"/>
      <c r="BMJ233" s="483"/>
      <c r="BMK233" s="483"/>
      <c r="BML233" s="483"/>
      <c r="BMM233" s="483"/>
      <c r="BMN233" s="483"/>
      <c r="BMO233" s="483"/>
      <c r="BMP233" s="483"/>
      <c r="BMQ233" s="483"/>
      <c r="BMR233" s="483"/>
      <c r="BMS233" s="483"/>
      <c r="BMT233" s="483"/>
      <c r="BMU233" s="483"/>
      <c r="BMV233" s="483"/>
      <c r="BMW233" s="483"/>
      <c r="BMX233" s="483"/>
      <c r="BMY233" s="483"/>
      <c r="BMZ233" s="483"/>
      <c r="BNA233" s="483"/>
      <c r="BNB233" s="483"/>
      <c r="BNC233" s="483"/>
      <c r="BND233" s="483"/>
      <c r="BNE233" s="483"/>
      <c r="BNF233" s="483"/>
      <c r="BNG233" s="483"/>
      <c r="BNH233" s="483"/>
      <c r="BNI233" s="483"/>
      <c r="BNJ233" s="483"/>
      <c r="BNK233" s="483"/>
      <c r="BNL233" s="483"/>
      <c r="BNM233" s="483"/>
      <c r="BNN233" s="483"/>
      <c r="BNO233" s="483"/>
      <c r="BNP233" s="483"/>
      <c r="BNQ233" s="483"/>
      <c r="BNR233" s="483"/>
      <c r="BNS233" s="483"/>
      <c r="BNT233" s="483"/>
      <c r="BNU233" s="483"/>
      <c r="BNV233" s="483"/>
      <c r="BNW233" s="483"/>
      <c r="BNX233" s="483"/>
      <c r="BNY233" s="483"/>
      <c r="BNZ233" s="483"/>
      <c r="BOA233" s="483"/>
      <c r="BOB233" s="483"/>
      <c r="BOC233" s="483"/>
      <c r="BOD233" s="483"/>
      <c r="BOE233" s="483"/>
      <c r="BOF233" s="483"/>
      <c r="BOG233" s="483"/>
      <c r="BOH233" s="483"/>
      <c r="BOI233" s="483"/>
      <c r="BOJ233" s="483"/>
      <c r="BOK233" s="483"/>
      <c r="BOL233" s="483"/>
      <c r="BOM233" s="483"/>
      <c r="BON233" s="483"/>
      <c r="BOO233" s="483"/>
      <c r="BOP233" s="483"/>
      <c r="BOQ233" s="483"/>
      <c r="BOR233" s="483"/>
      <c r="BOS233" s="483"/>
      <c r="BOT233" s="483"/>
      <c r="BOU233" s="483"/>
      <c r="BOV233" s="483"/>
      <c r="BOW233" s="483"/>
      <c r="BOX233" s="483"/>
      <c r="BOY233" s="483"/>
      <c r="BOZ233" s="483"/>
      <c r="BPA233" s="483"/>
      <c r="BPB233" s="483"/>
      <c r="BPC233" s="483"/>
      <c r="BPD233" s="483"/>
      <c r="BPE233" s="483"/>
      <c r="BPF233" s="483"/>
      <c r="BPG233" s="483"/>
      <c r="BPH233" s="483"/>
      <c r="BPI233" s="483"/>
      <c r="BPJ233" s="483"/>
      <c r="BPK233" s="483"/>
      <c r="BPL233" s="483"/>
      <c r="BPM233" s="483"/>
      <c r="BPN233" s="483"/>
      <c r="BPO233" s="483"/>
      <c r="BPP233" s="483"/>
      <c r="BPQ233" s="483"/>
      <c r="BPR233" s="483"/>
      <c r="BPS233" s="483"/>
      <c r="BPT233" s="483"/>
      <c r="BPU233" s="483"/>
      <c r="BPV233" s="483"/>
      <c r="BPW233" s="483"/>
      <c r="BPX233" s="483"/>
      <c r="BPY233" s="483"/>
      <c r="BPZ233" s="483"/>
      <c r="BQA233" s="483"/>
      <c r="BQB233" s="483"/>
      <c r="BQC233" s="483"/>
      <c r="BQD233" s="483"/>
      <c r="BQE233" s="483"/>
      <c r="BQF233" s="483"/>
      <c r="BQG233" s="483"/>
      <c r="BQH233" s="483"/>
      <c r="BQI233" s="483"/>
      <c r="BQJ233" s="483"/>
      <c r="BQK233" s="483"/>
      <c r="BQL233" s="483"/>
      <c r="BQM233" s="483"/>
      <c r="BQN233" s="483"/>
      <c r="BQO233" s="483"/>
      <c r="BQP233" s="483"/>
      <c r="BQQ233" s="483"/>
      <c r="BQR233" s="483"/>
      <c r="BQS233" s="483"/>
      <c r="BQT233" s="483"/>
      <c r="BQU233" s="483"/>
      <c r="BQV233" s="483"/>
      <c r="BQW233" s="483"/>
      <c r="BQX233" s="483"/>
      <c r="BQY233" s="483"/>
      <c r="BQZ233" s="483"/>
      <c r="BRA233" s="483"/>
      <c r="BRB233" s="483"/>
      <c r="BRC233" s="483"/>
      <c r="BRD233" s="483"/>
      <c r="BRE233" s="483"/>
      <c r="BRF233" s="483"/>
      <c r="BRG233" s="483"/>
      <c r="BRH233" s="483"/>
      <c r="BRI233" s="483"/>
      <c r="BRJ233" s="483"/>
      <c r="BRK233" s="483"/>
      <c r="BRL233" s="483"/>
      <c r="BRM233" s="483"/>
      <c r="BRN233" s="483"/>
      <c r="BRO233" s="483"/>
      <c r="BRP233" s="483"/>
      <c r="BRQ233" s="483"/>
      <c r="BRR233" s="483"/>
      <c r="BRS233" s="483"/>
      <c r="BRT233" s="483"/>
      <c r="BRU233" s="483"/>
      <c r="BRV233" s="483"/>
      <c r="BRW233" s="483"/>
      <c r="BRX233" s="483"/>
      <c r="BRY233" s="483"/>
      <c r="BRZ233" s="483"/>
      <c r="BSA233" s="483"/>
      <c r="BSB233" s="483"/>
      <c r="BSC233" s="483"/>
      <c r="BSD233" s="483"/>
      <c r="BSE233" s="483"/>
      <c r="BSF233" s="483"/>
      <c r="BSG233" s="483"/>
      <c r="BSH233" s="483"/>
      <c r="BSI233" s="483"/>
      <c r="BSJ233" s="483"/>
      <c r="BSK233" s="483"/>
      <c r="BSL233" s="483"/>
      <c r="BSM233" s="483"/>
      <c r="BSN233" s="483"/>
      <c r="BSO233" s="483"/>
      <c r="BSP233" s="483"/>
      <c r="BSQ233" s="483"/>
      <c r="BSR233" s="483"/>
      <c r="BSS233" s="483"/>
      <c r="BST233" s="483"/>
      <c r="BSU233" s="483"/>
      <c r="BSV233" s="483"/>
      <c r="BSW233" s="483"/>
      <c r="BSX233" s="483"/>
      <c r="BSY233" s="483"/>
      <c r="BSZ233" s="483"/>
      <c r="BTA233" s="483"/>
      <c r="BTB233" s="483"/>
      <c r="BTC233" s="483"/>
      <c r="BTD233" s="483"/>
      <c r="BTE233" s="483"/>
      <c r="BTF233" s="483"/>
      <c r="BTG233" s="483"/>
      <c r="BTH233" s="483"/>
      <c r="BTI233" s="483"/>
      <c r="BTJ233" s="483"/>
      <c r="BTK233" s="483"/>
      <c r="BTL233" s="483"/>
      <c r="BTM233" s="483"/>
      <c r="BTN233" s="483"/>
      <c r="BTO233" s="483"/>
      <c r="BTP233" s="483"/>
      <c r="BTQ233" s="483"/>
      <c r="BTR233" s="483"/>
      <c r="BTS233" s="483"/>
      <c r="BTT233" s="483"/>
      <c r="BTU233" s="483"/>
      <c r="BTV233" s="483"/>
      <c r="BTW233" s="483"/>
      <c r="BTX233" s="483"/>
      <c r="BTY233" s="483"/>
      <c r="BTZ233" s="483"/>
      <c r="BUA233" s="483"/>
      <c r="BUB233" s="483"/>
      <c r="BUC233" s="483"/>
      <c r="BUD233" s="483"/>
      <c r="BUE233" s="483"/>
      <c r="BUF233" s="483"/>
      <c r="BUG233" s="483"/>
      <c r="BUH233" s="483"/>
      <c r="BUI233" s="483"/>
      <c r="BUJ233" s="483"/>
      <c r="BUK233" s="483"/>
      <c r="BUL233" s="483"/>
      <c r="BUM233" s="483"/>
      <c r="BUN233" s="483"/>
      <c r="BUO233" s="483"/>
      <c r="BUP233" s="483"/>
      <c r="BUQ233" s="483"/>
      <c r="BUR233" s="483"/>
      <c r="BUS233" s="483"/>
      <c r="BUT233" s="483"/>
      <c r="BUU233" s="483"/>
      <c r="BUV233" s="483"/>
      <c r="BUW233" s="483"/>
      <c r="BUX233" s="483"/>
      <c r="BUY233" s="483"/>
      <c r="BUZ233" s="483"/>
      <c r="BVA233" s="483"/>
      <c r="BVB233" s="483"/>
      <c r="BVC233" s="483"/>
      <c r="BVD233" s="483"/>
      <c r="BVE233" s="483"/>
      <c r="BVF233" s="483"/>
      <c r="BVG233" s="483"/>
      <c r="BVH233" s="483"/>
      <c r="BVI233" s="483"/>
      <c r="BVJ233" s="483"/>
      <c r="BVK233" s="483"/>
      <c r="BVL233" s="483"/>
      <c r="BVM233" s="483"/>
      <c r="BVN233" s="483"/>
      <c r="BVO233" s="483"/>
      <c r="BVP233" s="483"/>
      <c r="BVQ233" s="483"/>
      <c r="BVR233" s="483"/>
      <c r="BVS233" s="483"/>
      <c r="BVT233" s="483"/>
      <c r="BVU233" s="483"/>
      <c r="BVV233" s="483"/>
      <c r="BVW233" s="483"/>
      <c r="BVX233" s="483"/>
      <c r="BVY233" s="483"/>
      <c r="BVZ233" s="483"/>
      <c r="BWA233" s="483"/>
      <c r="BWB233" s="483"/>
      <c r="BWC233" s="483"/>
      <c r="BWD233" s="483"/>
      <c r="BWE233" s="483"/>
      <c r="BWF233" s="483"/>
      <c r="BWG233" s="483"/>
      <c r="BWH233" s="483"/>
      <c r="BWI233" s="483"/>
      <c r="BWJ233" s="483"/>
      <c r="BWK233" s="483"/>
      <c r="BWL233" s="483"/>
      <c r="BWM233" s="483"/>
      <c r="BWN233" s="483"/>
      <c r="BWO233" s="483"/>
      <c r="BWP233" s="483"/>
      <c r="BWQ233" s="483"/>
      <c r="BWR233" s="483"/>
      <c r="BWS233" s="483"/>
      <c r="BWT233" s="483"/>
      <c r="BWU233" s="483"/>
      <c r="BWV233" s="483"/>
      <c r="BWW233" s="483"/>
      <c r="BWX233" s="483"/>
      <c r="BWY233" s="483"/>
      <c r="BWZ233" s="483"/>
      <c r="BXA233" s="483"/>
      <c r="BXB233" s="483"/>
      <c r="BXC233" s="483"/>
      <c r="BXD233" s="483"/>
      <c r="BXE233" s="483"/>
      <c r="BXF233" s="483"/>
      <c r="BXG233" s="483"/>
      <c r="BXH233" s="483"/>
      <c r="BXI233" s="483"/>
      <c r="BXJ233" s="483"/>
      <c r="BXK233" s="483"/>
      <c r="BXL233" s="483"/>
      <c r="BXM233" s="483"/>
      <c r="BXN233" s="483"/>
      <c r="BXO233" s="483"/>
      <c r="BXP233" s="483"/>
      <c r="BXQ233" s="483"/>
      <c r="BXR233" s="483"/>
      <c r="BXS233" s="483"/>
      <c r="BXT233" s="483"/>
      <c r="BXU233" s="483"/>
      <c r="BXV233" s="483"/>
      <c r="BXW233" s="483"/>
      <c r="BXX233" s="483"/>
      <c r="BXY233" s="483"/>
      <c r="BXZ233" s="483"/>
      <c r="BYA233" s="483"/>
      <c r="BYB233" s="483"/>
      <c r="BYC233" s="483"/>
      <c r="BYD233" s="483"/>
      <c r="BYE233" s="483"/>
      <c r="BYF233" s="483"/>
      <c r="BYG233" s="483"/>
      <c r="BYH233" s="483"/>
      <c r="BYI233" s="483"/>
      <c r="BYJ233" s="483"/>
      <c r="BYK233" s="483"/>
      <c r="BYL233" s="483"/>
      <c r="BYM233" s="483"/>
      <c r="BYN233" s="483"/>
      <c r="BYO233" s="483"/>
      <c r="BYP233" s="483"/>
      <c r="BYQ233" s="483"/>
      <c r="BYR233" s="483"/>
      <c r="BYS233" s="483"/>
      <c r="BYT233" s="483"/>
      <c r="BYU233" s="483"/>
      <c r="BYV233" s="483"/>
      <c r="BYW233" s="483"/>
      <c r="BYX233" s="483"/>
      <c r="BYY233" s="483"/>
      <c r="BYZ233" s="483"/>
      <c r="BZA233" s="483"/>
      <c r="BZB233" s="483"/>
      <c r="BZC233" s="483"/>
      <c r="BZD233" s="483"/>
      <c r="BZE233" s="483"/>
      <c r="BZF233" s="483"/>
      <c r="BZG233" s="483"/>
      <c r="BZH233" s="483"/>
      <c r="BZI233" s="483"/>
      <c r="BZJ233" s="483"/>
      <c r="BZK233" s="483"/>
      <c r="BZL233" s="483"/>
      <c r="BZM233" s="483"/>
      <c r="BZN233" s="483"/>
      <c r="BZO233" s="483"/>
      <c r="BZP233" s="483"/>
      <c r="BZQ233" s="483"/>
      <c r="BZR233" s="483"/>
      <c r="BZS233" s="483"/>
      <c r="BZT233" s="483"/>
      <c r="BZU233" s="483"/>
      <c r="BZV233" s="483"/>
      <c r="BZW233" s="483"/>
      <c r="BZX233" s="483"/>
      <c r="BZY233" s="483"/>
      <c r="BZZ233" s="483"/>
      <c r="CAA233" s="483"/>
      <c r="CAB233" s="483"/>
      <c r="CAC233" s="483"/>
      <c r="CAD233" s="483"/>
      <c r="CAE233" s="483"/>
      <c r="CAF233" s="483"/>
      <c r="CAG233" s="483"/>
      <c r="CAH233" s="483"/>
      <c r="CAI233" s="483"/>
      <c r="CAJ233" s="483"/>
      <c r="CAK233" s="483"/>
      <c r="CAL233" s="483"/>
      <c r="CAM233" s="483"/>
      <c r="CAN233" s="483"/>
      <c r="CAO233" s="483"/>
      <c r="CAP233" s="483"/>
      <c r="CAQ233" s="483"/>
      <c r="CAR233" s="483"/>
      <c r="CAS233" s="483"/>
      <c r="CAT233" s="483"/>
      <c r="CAU233" s="483"/>
      <c r="CAV233" s="483"/>
      <c r="CAW233" s="483"/>
      <c r="CAX233" s="483"/>
      <c r="CAY233" s="483"/>
      <c r="CAZ233" s="483"/>
      <c r="CBA233" s="483"/>
      <c r="CBB233" s="483"/>
      <c r="CBC233" s="483"/>
      <c r="CBD233" s="483"/>
      <c r="CBE233" s="483"/>
      <c r="CBF233" s="483"/>
      <c r="CBG233" s="483"/>
      <c r="CBH233" s="483"/>
      <c r="CBI233" s="483"/>
      <c r="CBJ233" s="483"/>
      <c r="CBK233" s="483"/>
      <c r="CBL233" s="483"/>
      <c r="CBM233" s="483"/>
      <c r="CBN233" s="483"/>
      <c r="CBO233" s="483"/>
      <c r="CBP233" s="483"/>
      <c r="CBQ233" s="483"/>
      <c r="CBR233" s="483"/>
      <c r="CBS233" s="483"/>
      <c r="CBT233" s="483"/>
      <c r="CBU233" s="483"/>
      <c r="CBV233" s="483"/>
      <c r="CBW233" s="483"/>
      <c r="CBX233" s="483"/>
      <c r="CBY233" s="483"/>
      <c r="CBZ233" s="483"/>
      <c r="CCA233" s="483"/>
      <c r="CCB233" s="483"/>
      <c r="CCC233" s="483"/>
      <c r="CCD233" s="483"/>
      <c r="CCE233" s="483"/>
      <c r="CCF233" s="483"/>
      <c r="CCG233" s="483"/>
      <c r="CCH233" s="483"/>
      <c r="CCI233" s="483"/>
      <c r="CCJ233" s="483"/>
      <c r="CCK233" s="483"/>
      <c r="CCL233" s="483"/>
      <c r="CCM233" s="483"/>
      <c r="CCN233" s="483"/>
      <c r="CCO233" s="483"/>
      <c r="CCP233" s="483"/>
      <c r="CCQ233" s="483"/>
      <c r="CCR233" s="483"/>
      <c r="CCS233" s="483"/>
      <c r="CCT233" s="483"/>
      <c r="CCU233" s="483"/>
      <c r="CCV233" s="483"/>
      <c r="CCW233" s="483"/>
      <c r="CCX233" s="483"/>
      <c r="CCY233" s="483"/>
      <c r="CCZ233" s="483"/>
      <c r="CDA233" s="483"/>
      <c r="CDB233" s="483"/>
      <c r="CDC233" s="483"/>
      <c r="CDD233" s="483"/>
      <c r="CDE233" s="483"/>
      <c r="CDF233" s="483"/>
      <c r="CDG233" s="483"/>
      <c r="CDH233" s="483"/>
      <c r="CDI233" s="483"/>
      <c r="CDJ233" s="483"/>
      <c r="CDK233" s="483"/>
      <c r="CDL233" s="483"/>
      <c r="CDM233" s="483"/>
      <c r="CDN233" s="483"/>
      <c r="CDO233" s="483"/>
      <c r="CDP233" s="483"/>
      <c r="CDQ233" s="483"/>
      <c r="CDR233" s="483"/>
      <c r="CDS233" s="483"/>
      <c r="CDT233" s="483"/>
      <c r="CDU233" s="483"/>
      <c r="CDV233" s="483"/>
      <c r="CDW233" s="483"/>
      <c r="CDX233" s="483"/>
      <c r="CDY233" s="483"/>
      <c r="CDZ233" s="483"/>
      <c r="CEA233" s="483"/>
      <c r="CEB233" s="483"/>
      <c r="CEC233" s="483"/>
      <c r="CED233" s="483"/>
      <c r="CEE233" s="483"/>
      <c r="CEF233" s="483"/>
      <c r="CEG233" s="483"/>
      <c r="CEH233" s="483"/>
      <c r="CEI233" s="483"/>
      <c r="CEJ233" s="483"/>
      <c r="CEK233" s="483"/>
      <c r="CEL233" s="483"/>
      <c r="CEM233" s="483"/>
      <c r="CEN233" s="483"/>
      <c r="CEO233" s="483"/>
      <c r="CEP233" s="483"/>
      <c r="CEQ233" s="483"/>
      <c r="CER233" s="483"/>
      <c r="CES233" s="483"/>
      <c r="CET233" s="483"/>
      <c r="CEU233" s="483"/>
      <c r="CEV233" s="483"/>
      <c r="CEW233" s="483"/>
      <c r="CEX233" s="483"/>
      <c r="CEY233" s="483"/>
      <c r="CEZ233" s="483"/>
      <c r="CFA233" s="483"/>
      <c r="CFB233" s="483"/>
      <c r="CFC233" s="483"/>
      <c r="CFD233" s="483"/>
      <c r="CFE233" s="483"/>
      <c r="CFF233" s="483"/>
      <c r="CFG233" s="483"/>
      <c r="CFH233" s="483"/>
      <c r="CFI233" s="483"/>
      <c r="CFJ233" s="483"/>
      <c r="CFK233" s="483"/>
      <c r="CFL233" s="483"/>
      <c r="CFM233" s="483"/>
      <c r="CFN233" s="483"/>
      <c r="CFO233" s="483"/>
      <c r="CFP233" s="483"/>
      <c r="CFQ233" s="483"/>
      <c r="CFR233" s="483"/>
      <c r="CFS233" s="483"/>
      <c r="CFT233" s="483"/>
      <c r="CFU233" s="483"/>
      <c r="CFV233" s="483"/>
      <c r="CFW233" s="483"/>
      <c r="CFX233" s="483"/>
      <c r="CFY233" s="483"/>
      <c r="CFZ233" s="483"/>
      <c r="CGA233" s="483"/>
      <c r="CGB233" s="483"/>
      <c r="CGC233" s="483"/>
      <c r="CGD233" s="483"/>
      <c r="CGE233" s="483"/>
      <c r="CGF233" s="483"/>
      <c r="CGG233" s="483"/>
      <c r="CGH233" s="483"/>
      <c r="CGI233" s="483"/>
      <c r="CGJ233" s="483"/>
      <c r="CGK233" s="483"/>
      <c r="CGL233" s="483"/>
      <c r="CGM233" s="483"/>
      <c r="CGN233" s="483"/>
      <c r="CGO233" s="483"/>
      <c r="CGP233" s="483"/>
      <c r="CGQ233" s="483"/>
      <c r="CGR233" s="483"/>
      <c r="CGS233" s="483"/>
      <c r="CGT233" s="483"/>
      <c r="CGU233" s="483"/>
      <c r="CGV233" s="483"/>
      <c r="CGW233" s="483"/>
      <c r="CGX233" s="483"/>
      <c r="CGY233" s="483"/>
      <c r="CGZ233" s="483"/>
      <c r="CHA233" s="483"/>
      <c r="CHB233" s="483"/>
      <c r="CHC233" s="483"/>
      <c r="CHD233" s="483"/>
      <c r="CHE233" s="483"/>
      <c r="CHF233" s="483"/>
      <c r="CHG233" s="483"/>
      <c r="CHH233" s="483"/>
      <c r="CHI233" s="483"/>
      <c r="CHJ233" s="483"/>
      <c r="CHK233" s="483"/>
      <c r="CHL233" s="483"/>
      <c r="CHM233" s="483"/>
      <c r="CHN233" s="483"/>
      <c r="CHO233" s="483"/>
      <c r="CHP233" s="483"/>
      <c r="CHQ233" s="483"/>
      <c r="CHR233" s="483"/>
      <c r="CHS233" s="483"/>
      <c r="CHT233" s="483"/>
      <c r="CHU233" s="483"/>
      <c r="CHV233" s="483"/>
      <c r="CHW233" s="483"/>
      <c r="CHX233" s="483"/>
      <c r="CHY233" s="483"/>
      <c r="CHZ233" s="483"/>
      <c r="CIA233" s="483"/>
      <c r="CIB233" s="483"/>
      <c r="CIC233" s="483"/>
      <c r="CID233" s="483"/>
      <c r="CIE233" s="483"/>
      <c r="CIF233" s="483"/>
      <c r="CIG233" s="483"/>
      <c r="CIH233" s="483"/>
      <c r="CII233" s="483"/>
      <c r="CIJ233" s="483"/>
      <c r="CIK233" s="483"/>
      <c r="CIL233" s="483"/>
      <c r="CIM233" s="483"/>
      <c r="CIN233" s="483"/>
      <c r="CIO233" s="483"/>
      <c r="CIP233" s="483"/>
      <c r="CIQ233" s="483"/>
      <c r="CIR233" s="483"/>
      <c r="CIS233" s="483"/>
      <c r="CIT233" s="483"/>
      <c r="CIU233" s="483"/>
      <c r="CIV233" s="483"/>
      <c r="CIW233" s="483"/>
      <c r="CIX233" s="483"/>
      <c r="CIY233" s="483"/>
      <c r="CIZ233" s="483"/>
      <c r="CJA233" s="483"/>
      <c r="CJB233" s="483"/>
      <c r="CJC233" s="483"/>
      <c r="CJD233" s="483"/>
      <c r="CJE233" s="483"/>
      <c r="CJF233" s="483"/>
      <c r="CJG233" s="483"/>
      <c r="CJH233" s="483"/>
      <c r="CJI233" s="483"/>
      <c r="CJJ233" s="483"/>
      <c r="CJK233" s="483"/>
      <c r="CJL233" s="483"/>
      <c r="CJM233" s="483"/>
      <c r="CJN233" s="483"/>
      <c r="CJO233" s="483"/>
      <c r="CJP233" s="483"/>
      <c r="CJQ233" s="483"/>
      <c r="CJR233" s="483"/>
      <c r="CJS233" s="483"/>
      <c r="CJT233" s="483"/>
      <c r="CJU233" s="483"/>
      <c r="CJV233" s="483"/>
      <c r="CJW233" s="483"/>
      <c r="CJX233" s="483"/>
      <c r="CJY233" s="483"/>
      <c r="CJZ233" s="483"/>
      <c r="CKA233" s="483"/>
      <c r="CKB233" s="483"/>
      <c r="CKC233" s="483"/>
      <c r="CKD233" s="483"/>
      <c r="CKE233" s="483"/>
      <c r="CKF233" s="483"/>
      <c r="CKG233" s="483"/>
      <c r="CKH233" s="483"/>
      <c r="CKI233" s="483"/>
      <c r="CKJ233" s="483"/>
      <c r="CKK233" s="483"/>
      <c r="CKL233" s="483"/>
      <c r="CKM233" s="483"/>
      <c r="CKN233" s="483"/>
      <c r="CKO233" s="483"/>
      <c r="CKP233" s="483"/>
      <c r="CKQ233" s="483"/>
      <c r="CKR233" s="483"/>
      <c r="CKS233" s="483"/>
      <c r="CKT233" s="483"/>
      <c r="CKU233" s="483"/>
      <c r="CKV233" s="483"/>
      <c r="CKW233" s="483"/>
      <c r="CKX233" s="483"/>
      <c r="CKY233" s="483"/>
      <c r="CKZ233" s="483"/>
      <c r="CLA233" s="483"/>
      <c r="CLB233" s="483"/>
      <c r="CLC233" s="483"/>
      <c r="CLD233" s="483"/>
      <c r="CLE233" s="483"/>
      <c r="CLF233" s="483"/>
      <c r="CLG233" s="483"/>
      <c r="CLH233" s="483"/>
      <c r="CLI233" s="483"/>
      <c r="CLJ233" s="483"/>
      <c r="CLK233" s="483"/>
      <c r="CLL233" s="483"/>
      <c r="CLM233" s="483"/>
      <c r="CLN233" s="483"/>
      <c r="CLO233" s="483"/>
      <c r="CLP233" s="483"/>
      <c r="CLQ233" s="483"/>
      <c r="CLR233" s="483"/>
      <c r="CLS233" s="483"/>
      <c r="CLT233" s="483"/>
      <c r="CLU233" s="483"/>
      <c r="CLV233" s="483"/>
      <c r="CLW233" s="483"/>
      <c r="CLX233" s="483"/>
      <c r="CLY233" s="483"/>
      <c r="CLZ233" s="483"/>
      <c r="CMA233" s="483"/>
      <c r="CMB233" s="483"/>
      <c r="CMC233" s="483"/>
      <c r="CMD233" s="483"/>
      <c r="CME233" s="483"/>
      <c r="CMF233" s="483"/>
      <c r="CMG233" s="483"/>
      <c r="CMH233" s="483"/>
      <c r="CMI233" s="483"/>
      <c r="CMJ233" s="483"/>
      <c r="CMK233" s="483"/>
      <c r="CML233" s="483"/>
      <c r="CMM233" s="483"/>
      <c r="CMN233" s="483"/>
      <c r="CMO233" s="483"/>
      <c r="CMP233" s="483"/>
      <c r="CMQ233" s="483"/>
      <c r="CMR233" s="483"/>
      <c r="CMS233" s="483"/>
      <c r="CMT233" s="483"/>
      <c r="CMU233" s="483"/>
      <c r="CMV233" s="483"/>
      <c r="CMW233" s="483"/>
      <c r="CMX233" s="483"/>
      <c r="CMY233" s="483"/>
      <c r="CMZ233" s="483"/>
      <c r="CNA233" s="483"/>
      <c r="CNB233" s="483"/>
      <c r="CNC233" s="483"/>
      <c r="CND233" s="483"/>
      <c r="CNE233" s="483"/>
      <c r="CNF233" s="483"/>
      <c r="CNG233" s="483"/>
      <c r="CNH233" s="483"/>
      <c r="CNI233" s="483"/>
      <c r="CNJ233" s="483"/>
      <c r="CNK233" s="483"/>
      <c r="CNL233" s="483"/>
      <c r="CNM233" s="483"/>
      <c r="CNN233" s="483"/>
      <c r="CNO233" s="483"/>
      <c r="CNP233" s="483"/>
      <c r="CNQ233" s="483"/>
      <c r="CNR233" s="483"/>
      <c r="CNS233" s="483"/>
      <c r="CNT233" s="483"/>
      <c r="CNU233" s="483"/>
      <c r="CNV233" s="483"/>
      <c r="CNW233" s="483"/>
      <c r="CNX233" s="483"/>
      <c r="CNY233" s="483"/>
      <c r="CNZ233" s="483"/>
      <c r="COA233" s="483"/>
      <c r="COB233" s="483"/>
      <c r="COC233" s="483"/>
      <c r="COD233" s="483"/>
      <c r="COE233" s="483"/>
      <c r="COF233" s="483"/>
      <c r="COG233" s="483"/>
      <c r="COH233" s="483"/>
      <c r="COI233" s="483"/>
      <c r="COJ233" s="483"/>
      <c r="COK233" s="483"/>
      <c r="COL233" s="483"/>
      <c r="COM233" s="483"/>
      <c r="CON233" s="483"/>
      <c r="COO233" s="483"/>
      <c r="COP233" s="483"/>
      <c r="COQ233" s="483"/>
      <c r="COR233" s="483"/>
      <c r="COS233" s="483"/>
      <c r="COT233" s="483"/>
      <c r="COU233" s="483"/>
      <c r="COV233" s="483"/>
      <c r="COW233" s="483"/>
      <c r="COX233" s="483"/>
      <c r="COY233" s="483"/>
      <c r="COZ233" s="483"/>
      <c r="CPA233" s="483"/>
      <c r="CPB233" s="483"/>
      <c r="CPC233" s="483"/>
      <c r="CPD233" s="483"/>
      <c r="CPE233" s="483"/>
      <c r="CPF233" s="483"/>
      <c r="CPG233" s="483"/>
      <c r="CPH233" s="483"/>
      <c r="CPI233" s="483"/>
      <c r="CPJ233" s="483"/>
      <c r="CPK233" s="483"/>
      <c r="CPL233" s="483"/>
      <c r="CPM233" s="483"/>
      <c r="CPN233" s="483"/>
      <c r="CPO233" s="483"/>
      <c r="CPP233" s="483"/>
      <c r="CPQ233" s="483"/>
      <c r="CPR233" s="483"/>
      <c r="CPS233" s="483"/>
      <c r="CPT233" s="483"/>
      <c r="CPU233" s="483"/>
      <c r="CPV233" s="483"/>
      <c r="CPW233" s="483"/>
      <c r="CPX233" s="483"/>
      <c r="CPY233" s="483"/>
      <c r="CPZ233" s="483"/>
      <c r="CQA233" s="483"/>
      <c r="CQB233" s="483"/>
      <c r="CQC233" s="483"/>
      <c r="CQD233" s="483"/>
      <c r="CQE233" s="483"/>
      <c r="CQF233" s="483"/>
      <c r="CQG233" s="483"/>
      <c r="CQH233" s="483"/>
      <c r="CQI233" s="483"/>
      <c r="CQJ233" s="483"/>
      <c r="CQK233" s="483"/>
      <c r="CQL233" s="483"/>
      <c r="CQM233" s="483"/>
      <c r="CQN233" s="483"/>
      <c r="CQO233" s="483"/>
      <c r="CQP233" s="483"/>
      <c r="CQQ233" s="483"/>
      <c r="CQR233" s="483"/>
      <c r="CQS233" s="483"/>
      <c r="CQT233" s="483"/>
      <c r="CQU233" s="483"/>
      <c r="CQV233" s="483"/>
      <c r="CQW233" s="483"/>
      <c r="CQX233" s="483"/>
      <c r="CQY233" s="483"/>
      <c r="CQZ233" s="483"/>
      <c r="CRA233" s="483"/>
      <c r="CRB233" s="483"/>
      <c r="CRC233" s="483"/>
      <c r="CRD233" s="483"/>
      <c r="CRE233" s="483"/>
      <c r="CRF233" s="483"/>
      <c r="CRG233" s="483"/>
      <c r="CRH233" s="483"/>
      <c r="CRI233" s="483"/>
      <c r="CRJ233" s="483"/>
      <c r="CRK233" s="483"/>
      <c r="CRL233" s="483"/>
      <c r="CRM233" s="483"/>
      <c r="CRN233" s="483"/>
      <c r="CRO233" s="483"/>
      <c r="CRP233" s="483"/>
      <c r="CRQ233" s="483"/>
      <c r="CRR233" s="483"/>
      <c r="CRS233" s="483"/>
      <c r="CRT233" s="483"/>
      <c r="CRU233" s="483"/>
      <c r="CRV233" s="483"/>
      <c r="CRW233" s="483"/>
      <c r="CRX233" s="483"/>
      <c r="CRY233" s="483"/>
      <c r="CRZ233" s="483"/>
      <c r="CSA233" s="483"/>
      <c r="CSB233" s="483"/>
      <c r="CSC233" s="483"/>
      <c r="CSD233" s="483"/>
      <c r="CSE233" s="483"/>
      <c r="CSF233" s="483"/>
      <c r="CSG233" s="483"/>
      <c r="CSH233" s="483"/>
      <c r="CSI233" s="483"/>
      <c r="CSJ233" s="483"/>
      <c r="CSK233" s="483"/>
      <c r="CSL233" s="483"/>
      <c r="CSM233" s="483"/>
      <c r="CSN233" s="483"/>
      <c r="CSO233" s="483"/>
      <c r="CSP233" s="483"/>
      <c r="CSQ233" s="483"/>
      <c r="CSR233" s="483"/>
      <c r="CSS233" s="483"/>
      <c r="CST233" s="483"/>
      <c r="CSU233" s="483"/>
      <c r="CSV233" s="483"/>
      <c r="CSW233" s="483"/>
      <c r="CSX233" s="483"/>
      <c r="CSY233" s="483"/>
      <c r="CSZ233" s="483"/>
      <c r="CTA233" s="483"/>
      <c r="CTB233" s="483"/>
      <c r="CTC233" s="483"/>
      <c r="CTD233" s="483"/>
      <c r="CTE233" s="483"/>
      <c r="CTF233" s="483"/>
      <c r="CTG233" s="483"/>
      <c r="CTH233" s="483"/>
      <c r="CTI233" s="483"/>
      <c r="CTJ233" s="483"/>
      <c r="CTK233" s="483"/>
      <c r="CTL233" s="483"/>
      <c r="CTM233" s="483"/>
      <c r="CTN233" s="483"/>
      <c r="CTO233" s="483"/>
      <c r="CTP233" s="483"/>
      <c r="CTQ233" s="483"/>
      <c r="CTR233" s="483"/>
      <c r="CTS233" s="483"/>
      <c r="CTT233" s="483"/>
      <c r="CTU233" s="483"/>
      <c r="CTV233" s="483"/>
      <c r="CTW233" s="483"/>
      <c r="CTX233" s="483"/>
      <c r="CTY233" s="483"/>
      <c r="CTZ233" s="483"/>
      <c r="CUA233" s="483"/>
      <c r="CUB233" s="483"/>
      <c r="CUC233" s="483"/>
      <c r="CUD233" s="483"/>
      <c r="CUE233" s="483"/>
      <c r="CUF233" s="483"/>
      <c r="CUG233" s="483"/>
      <c r="CUH233" s="483"/>
      <c r="CUI233" s="483"/>
      <c r="CUJ233" s="483"/>
      <c r="CUK233" s="483"/>
      <c r="CUL233" s="483"/>
      <c r="CUM233" s="483"/>
      <c r="CUN233" s="483"/>
      <c r="CUO233" s="483"/>
      <c r="CUP233" s="483"/>
      <c r="CUQ233" s="483"/>
      <c r="CUR233" s="483"/>
      <c r="CUS233" s="483"/>
      <c r="CUT233" s="483"/>
      <c r="CUU233" s="483"/>
      <c r="CUV233" s="483"/>
      <c r="CUW233" s="483"/>
      <c r="CUX233" s="483"/>
      <c r="CUY233" s="483"/>
      <c r="CUZ233" s="483"/>
      <c r="CVA233" s="483"/>
      <c r="CVB233" s="483"/>
      <c r="CVC233" s="483"/>
      <c r="CVD233" s="483"/>
      <c r="CVE233" s="483"/>
      <c r="CVF233" s="483"/>
      <c r="CVG233" s="483"/>
      <c r="CVH233" s="483"/>
      <c r="CVI233" s="483"/>
      <c r="CVJ233" s="483"/>
      <c r="CVK233" s="483"/>
      <c r="CVL233" s="483"/>
      <c r="CVM233" s="483"/>
      <c r="CVN233" s="483"/>
      <c r="CVO233" s="483"/>
      <c r="CVP233" s="483"/>
      <c r="CVQ233" s="483"/>
      <c r="CVR233" s="483"/>
      <c r="CVS233" s="483"/>
      <c r="CVT233" s="483"/>
      <c r="CVU233" s="483"/>
      <c r="CVV233" s="483"/>
      <c r="CVW233" s="483"/>
      <c r="CVX233" s="483"/>
      <c r="CVY233" s="483"/>
      <c r="CVZ233" s="483"/>
      <c r="CWA233" s="483"/>
      <c r="CWB233" s="483"/>
      <c r="CWC233" s="483"/>
      <c r="CWD233" s="483"/>
      <c r="CWE233" s="483"/>
      <c r="CWF233" s="483"/>
      <c r="CWG233" s="483"/>
      <c r="CWH233" s="483"/>
      <c r="CWI233" s="483"/>
      <c r="CWJ233" s="483"/>
      <c r="CWK233" s="483"/>
      <c r="CWL233" s="483"/>
      <c r="CWM233" s="483"/>
      <c r="CWN233" s="483"/>
      <c r="CWO233" s="483"/>
      <c r="CWP233" s="483"/>
      <c r="CWQ233" s="483"/>
      <c r="CWR233" s="483"/>
      <c r="CWS233" s="483"/>
      <c r="CWT233" s="483"/>
      <c r="CWU233" s="483"/>
      <c r="CWV233" s="483"/>
      <c r="CWW233" s="483"/>
      <c r="CWX233" s="483"/>
      <c r="CWY233" s="483"/>
      <c r="CWZ233" s="483"/>
      <c r="CXA233" s="483"/>
      <c r="CXB233" s="483"/>
      <c r="CXC233" s="483"/>
      <c r="CXD233" s="483"/>
      <c r="CXE233" s="483"/>
      <c r="CXF233" s="483"/>
      <c r="CXG233" s="483"/>
      <c r="CXH233" s="483"/>
      <c r="CXI233" s="483"/>
      <c r="CXJ233" s="483"/>
      <c r="CXK233" s="483"/>
      <c r="CXL233" s="483"/>
      <c r="CXM233" s="483"/>
      <c r="CXN233" s="483"/>
      <c r="CXO233" s="483"/>
      <c r="CXP233" s="483"/>
      <c r="CXQ233" s="483"/>
      <c r="CXR233" s="483"/>
      <c r="CXS233" s="483"/>
      <c r="CXT233" s="483"/>
      <c r="CXU233" s="483"/>
      <c r="CXV233" s="483"/>
      <c r="CXW233" s="483"/>
      <c r="CXX233" s="483"/>
      <c r="CXY233" s="483"/>
      <c r="CXZ233" s="483"/>
      <c r="CYA233" s="483"/>
      <c r="CYB233" s="483"/>
      <c r="CYC233" s="483"/>
      <c r="CYD233" s="483"/>
      <c r="CYE233" s="483"/>
      <c r="CYF233" s="483"/>
      <c r="CYG233" s="483"/>
      <c r="CYH233" s="483"/>
      <c r="CYI233" s="483"/>
      <c r="CYJ233" s="483"/>
      <c r="CYK233" s="483"/>
      <c r="CYL233" s="483"/>
      <c r="CYM233" s="483"/>
      <c r="CYN233" s="483"/>
      <c r="CYO233" s="483"/>
      <c r="CYP233" s="483"/>
      <c r="CYQ233" s="483"/>
      <c r="CYR233" s="483"/>
      <c r="CYS233" s="483"/>
      <c r="CYT233" s="483"/>
      <c r="CYU233" s="483"/>
      <c r="CYV233" s="483"/>
      <c r="CYW233" s="483"/>
      <c r="CYX233" s="483"/>
      <c r="CYY233" s="483"/>
      <c r="CYZ233" s="483"/>
      <c r="CZA233" s="483"/>
      <c r="CZB233" s="483"/>
      <c r="CZC233" s="483"/>
      <c r="CZD233" s="483"/>
      <c r="CZE233" s="483"/>
      <c r="CZF233" s="483"/>
      <c r="CZG233" s="483"/>
      <c r="CZH233" s="483"/>
      <c r="CZI233" s="483"/>
      <c r="CZJ233" s="483"/>
      <c r="CZK233" s="483"/>
      <c r="CZL233" s="483"/>
      <c r="CZM233" s="483"/>
      <c r="CZN233" s="483"/>
      <c r="CZO233" s="483"/>
      <c r="CZP233" s="483"/>
      <c r="CZQ233" s="483"/>
      <c r="CZR233" s="483"/>
      <c r="CZS233" s="483"/>
      <c r="CZT233" s="483"/>
      <c r="CZU233" s="483"/>
      <c r="CZV233" s="483"/>
      <c r="CZW233" s="483"/>
      <c r="CZX233" s="483"/>
      <c r="CZY233" s="483"/>
      <c r="CZZ233" s="483"/>
      <c r="DAA233" s="483"/>
      <c r="DAB233" s="483"/>
      <c r="DAC233" s="483"/>
      <c r="DAD233" s="483"/>
      <c r="DAE233" s="483"/>
      <c r="DAF233" s="483"/>
      <c r="DAG233" s="483"/>
      <c r="DAH233" s="483"/>
      <c r="DAI233" s="483"/>
      <c r="DAJ233" s="483"/>
      <c r="DAK233" s="483"/>
      <c r="DAL233" s="483"/>
      <c r="DAM233" s="483"/>
      <c r="DAN233" s="483"/>
      <c r="DAO233" s="483"/>
      <c r="DAP233" s="483"/>
      <c r="DAQ233" s="483"/>
      <c r="DAR233" s="483"/>
      <c r="DAS233" s="483"/>
      <c r="DAT233" s="483"/>
      <c r="DAU233" s="483"/>
      <c r="DAV233" s="483"/>
      <c r="DAW233" s="483"/>
      <c r="DAX233" s="483"/>
      <c r="DAY233" s="483"/>
      <c r="DAZ233" s="483"/>
      <c r="DBA233" s="483"/>
      <c r="DBB233" s="483"/>
      <c r="DBC233" s="483"/>
      <c r="DBD233" s="483"/>
      <c r="DBE233" s="483"/>
      <c r="DBF233" s="483"/>
      <c r="DBG233" s="483"/>
      <c r="DBH233" s="483"/>
      <c r="DBI233" s="483"/>
      <c r="DBJ233" s="483"/>
      <c r="DBK233" s="483"/>
      <c r="DBL233" s="483"/>
      <c r="DBM233" s="483"/>
      <c r="DBN233" s="483"/>
      <c r="DBO233" s="483"/>
      <c r="DBP233" s="483"/>
      <c r="DBQ233" s="483"/>
      <c r="DBR233" s="483"/>
      <c r="DBS233" s="483"/>
      <c r="DBT233" s="483"/>
      <c r="DBU233" s="483"/>
      <c r="DBV233" s="483"/>
      <c r="DBW233" s="483"/>
      <c r="DBX233" s="483"/>
      <c r="DBY233" s="483"/>
      <c r="DBZ233" s="483"/>
      <c r="DCA233" s="483"/>
      <c r="DCB233" s="483"/>
      <c r="DCC233" s="483"/>
      <c r="DCD233" s="483"/>
      <c r="DCE233" s="483"/>
      <c r="DCF233" s="483"/>
      <c r="DCG233" s="483"/>
      <c r="DCH233" s="483"/>
      <c r="DCI233" s="483"/>
      <c r="DCJ233" s="483"/>
      <c r="DCK233" s="483"/>
      <c r="DCL233" s="483"/>
      <c r="DCM233" s="483"/>
      <c r="DCN233" s="483"/>
      <c r="DCO233" s="483"/>
      <c r="DCP233" s="483"/>
      <c r="DCQ233" s="483"/>
      <c r="DCR233" s="483"/>
      <c r="DCS233" s="483"/>
      <c r="DCT233" s="483"/>
      <c r="DCU233" s="483"/>
      <c r="DCV233" s="483"/>
      <c r="DCW233" s="483"/>
      <c r="DCX233" s="483"/>
      <c r="DCY233" s="483"/>
      <c r="DCZ233" s="483"/>
      <c r="DDA233" s="483"/>
      <c r="DDB233" s="483"/>
      <c r="DDC233" s="483"/>
      <c r="DDD233" s="483"/>
      <c r="DDE233" s="483"/>
      <c r="DDF233" s="483"/>
      <c r="DDG233" s="483"/>
      <c r="DDH233" s="483"/>
      <c r="DDI233" s="483"/>
      <c r="DDJ233" s="483"/>
      <c r="DDK233" s="483"/>
      <c r="DDL233" s="483"/>
      <c r="DDM233" s="483"/>
      <c r="DDN233" s="483"/>
      <c r="DDO233" s="483"/>
      <c r="DDP233" s="483"/>
      <c r="DDQ233" s="483"/>
      <c r="DDR233" s="483"/>
      <c r="DDS233" s="483"/>
      <c r="DDT233" s="483"/>
      <c r="DDU233" s="483"/>
      <c r="DDV233" s="483"/>
      <c r="DDW233" s="483"/>
      <c r="DDX233" s="483"/>
      <c r="DDY233" s="483"/>
      <c r="DDZ233" s="483"/>
      <c r="DEA233" s="483"/>
      <c r="DEB233" s="483"/>
      <c r="DEC233" s="483"/>
      <c r="DED233" s="483"/>
      <c r="DEE233" s="483"/>
      <c r="DEF233" s="483"/>
      <c r="DEG233" s="483"/>
      <c r="DEH233" s="483"/>
      <c r="DEI233" s="483"/>
      <c r="DEJ233" s="483"/>
      <c r="DEK233" s="483"/>
      <c r="DEL233" s="483"/>
      <c r="DEM233" s="483"/>
      <c r="DEN233" s="483"/>
      <c r="DEO233" s="483"/>
      <c r="DEP233" s="483"/>
      <c r="DEQ233" s="483"/>
      <c r="DER233" s="483"/>
      <c r="DES233" s="483"/>
      <c r="DET233" s="483"/>
      <c r="DEU233" s="483"/>
      <c r="DEV233" s="483"/>
      <c r="DEW233" s="483"/>
      <c r="DEX233" s="483"/>
      <c r="DEY233" s="483"/>
      <c r="DEZ233" s="483"/>
      <c r="DFA233" s="483"/>
      <c r="DFB233" s="483"/>
      <c r="DFC233" s="483"/>
      <c r="DFD233" s="483"/>
      <c r="DFE233" s="483"/>
      <c r="DFF233" s="483"/>
      <c r="DFG233" s="483"/>
      <c r="DFH233" s="483"/>
      <c r="DFI233" s="483"/>
      <c r="DFJ233" s="483"/>
      <c r="DFK233" s="483"/>
      <c r="DFL233" s="483"/>
      <c r="DFM233" s="483"/>
      <c r="DFN233" s="483"/>
      <c r="DFO233" s="483"/>
      <c r="DFP233" s="483"/>
      <c r="DFQ233" s="483"/>
      <c r="DFR233" s="483"/>
      <c r="DFS233" s="483"/>
      <c r="DFT233" s="483"/>
      <c r="DFU233" s="483"/>
      <c r="DFV233" s="483"/>
      <c r="DFW233" s="483"/>
      <c r="DFX233" s="483"/>
      <c r="DFY233" s="483"/>
      <c r="DFZ233" s="483"/>
      <c r="DGA233" s="483"/>
      <c r="DGB233" s="483"/>
      <c r="DGC233" s="483"/>
      <c r="DGD233" s="483"/>
      <c r="DGE233" s="483"/>
      <c r="DGF233" s="483"/>
      <c r="DGG233" s="483"/>
      <c r="DGH233" s="483"/>
      <c r="DGI233" s="483"/>
      <c r="DGJ233" s="483"/>
      <c r="DGK233" s="483"/>
      <c r="DGL233" s="483"/>
      <c r="DGM233" s="483"/>
      <c r="DGN233" s="483"/>
      <c r="DGO233" s="483"/>
      <c r="DGP233" s="483"/>
      <c r="DGQ233" s="483"/>
      <c r="DGR233" s="483"/>
      <c r="DGS233" s="483"/>
      <c r="DGT233" s="483"/>
      <c r="DGU233" s="483"/>
      <c r="DGV233" s="483"/>
      <c r="DGW233" s="483"/>
      <c r="DGX233" s="483"/>
      <c r="DGY233" s="483"/>
      <c r="DGZ233" s="483"/>
      <c r="DHA233" s="483"/>
      <c r="DHB233" s="483"/>
      <c r="DHC233" s="483"/>
      <c r="DHD233" s="483"/>
      <c r="DHE233" s="483"/>
      <c r="DHF233" s="483"/>
      <c r="DHG233" s="483"/>
      <c r="DHH233" s="483"/>
      <c r="DHI233" s="483"/>
      <c r="DHJ233" s="483"/>
      <c r="DHK233" s="483"/>
      <c r="DHL233" s="483"/>
      <c r="DHM233" s="483"/>
      <c r="DHN233" s="483"/>
      <c r="DHO233" s="483"/>
      <c r="DHP233" s="483"/>
      <c r="DHQ233" s="483"/>
      <c r="DHR233" s="483"/>
      <c r="DHS233" s="483"/>
      <c r="DHT233" s="483"/>
      <c r="DHU233" s="483"/>
      <c r="DHV233" s="483"/>
      <c r="DHW233" s="483"/>
      <c r="DHX233" s="483"/>
      <c r="DHY233" s="483"/>
      <c r="DHZ233" s="483"/>
      <c r="DIA233" s="483"/>
      <c r="DIB233" s="483"/>
      <c r="DIC233" s="483"/>
      <c r="DID233" s="483"/>
      <c r="DIE233" s="483"/>
      <c r="DIF233" s="483"/>
      <c r="DIG233" s="483"/>
      <c r="DIH233" s="483"/>
      <c r="DII233" s="483"/>
      <c r="DIJ233" s="483"/>
      <c r="DIK233" s="483"/>
      <c r="DIL233" s="483"/>
      <c r="DIM233" s="483"/>
      <c r="DIN233" s="483"/>
      <c r="DIO233" s="483"/>
      <c r="DIP233" s="483"/>
      <c r="DIQ233" s="483"/>
      <c r="DIR233" s="483"/>
      <c r="DIS233" s="483"/>
      <c r="DIT233" s="483"/>
      <c r="DIU233" s="483"/>
      <c r="DIV233" s="483"/>
      <c r="DIW233" s="483"/>
      <c r="DIX233" s="483"/>
      <c r="DIY233" s="483"/>
      <c r="DIZ233" s="483"/>
      <c r="DJA233" s="483"/>
      <c r="DJB233" s="483"/>
      <c r="DJC233" s="483"/>
      <c r="DJD233" s="483"/>
      <c r="DJE233" s="483"/>
      <c r="DJF233" s="483"/>
      <c r="DJG233" s="483"/>
      <c r="DJH233" s="483"/>
      <c r="DJI233" s="483"/>
      <c r="DJJ233" s="483"/>
      <c r="DJK233" s="483"/>
      <c r="DJL233" s="483"/>
      <c r="DJM233" s="483"/>
      <c r="DJN233" s="483"/>
      <c r="DJO233" s="483"/>
      <c r="DJP233" s="483"/>
      <c r="DJQ233" s="483"/>
      <c r="DJR233" s="483"/>
      <c r="DJS233" s="483"/>
      <c r="DJT233" s="483"/>
      <c r="DJU233" s="483"/>
      <c r="DJV233" s="483"/>
      <c r="DJW233" s="483"/>
      <c r="DJX233" s="483"/>
      <c r="DJY233" s="483"/>
      <c r="DJZ233" s="483"/>
      <c r="DKA233" s="483"/>
      <c r="DKB233" s="483"/>
      <c r="DKC233" s="483"/>
      <c r="DKD233" s="483"/>
      <c r="DKE233" s="483"/>
      <c r="DKF233" s="483"/>
      <c r="DKG233" s="483"/>
      <c r="DKH233" s="483"/>
      <c r="DKI233" s="483"/>
      <c r="DKJ233" s="483"/>
      <c r="DKK233" s="483"/>
      <c r="DKL233" s="483"/>
      <c r="DKM233" s="483"/>
      <c r="DKN233" s="483"/>
      <c r="DKO233" s="483"/>
      <c r="DKP233" s="483"/>
      <c r="DKQ233" s="483"/>
      <c r="DKR233" s="483"/>
      <c r="DKS233" s="483"/>
      <c r="DKT233" s="483"/>
      <c r="DKU233" s="483"/>
      <c r="DKV233" s="483"/>
      <c r="DKW233" s="483"/>
      <c r="DKX233" s="483"/>
      <c r="DKY233" s="483"/>
      <c r="DKZ233" s="483"/>
      <c r="DLA233" s="483"/>
      <c r="DLB233" s="483"/>
      <c r="DLC233" s="483"/>
      <c r="DLD233" s="483"/>
      <c r="DLE233" s="483"/>
      <c r="DLF233" s="483"/>
      <c r="DLG233" s="483"/>
      <c r="DLH233" s="483"/>
      <c r="DLI233" s="483"/>
      <c r="DLJ233" s="483"/>
      <c r="DLK233" s="483"/>
      <c r="DLL233" s="483"/>
      <c r="DLM233" s="483"/>
      <c r="DLN233" s="483"/>
      <c r="DLO233" s="483"/>
      <c r="DLP233" s="483"/>
      <c r="DLQ233" s="483"/>
      <c r="DLR233" s="483"/>
      <c r="DLS233" s="483"/>
      <c r="DLT233" s="483"/>
      <c r="DLU233" s="483"/>
      <c r="DLV233" s="483"/>
      <c r="DLW233" s="483"/>
      <c r="DLX233" s="483"/>
      <c r="DLY233" s="483"/>
      <c r="DLZ233" s="483"/>
      <c r="DMA233" s="483"/>
      <c r="DMB233" s="483"/>
      <c r="DMC233" s="483"/>
      <c r="DMD233" s="483"/>
      <c r="DME233" s="483"/>
      <c r="DMF233" s="483"/>
      <c r="DMG233" s="483"/>
      <c r="DMH233" s="483"/>
      <c r="DMI233" s="483"/>
      <c r="DMJ233" s="483"/>
      <c r="DMK233" s="483"/>
      <c r="DML233" s="483"/>
      <c r="DMM233" s="483"/>
      <c r="DMN233" s="483"/>
      <c r="DMO233" s="483"/>
      <c r="DMP233" s="483"/>
      <c r="DMQ233" s="483"/>
      <c r="DMR233" s="483"/>
      <c r="DMS233" s="483"/>
      <c r="DMT233" s="483"/>
      <c r="DMU233" s="483"/>
      <c r="DMV233" s="483"/>
      <c r="DMW233" s="483"/>
      <c r="DMX233" s="483"/>
      <c r="DMY233" s="483"/>
      <c r="DMZ233" s="483"/>
      <c r="DNA233" s="483"/>
      <c r="DNB233" s="483"/>
      <c r="DNC233" s="483"/>
      <c r="DND233" s="483"/>
      <c r="DNE233" s="483"/>
      <c r="DNF233" s="483"/>
      <c r="DNG233" s="483"/>
      <c r="DNH233" s="483"/>
      <c r="DNI233" s="483"/>
      <c r="DNJ233" s="483"/>
      <c r="DNK233" s="483"/>
      <c r="DNL233" s="483"/>
      <c r="DNM233" s="483"/>
      <c r="DNN233" s="483"/>
      <c r="DNO233" s="483"/>
      <c r="DNP233" s="483"/>
      <c r="DNQ233" s="483"/>
      <c r="DNR233" s="483"/>
      <c r="DNS233" s="483"/>
      <c r="DNT233" s="483"/>
      <c r="DNU233" s="483"/>
      <c r="DNV233" s="483"/>
      <c r="DNW233" s="483"/>
      <c r="DNX233" s="483"/>
      <c r="DNY233" s="483"/>
      <c r="DNZ233" s="483"/>
      <c r="DOA233" s="483"/>
      <c r="DOB233" s="483"/>
      <c r="DOC233" s="483"/>
      <c r="DOD233" s="483"/>
      <c r="DOE233" s="483"/>
      <c r="DOF233" s="483"/>
      <c r="DOG233" s="483"/>
      <c r="DOH233" s="483"/>
      <c r="DOI233" s="483"/>
      <c r="DOJ233" s="483"/>
      <c r="DOK233" s="483"/>
      <c r="DOL233" s="483"/>
      <c r="DOM233" s="483"/>
      <c r="DON233" s="483"/>
      <c r="DOO233" s="483"/>
      <c r="DOP233" s="483"/>
      <c r="DOQ233" s="483"/>
      <c r="DOR233" s="483"/>
      <c r="DOS233" s="483"/>
      <c r="DOT233" s="483"/>
      <c r="DOU233" s="483"/>
      <c r="DOV233" s="483"/>
      <c r="DOW233" s="483"/>
      <c r="DOX233" s="483"/>
      <c r="DOY233" s="483"/>
      <c r="DOZ233" s="483"/>
      <c r="DPA233" s="483"/>
      <c r="DPB233" s="483"/>
      <c r="DPC233" s="483"/>
      <c r="DPD233" s="483"/>
      <c r="DPE233" s="483"/>
      <c r="DPF233" s="483"/>
      <c r="DPG233" s="483"/>
      <c r="DPH233" s="483"/>
      <c r="DPI233" s="483"/>
      <c r="DPJ233" s="483"/>
      <c r="DPK233" s="483"/>
      <c r="DPL233" s="483"/>
      <c r="DPM233" s="483"/>
      <c r="DPN233" s="483"/>
      <c r="DPO233" s="483"/>
      <c r="DPP233" s="483"/>
      <c r="DPQ233" s="483"/>
      <c r="DPR233" s="483"/>
      <c r="DPS233" s="483"/>
      <c r="DPT233" s="483"/>
      <c r="DPU233" s="483"/>
      <c r="DPV233" s="483"/>
      <c r="DPW233" s="483"/>
      <c r="DPX233" s="483"/>
      <c r="DPY233" s="483"/>
      <c r="DPZ233" s="483"/>
      <c r="DQA233" s="483"/>
      <c r="DQB233" s="483"/>
      <c r="DQC233" s="483"/>
      <c r="DQD233" s="483"/>
      <c r="DQE233" s="483"/>
      <c r="DQF233" s="483"/>
      <c r="DQG233" s="483"/>
      <c r="DQH233" s="483"/>
      <c r="DQI233" s="483"/>
      <c r="DQJ233" s="483"/>
      <c r="DQK233" s="483"/>
      <c r="DQL233" s="483"/>
      <c r="DQM233" s="483"/>
      <c r="DQN233" s="483"/>
      <c r="DQO233" s="483"/>
      <c r="DQP233" s="483"/>
      <c r="DQQ233" s="483"/>
      <c r="DQR233" s="483"/>
      <c r="DQS233" s="483"/>
      <c r="DQT233" s="483"/>
      <c r="DQU233" s="483"/>
      <c r="DQV233" s="483"/>
      <c r="DQW233" s="483"/>
      <c r="DQX233" s="483"/>
      <c r="DQY233" s="483"/>
      <c r="DQZ233" s="483"/>
      <c r="DRA233" s="483"/>
      <c r="DRB233" s="483"/>
      <c r="DRC233" s="483"/>
      <c r="DRD233" s="483"/>
      <c r="DRE233" s="483"/>
      <c r="DRF233" s="483"/>
      <c r="DRG233" s="483"/>
      <c r="DRH233" s="483"/>
      <c r="DRI233" s="483"/>
      <c r="DRJ233" s="483"/>
      <c r="DRK233" s="483"/>
      <c r="DRL233" s="483"/>
      <c r="DRM233" s="483"/>
      <c r="DRN233" s="483"/>
      <c r="DRO233" s="483"/>
      <c r="DRP233" s="483"/>
      <c r="DRQ233" s="483"/>
      <c r="DRR233" s="483"/>
      <c r="DRS233" s="483"/>
      <c r="DRT233" s="483"/>
      <c r="DRU233" s="483"/>
      <c r="DRV233" s="483"/>
      <c r="DRW233" s="483"/>
      <c r="DRX233" s="483"/>
      <c r="DRY233" s="483"/>
      <c r="DRZ233" s="483"/>
      <c r="DSA233" s="483"/>
      <c r="DSB233" s="483"/>
      <c r="DSC233" s="483"/>
      <c r="DSD233" s="483"/>
      <c r="DSE233" s="483"/>
      <c r="DSF233" s="483"/>
      <c r="DSG233" s="483"/>
      <c r="DSH233" s="483"/>
      <c r="DSI233" s="483"/>
      <c r="DSJ233" s="483"/>
      <c r="DSK233" s="483"/>
      <c r="DSL233" s="483"/>
      <c r="DSM233" s="483"/>
      <c r="DSN233" s="483"/>
      <c r="DSO233" s="483"/>
      <c r="DSP233" s="483"/>
      <c r="DSQ233" s="483"/>
      <c r="DSR233" s="483"/>
      <c r="DSS233" s="483"/>
      <c r="DST233" s="483"/>
      <c r="DSU233" s="483"/>
      <c r="DSV233" s="483"/>
      <c r="DSW233" s="483"/>
      <c r="DSX233" s="483"/>
      <c r="DSY233" s="483"/>
      <c r="DSZ233" s="483"/>
      <c r="DTA233" s="483"/>
      <c r="DTB233" s="483"/>
      <c r="DTC233" s="483"/>
      <c r="DTD233" s="483"/>
      <c r="DTE233" s="483"/>
      <c r="DTF233" s="483"/>
      <c r="DTG233" s="483"/>
      <c r="DTH233" s="483"/>
      <c r="DTI233" s="483"/>
      <c r="DTJ233" s="483"/>
      <c r="DTK233" s="483"/>
      <c r="DTL233" s="483"/>
      <c r="DTM233" s="483"/>
      <c r="DTN233" s="483"/>
      <c r="DTO233" s="483"/>
      <c r="DTP233" s="483"/>
      <c r="DTQ233" s="483"/>
      <c r="DTR233" s="483"/>
      <c r="DTS233" s="483"/>
      <c r="DTT233" s="483"/>
      <c r="DTU233" s="483"/>
      <c r="DTV233" s="483"/>
      <c r="DTW233" s="483"/>
      <c r="DTX233" s="483"/>
      <c r="DTY233" s="483"/>
      <c r="DTZ233" s="483"/>
      <c r="DUA233" s="483"/>
      <c r="DUB233" s="483"/>
      <c r="DUC233" s="483"/>
      <c r="DUD233" s="483"/>
      <c r="DUE233" s="483"/>
      <c r="DUF233" s="483"/>
      <c r="DUG233" s="483"/>
      <c r="DUH233" s="483"/>
      <c r="DUI233" s="483"/>
      <c r="DUJ233" s="483"/>
      <c r="DUK233" s="483"/>
      <c r="DUL233" s="483"/>
      <c r="DUM233" s="483"/>
      <c r="DUN233" s="483"/>
      <c r="DUO233" s="483"/>
      <c r="DUP233" s="483"/>
      <c r="DUQ233" s="483"/>
      <c r="DUR233" s="483"/>
      <c r="DUS233" s="483"/>
      <c r="DUT233" s="483"/>
      <c r="DUU233" s="483"/>
      <c r="DUV233" s="483"/>
      <c r="DUW233" s="483"/>
      <c r="DUX233" s="483"/>
      <c r="DUY233" s="483"/>
      <c r="DUZ233" s="483"/>
      <c r="DVA233" s="483"/>
      <c r="DVB233" s="483"/>
      <c r="DVC233" s="483"/>
      <c r="DVD233" s="483"/>
      <c r="DVE233" s="483"/>
      <c r="DVF233" s="483"/>
      <c r="DVG233" s="483"/>
      <c r="DVH233" s="483"/>
      <c r="DVI233" s="483"/>
      <c r="DVJ233" s="483"/>
      <c r="DVK233" s="483"/>
      <c r="DVL233" s="483"/>
      <c r="DVM233" s="483"/>
      <c r="DVN233" s="483"/>
      <c r="DVO233" s="483"/>
      <c r="DVP233" s="483"/>
      <c r="DVQ233" s="483"/>
      <c r="DVR233" s="483"/>
      <c r="DVS233" s="483"/>
      <c r="DVT233" s="483"/>
      <c r="DVU233" s="483"/>
      <c r="DVV233" s="483"/>
      <c r="DVW233" s="483"/>
      <c r="DVX233" s="483"/>
      <c r="DVY233" s="483"/>
      <c r="DVZ233" s="483"/>
      <c r="DWA233" s="483"/>
      <c r="DWB233" s="483"/>
      <c r="DWC233" s="483"/>
      <c r="DWD233" s="483"/>
      <c r="DWE233" s="483"/>
      <c r="DWF233" s="483"/>
      <c r="DWG233" s="483"/>
      <c r="DWH233" s="483"/>
      <c r="DWI233" s="483"/>
      <c r="DWJ233" s="483"/>
      <c r="DWK233" s="483"/>
      <c r="DWL233" s="483"/>
      <c r="DWM233" s="483"/>
      <c r="DWN233" s="483"/>
      <c r="DWO233" s="483"/>
      <c r="DWP233" s="483"/>
      <c r="DWQ233" s="483"/>
      <c r="DWR233" s="483"/>
      <c r="DWS233" s="483"/>
      <c r="DWT233" s="483"/>
      <c r="DWU233" s="483"/>
      <c r="DWV233" s="483"/>
      <c r="DWW233" s="483"/>
      <c r="DWX233" s="483"/>
      <c r="DWY233" s="483"/>
      <c r="DWZ233" s="483"/>
      <c r="DXA233" s="483"/>
      <c r="DXB233" s="483"/>
      <c r="DXC233" s="483"/>
      <c r="DXD233" s="483"/>
      <c r="DXE233" s="483"/>
      <c r="DXF233" s="483"/>
      <c r="DXG233" s="483"/>
      <c r="DXH233" s="483"/>
      <c r="DXI233" s="483"/>
      <c r="DXJ233" s="483"/>
      <c r="DXK233" s="483"/>
      <c r="DXL233" s="483"/>
      <c r="DXM233" s="483"/>
      <c r="DXN233" s="483"/>
      <c r="DXO233" s="483"/>
      <c r="DXP233" s="483"/>
      <c r="DXQ233" s="483"/>
      <c r="DXR233" s="483"/>
      <c r="DXS233" s="483"/>
      <c r="DXT233" s="483"/>
      <c r="DXU233" s="483"/>
      <c r="DXV233" s="483"/>
      <c r="DXW233" s="483"/>
      <c r="DXX233" s="483"/>
      <c r="DXY233" s="483"/>
      <c r="DXZ233" s="483"/>
      <c r="DYA233" s="483"/>
      <c r="DYB233" s="483"/>
      <c r="DYC233" s="483"/>
      <c r="DYD233" s="483"/>
      <c r="DYE233" s="483"/>
      <c r="DYF233" s="483"/>
      <c r="DYG233" s="483"/>
      <c r="DYH233" s="483"/>
      <c r="DYI233" s="483"/>
      <c r="DYJ233" s="483"/>
      <c r="DYK233" s="483"/>
      <c r="DYL233" s="483"/>
      <c r="DYM233" s="483"/>
      <c r="DYN233" s="483"/>
      <c r="DYO233" s="483"/>
      <c r="DYP233" s="483"/>
      <c r="DYQ233" s="483"/>
      <c r="DYR233" s="483"/>
      <c r="DYS233" s="483"/>
      <c r="DYT233" s="483"/>
      <c r="DYU233" s="483"/>
      <c r="DYV233" s="483"/>
      <c r="DYW233" s="483"/>
      <c r="DYX233" s="483"/>
      <c r="DYY233" s="483"/>
      <c r="DYZ233" s="483"/>
      <c r="DZA233" s="483"/>
      <c r="DZB233" s="483"/>
      <c r="DZC233" s="483"/>
      <c r="DZD233" s="483"/>
      <c r="DZE233" s="483"/>
      <c r="DZF233" s="483"/>
      <c r="DZG233" s="483"/>
      <c r="DZH233" s="483"/>
      <c r="DZI233" s="483"/>
      <c r="DZJ233" s="483"/>
      <c r="DZK233" s="483"/>
      <c r="DZL233" s="483"/>
      <c r="DZM233" s="483"/>
      <c r="DZN233" s="483"/>
      <c r="DZO233" s="483"/>
      <c r="DZP233" s="483"/>
      <c r="DZQ233" s="483"/>
      <c r="DZR233" s="483"/>
      <c r="DZS233" s="483"/>
      <c r="DZT233" s="483"/>
      <c r="DZU233" s="483"/>
      <c r="DZV233" s="483"/>
      <c r="DZW233" s="483"/>
      <c r="DZX233" s="483"/>
      <c r="DZY233" s="483"/>
      <c r="DZZ233" s="483"/>
      <c r="EAA233" s="483"/>
      <c r="EAB233" s="483"/>
      <c r="EAC233" s="483"/>
      <c r="EAD233" s="483"/>
      <c r="EAE233" s="483"/>
      <c r="EAF233" s="483"/>
      <c r="EAG233" s="483"/>
      <c r="EAH233" s="483"/>
      <c r="EAI233" s="483"/>
      <c r="EAJ233" s="483"/>
      <c r="EAK233" s="483"/>
      <c r="EAL233" s="483"/>
      <c r="EAM233" s="483"/>
      <c r="EAN233" s="483"/>
      <c r="EAO233" s="483"/>
      <c r="EAP233" s="483"/>
      <c r="EAQ233" s="483"/>
      <c r="EAR233" s="483"/>
      <c r="EAS233" s="483"/>
      <c r="EAT233" s="483"/>
      <c r="EAU233" s="483"/>
      <c r="EAV233" s="483"/>
      <c r="EAW233" s="483"/>
      <c r="EAX233" s="483"/>
      <c r="EAY233" s="483"/>
      <c r="EAZ233" s="483"/>
      <c r="EBA233" s="483"/>
      <c r="EBB233" s="483"/>
      <c r="EBC233" s="483"/>
      <c r="EBD233" s="483"/>
      <c r="EBE233" s="483"/>
      <c r="EBF233" s="483"/>
      <c r="EBG233" s="483"/>
      <c r="EBH233" s="483"/>
      <c r="EBI233" s="483"/>
      <c r="EBJ233" s="483"/>
      <c r="EBK233" s="483"/>
      <c r="EBL233" s="483"/>
      <c r="EBM233" s="483"/>
      <c r="EBN233" s="483"/>
      <c r="EBO233" s="483"/>
      <c r="EBP233" s="483"/>
      <c r="EBQ233" s="483"/>
      <c r="EBR233" s="483"/>
      <c r="EBS233" s="483"/>
      <c r="EBT233" s="483"/>
      <c r="EBU233" s="483"/>
      <c r="EBV233" s="483"/>
      <c r="EBW233" s="483"/>
      <c r="EBX233" s="483"/>
      <c r="EBY233" s="483"/>
      <c r="EBZ233" s="483"/>
      <c r="ECA233" s="483"/>
      <c r="ECB233" s="483"/>
      <c r="ECC233" s="483"/>
      <c r="ECD233" s="483"/>
      <c r="ECE233" s="483"/>
      <c r="ECF233" s="483"/>
      <c r="ECG233" s="483"/>
      <c r="ECH233" s="483"/>
      <c r="ECI233" s="483"/>
      <c r="ECJ233" s="483"/>
      <c r="ECK233" s="483"/>
      <c r="ECL233" s="483"/>
      <c r="ECM233" s="483"/>
      <c r="ECN233" s="483"/>
      <c r="ECO233" s="483"/>
      <c r="ECP233" s="483"/>
      <c r="ECQ233" s="483"/>
      <c r="ECR233" s="483"/>
      <c r="ECS233" s="483"/>
      <c r="ECT233" s="483"/>
      <c r="ECU233" s="483"/>
      <c r="ECV233" s="483"/>
      <c r="ECW233" s="483"/>
      <c r="ECX233" s="483"/>
      <c r="ECY233" s="483"/>
      <c r="ECZ233" s="483"/>
      <c r="EDA233" s="483"/>
      <c r="EDB233" s="483"/>
      <c r="EDC233" s="483"/>
      <c r="EDD233" s="483"/>
      <c r="EDE233" s="483"/>
      <c r="EDF233" s="483"/>
      <c r="EDG233" s="483"/>
      <c r="EDH233" s="483"/>
      <c r="EDI233" s="483"/>
      <c r="EDJ233" s="483"/>
      <c r="EDK233" s="483"/>
      <c r="EDL233" s="483"/>
      <c r="EDM233" s="483"/>
      <c r="EDN233" s="483"/>
      <c r="EDO233" s="483"/>
      <c r="EDP233" s="483"/>
      <c r="EDQ233" s="483"/>
      <c r="EDR233" s="483"/>
      <c r="EDS233" s="483"/>
      <c r="EDT233" s="483"/>
      <c r="EDU233" s="483"/>
      <c r="EDV233" s="483"/>
      <c r="EDW233" s="483"/>
      <c r="EDX233" s="483"/>
      <c r="EDY233" s="483"/>
      <c r="EDZ233" s="483"/>
      <c r="EEA233" s="483"/>
      <c r="EEB233" s="483"/>
      <c r="EEC233" s="483"/>
      <c r="EED233" s="483"/>
      <c r="EEE233" s="483"/>
      <c r="EEF233" s="483"/>
      <c r="EEG233" s="483"/>
      <c r="EEH233" s="483"/>
      <c r="EEI233" s="483"/>
      <c r="EEJ233" s="483"/>
      <c r="EEK233" s="483"/>
      <c r="EEL233" s="483"/>
      <c r="EEM233" s="483"/>
      <c r="EEN233" s="483"/>
      <c r="EEO233" s="483"/>
      <c r="EEP233" s="483"/>
      <c r="EEQ233" s="483"/>
      <c r="EER233" s="483"/>
      <c r="EES233" s="483"/>
      <c r="EET233" s="483"/>
      <c r="EEU233" s="483"/>
      <c r="EEV233" s="483"/>
      <c r="EEW233" s="483"/>
      <c r="EEX233" s="483"/>
      <c r="EEY233" s="483"/>
      <c r="EEZ233" s="483"/>
      <c r="EFA233" s="483"/>
      <c r="EFB233" s="483"/>
      <c r="EFC233" s="483"/>
      <c r="EFD233" s="483"/>
      <c r="EFE233" s="483"/>
      <c r="EFF233" s="483"/>
      <c r="EFG233" s="483"/>
      <c r="EFH233" s="483"/>
      <c r="EFI233" s="483"/>
      <c r="EFJ233" s="483"/>
      <c r="EFK233" s="483"/>
      <c r="EFL233" s="483"/>
      <c r="EFM233" s="483"/>
      <c r="EFN233" s="483"/>
      <c r="EFO233" s="483"/>
      <c r="EFP233" s="483"/>
      <c r="EFQ233" s="483"/>
      <c r="EFR233" s="483"/>
      <c r="EFS233" s="483"/>
      <c r="EFT233" s="483"/>
      <c r="EFU233" s="483"/>
      <c r="EFV233" s="483"/>
      <c r="EFW233" s="483"/>
      <c r="EFX233" s="483"/>
      <c r="EFY233" s="483"/>
      <c r="EFZ233" s="483"/>
      <c r="EGA233" s="483"/>
      <c r="EGB233" s="483"/>
      <c r="EGC233" s="483"/>
      <c r="EGD233" s="483"/>
      <c r="EGE233" s="483"/>
      <c r="EGF233" s="483"/>
      <c r="EGG233" s="483"/>
      <c r="EGH233" s="483"/>
      <c r="EGI233" s="483"/>
      <c r="EGJ233" s="483"/>
      <c r="EGK233" s="483"/>
      <c r="EGL233" s="483"/>
      <c r="EGM233" s="483"/>
      <c r="EGN233" s="483"/>
      <c r="EGO233" s="483"/>
      <c r="EGP233" s="483"/>
      <c r="EGQ233" s="483"/>
      <c r="EGR233" s="483"/>
      <c r="EGS233" s="483"/>
      <c r="EGT233" s="483"/>
      <c r="EGU233" s="483"/>
      <c r="EGV233" s="483"/>
      <c r="EGW233" s="483"/>
      <c r="EGX233" s="483"/>
      <c r="EGY233" s="483"/>
      <c r="EGZ233" s="483"/>
      <c r="EHA233" s="483"/>
      <c r="EHB233" s="483"/>
      <c r="EHC233" s="483"/>
      <c r="EHD233" s="483"/>
      <c r="EHE233" s="483"/>
      <c r="EHF233" s="483"/>
      <c r="EHG233" s="483"/>
      <c r="EHH233" s="483"/>
      <c r="EHI233" s="483"/>
      <c r="EHJ233" s="483"/>
      <c r="EHK233" s="483"/>
      <c r="EHL233" s="483"/>
      <c r="EHM233" s="483"/>
      <c r="EHN233" s="483"/>
      <c r="EHO233" s="483"/>
      <c r="EHP233" s="483"/>
      <c r="EHQ233" s="483"/>
      <c r="EHR233" s="483"/>
      <c r="EHS233" s="483"/>
      <c r="EHT233" s="483"/>
      <c r="EHU233" s="483"/>
      <c r="EHV233" s="483"/>
      <c r="EHW233" s="483"/>
      <c r="EHX233" s="483"/>
      <c r="EHY233" s="483"/>
      <c r="EHZ233" s="483"/>
      <c r="EIA233" s="483"/>
      <c r="EIB233" s="483"/>
      <c r="EIC233" s="483"/>
      <c r="EID233" s="483"/>
      <c r="EIE233" s="483"/>
      <c r="EIF233" s="483"/>
      <c r="EIG233" s="483"/>
      <c r="EIH233" s="483"/>
      <c r="EII233" s="483"/>
      <c r="EIJ233" s="483"/>
      <c r="EIK233" s="483"/>
      <c r="EIL233" s="483"/>
      <c r="EIM233" s="483"/>
      <c r="EIN233" s="483"/>
      <c r="EIO233" s="483"/>
      <c r="EIP233" s="483"/>
      <c r="EIQ233" s="483"/>
      <c r="EIR233" s="483"/>
      <c r="EIS233" s="483"/>
      <c r="EIT233" s="483"/>
      <c r="EIU233" s="483"/>
      <c r="EIV233" s="483"/>
      <c r="EIW233" s="483"/>
      <c r="EIX233" s="483"/>
      <c r="EIY233" s="483"/>
      <c r="EIZ233" s="483"/>
      <c r="EJA233" s="483"/>
      <c r="EJB233" s="483"/>
      <c r="EJC233" s="483"/>
      <c r="EJD233" s="483"/>
      <c r="EJE233" s="483"/>
      <c r="EJF233" s="483"/>
      <c r="EJG233" s="483"/>
      <c r="EJH233" s="483"/>
      <c r="EJI233" s="483"/>
      <c r="EJJ233" s="483"/>
      <c r="EJK233" s="483"/>
      <c r="EJL233" s="483"/>
      <c r="EJM233" s="483"/>
      <c r="EJN233" s="483"/>
      <c r="EJO233" s="483"/>
      <c r="EJP233" s="483"/>
      <c r="EJQ233" s="483"/>
      <c r="EJR233" s="483"/>
      <c r="EJS233" s="483"/>
      <c r="EJT233" s="483"/>
      <c r="EJU233" s="483"/>
      <c r="EJV233" s="483"/>
      <c r="EJW233" s="483"/>
      <c r="EJX233" s="483"/>
      <c r="EJY233" s="483"/>
      <c r="EJZ233" s="483"/>
      <c r="EKA233" s="483"/>
      <c r="EKB233" s="483"/>
      <c r="EKC233" s="483"/>
      <c r="EKD233" s="483"/>
      <c r="EKE233" s="483"/>
      <c r="EKF233" s="483"/>
      <c r="EKG233" s="483"/>
      <c r="EKH233" s="483"/>
      <c r="EKI233" s="483"/>
      <c r="EKJ233" s="483"/>
      <c r="EKK233" s="483"/>
      <c r="EKL233" s="483"/>
      <c r="EKM233" s="483"/>
      <c r="EKN233" s="483"/>
      <c r="EKO233" s="483"/>
      <c r="EKP233" s="483"/>
      <c r="EKQ233" s="483"/>
      <c r="EKR233" s="483"/>
      <c r="EKS233" s="483"/>
      <c r="EKT233" s="483"/>
      <c r="EKU233" s="483"/>
      <c r="EKV233" s="483"/>
      <c r="EKW233" s="483"/>
      <c r="EKX233" s="483"/>
      <c r="EKY233" s="483"/>
      <c r="EKZ233" s="483"/>
      <c r="ELA233" s="483"/>
      <c r="ELB233" s="483"/>
      <c r="ELC233" s="483"/>
      <c r="ELD233" s="483"/>
      <c r="ELE233" s="483"/>
      <c r="ELF233" s="483"/>
      <c r="ELG233" s="483"/>
      <c r="ELH233" s="483"/>
      <c r="ELI233" s="483"/>
      <c r="ELJ233" s="483"/>
      <c r="ELK233" s="483"/>
      <c r="ELL233" s="483"/>
      <c r="ELM233" s="483"/>
      <c r="ELN233" s="483"/>
      <c r="ELO233" s="483"/>
      <c r="ELP233" s="483"/>
      <c r="ELQ233" s="483"/>
      <c r="ELR233" s="483"/>
      <c r="ELS233" s="483"/>
      <c r="ELT233" s="483"/>
      <c r="ELU233" s="483"/>
      <c r="ELV233" s="483"/>
      <c r="ELW233" s="483"/>
      <c r="ELX233" s="483"/>
      <c r="ELY233" s="483"/>
      <c r="ELZ233" s="483"/>
      <c r="EMA233" s="483"/>
      <c r="EMB233" s="483"/>
      <c r="EMC233" s="483"/>
      <c r="EMD233" s="483"/>
      <c r="EME233" s="483"/>
      <c r="EMF233" s="483"/>
      <c r="EMG233" s="483"/>
      <c r="EMH233" s="483"/>
      <c r="EMI233" s="483"/>
      <c r="EMJ233" s="483"/>
      <c r="EMK233" s="483"/>
      <c r="EML233" s="483"/>
      <c r="EMM233" s="483"/>
      <c r="EMN233" s="483"/>
      <c r="EMO233" s="483"/>
      <c r="EMP233" s="483"/>
      <c r="EMQ233" s="483"/>
      <c r="EMR233" s="483"/>
      <c r="EMS233" s="483"/>
      <c r="EMT233" s="483"/>
      <c r="EMU233" s="483"/>
      <c r="EMV233" s="483"/>
      <c r="EMW233" s="483"/>
      <c r="EMX233" s="483"/>
      <c r="EMY233" s="483"/>
      <c r="EMZ233" s="483"/>
      <c r="ENA233" s="483"/>
      <c r="ENB233" s="483"/>
      <c r="ENC233" s="483"/>
      <c r="END233" s="483"/>
      <c r="ENE233" s="483"/>
      <c r="ENF233" s="483"/>
      <c r="ENG233" s="483"/>
      <c r="ENH233" s="483"/>
      <c r="ENI233" s="483"/>
      <c r="ENJ233" s="483"/>
      <c r="ENK233" s="483"/>
      <c r="ENL233" s="483"/>
      <c r="ENM233" s="483"/>
      <c r="ENN233" s="483"/>
      <c r="ENO233" s="483"/>
      <c r="ENP233" s="483"/>
      <c r="ENQ233" s="483"/>
      <c r="ENR233" s="483"/>
      <c r="ENS233" s="483"/>
      <c r="ENT233" s="483"/>
      <c r="ENU233" s="483"/>
      <c r="ENV233" s="483"/>
      <c r="ENW233" s="483"/>
      <c r="ENX233" s="483"/>
      <c r="ENY233" s="483"/>
      <c r="ENZ233" s="483"/>
      <c r="EOA233" s="483"/>
      <c r="EOB233" s="483"/>
      <c r="EOC233" s="483"/>
      <c r="EOD233" s="483"/>
      <c r="EOE233" s="483"/>
      <c r="EOF233" s="483"/>
      <c r="EOG233" s="483"/>
      <c r="EOH233" s="483"/>
      <c r="EOI233" s="483"/>
      <c r="EOJ233" s="483"/>
      <c r="EOK233" s="483"/>
      <c r="EOL233" s="483"/>
      <c r="EOM233" s="483"/>
      <c r="EON233" s="483"/>
      <c r="EOO233" s="483"/>
      <c r="EOP233" s="483"/>
      <c r="EOQ233" s="483"/>
      <c r="EOR233" s="483"/>
      <c r="EOS233" s="483"/>
      <c r="EOT233" s="483"/>
      <c r="EOU233" s="483"/>
      <c r="EOV233" s="483"/>
      <c r="EOW233" s="483"/>
      <c r="EOX233" s="483"/>
      <c r="EOY233" s="483"/>
      <c r="EOZ233" s="483"/>
      <c r="EPA233" s="483"/>
      <c r="EPB233" s="483"/>
      <c r="EPC233" s="483"/>
      <c r="EPD233" s="483"/>
      <c r="EPE233" s="483"/>
      <c r="EPF233" s="483"/>
      <c r="EPG233" s="483"/>
      <c r="EPH233" s="483"/>
      <c r="EPI233" s="483"/>
      <c r="EPJ233" s="483"/>
      <c r="EPK233" s="483"/>
      <c r="EPL233" s="483"/>
      <c r="EPM233" s="483"/>
      <c r="EPN233" s="483"/>
      <c r="EPO233" s="483"/>
      <c r="EPP233" s="483"/>
      <c r="EPQ233" s="483"/>
      <c r="EPR233" s="483"/>
      <c r="EPS233" s="483"/>
      <c r="EPT233" s="483"/>
      <c r="EPU233" s="483"/>
      <c r="EPV233" s="483"/>
      <c r="EPW233" s="483"/>
      <c r="EPX233" s="483"/>
      <c r="EPY233" s="483"/>
      <c r="EPZ233" s="483"/>
      <c r="EQA233" s="483"/>
      <c r="EQB233" s="483"/>
      <c r="EQC233" s="483"/>
      <c r="EQD233" s="483"/>
      <c r="EQE233" s="483"/>
      <c r="EQF233" s="483"/>
      <c r="EQG233" s="483"/>
      <c r="EQH233" s="483"/>
      <c r="EQI233" s="483"/>
      <c r="EQJ233" s="483"/>
      <c r="EQK233" s="483"/>
      <c r="EQL233" s="483"/>
      <c r="EQM233" s="483"/>
      <c r="EQN233" s="483"/>
      <c r="EQO233" s="483"/>
      <c r="EQP233" s="483"/>
      <c r="EQQ233" s="483"/>
      <c r="EQR233" s="483"/>
      <c r="EQS233" s="483"/>
      <c r="EQT233" s="483"/>
      <c r="EQU233" s="483"/>
      <c r="EQV233" s="483"/>
      <c r="EQW233" s="483"/>
      <c r="EQX233" s="483"/>
      <c r="EQY233" s="483"/>
      <c r="EQZ233" s="483"/>
      <c r="ERA233" s="483"/>
      <c r="ERB233" s="483"/>
      <c r="ERC233" s="483"/>
      <c r="ERD233" s="483"/>
      <c r="ERE233" s="483"/>
      <c r="ERF233" s="483"/>
      <c r="ERG233" s="483"/>
      <c r="ERH233" s="483"/>
      <c r="ERI233" s="483"/>
      <c r="ERJ233" s="483"/>
      <c r="ERK233" s="483"/>
      <c r="ERL233" s="483"/>
      <c r="ERM233" s="483"/>
      <c r="ERN233" s="483"/>
      <c r="ERO233" s="483"/>
      <c r="ERP233" s="483"/>
      <c r="ERQ233" s="483"/>
      <c r="ERR233" s="483"/>
      <c r="ERS233" s="483"/>
      <c r="ERT233" s="483"/>
      <c r="ERU233" s="483"/>
      <c r="ERV233" s="483"/>
      <c r="ERW233" s="483"/>
      <c r="ERX233" s="483"/>
      <c r="ERY233" s="483"/>
      <c r="ERZ233" s="483"/>
      <c r="ESA233" s="483"/>
      <c r="ESB233" s="483"/>
      <c r="ESC233" s="483"/>
      <c r="ESD233" s="483"/>
      <c r="ESE233" s="483"/>
      <c r="ESF233" s="483"/>
      <c r="ESG233" s="483"/>
      <c r="ESH233" s="483"/>
      <c r="ESI233" s="483"/>
      <c r="ESJ233" s="483"/>
      <c r="ESK233" s="483"/>
      <c r="ESL233" s="483"/>
      <c r="ESM233" s="483"/>
      <c r="ESN233" s="483"/>
      <c r="ESO233" s="483"/>
      <c r="ESP233" s="483"/>
      <c r="ESQ233" s="483"/>
      <c r="ESR233" s="483"/>
      <c r="ESS233" s="483"/>
      <c r="EST233" s="483"/>
      <c r="ESU233" s="483"/>
      <c r="ESV233" s="483"/>
      <c r="ESW233" s="483"/>
      <c r="ESX233" s="483"/>
      <c r="ESY233" s="483"/>
      <c r="ESZ233" s="483"/>
      <c r="ETA233" s="483"/>
      <c r="ETB233" s="483"/>
      <c r="ETC233" s="483"/>
      <c r="ETD233" s="483"/>
      <c r="ETE233" s="483"/>
      <c r="ETF233" s="483"/>
      <c r="ETG233" s="483"/>
      <c r="ETH233" s="483"/>
      <c r="ETI233" s="483"/>
      <c r="ETJ233" s="483"/>
      <c r="ETK233" s="483"/>
      <c r="ETL233" s="483"/>
      <c r="ETM233" s="483"/>
      <c r="ETN233" s="483"/>
      <c r="ETO233" s="483"/>
      <c r="ETP233" s="483"/>
      <c r="ETQ233" s="483"/>
      <c r="ETR233" s="483"/>
      <c r="ETS233" s="483"/>
      <c r="ETT233" s="483"/>
      <c r="ETU233" s="483"/>
      <c r="ETV233" s="483"/>
      <c r="ETW233" s="483"/>
      <c r="ETX233" s="483"/>
      <c r="ETY233" s="483"/>
      <c r="ETZ233" s="483"/>
      <c r="EUA233" s="483"/>
      <c r="EUB233" s="483"/>
      <c r="EUC233" s="483"/>
      <c r="EUD233" s="483"/>
      <c r="EUE233" s="483"/>
      <c r="EUF233" s="483"/>
      <c r="EUG233" s="483"/>
      <c r="EUH233" s="483"/>
      <c r="EUI233" s="483"/>
      <c r="EUJ233" s="483"/>
      <c r="EUK233" s="483"/>
      <c r="EUL233" s="483"/>
      <c r="EUM233" s="483"/>
      <c r="EUN233" s="483"/>
      <c r="EUO233" s="483"/>
      <c r="EUP233" s="483"/>
      <c r="EUQ233" s="483"/>
      <c r="EUR233" s="483"/>
      <c r="EUS233" s="483"/>
      <c r="EUT233" s="483"/>
      <c r="EUU233" s="483"/>
      <c r="EUV233" s="483"/>
      <c r="EUW233" s="483"/>
      <c r="EUX233" s="483"/>
      <c r="EUY233" s="483"/>
      <c r="EUZ233" s="483"/>
      <c r="EVA233" s="483"/>
      <c r="EVB233" s="483"/>
      <c r="EVC233" s="483"/>
      <c r="EVD233" s="483"/>
      <c r="EVE233" s="483"/>
      <c r="EVF233" s="483"/>
      <c r="EVG233" s="483"/>
      <c r="EVH233" s="483"/>
      <c r="EVI233" s="483"/>
      <c r="EVJ233" s="483"/>
      <c r="EVK233" s="483"/>
      <c r="EVL233" s="483"/>
      <c r="EVM233" s="483"/>
      <c r="EVN233" s="483"/>
      <c r="EVO233" s="483"/>
      <c r="EVP233" s="483"/>
      <c r="EVQ233" s="483"/>
      <c r="EVR233" s="483"/>
      <c r="EVS233" s="483"/>
      <c r="EVT233" s="483"/>
      <c r="EVU233" s="483"/>
      <c r="EVV233" s="483"/>
      <c r="EVW233" s="483"/>
      <c r="EVX233" s="483"/>
      <c r="EVY233" s="483"/>
      <c r="EVZ233" s="483"/>
      <c r="EWA233" s="483"/>
      <c r="EWB233" s="483"/>
      <c r="EWC233" s="483"/>
      <c r="EWD233" s="483"/>
      <c r="EWE233" s="483"/>
      <c r="EWF233" s="483"/>
      <c r="EWG233" s="483"/>
      <c r="EWH233" s="483"/>
      <c r="EWI233" s="483"/>
      <c r="EWJ233" s="483"/>
      <c r="EWK233" s="483"/>
      <c r="EWL233" s="483"/>
      <c r="EWM233" s="483"/>
      <c r="EWN233" s="483"/>
      <c r="EWO233" s="483"/>
      <c r="EWP233" s="483"/>
      <c r="EWQ233" s="483"/>
      <c r="EWR233" s="483"/>
      <c r="EWS233" s="483"/>
      <c r="EWT233" s="483"/>
      <c r="EWU233" s="483"/>
      <c r="EWV233" s="483"/>
      <c r="EWW233" s="483"/>
      <c r="EWX233" s="483"/>
      <c r="EWY233" s="483"/>
      <c r="EWZ233" s="483"/>
      <c r="EXA233" s="483"/>
      <c r="EXB233" s="483"/>
      <c r="EXC233" s="483"/>
      <c r="EXD233" s="483"/>
      <c r="EXE233" s="483"/>
      <c r="EXF233" s="483"/>
      <c r="EXG233" s="483"/>
      <c r="EXH233" s="483"/>
      <c r="EXI233" s="483"/>
      <c r="EXJ233" s="483"/>
      <c r="EXK233" s="483"/>
      <c r="EXL233" s="483"/>
      <c r="EXM233" s="483"/>
      <c r="EXN233" s="483"/>
      <c r="EXO233" s="483"/>
      <c r="EXP233" s="483"/>
      <c r="EXQ233" s="483"/>
      <c r="EXR233" s="483"/>
      <c r="EXS233" s="483"/>
      <c r="EXT233" s="483"/>
      <c r="EXU233" s="483"/>
      <c r="EXV233" s="483"/>
      <c r="EXW233" s="483"/>
      <c r="EXX233" s="483"/>
      <c r="EXY233" s="483"/>
      <c r="EXZ233" s="483"/>
      <c r="EYA233" s="483"/>
      <c r="EYB233" s="483"/>
      <c r="EYC233" s="483"/>
      <c r="EYD233" s="483"/>
      <c r="EYE233" s="483"/>
      <c r="EYF233" s="483"/>
      <c r="EYG233" s="483"/>
      <c r="EYH233" s="483"/>
      <c r="EYI233" s="483"/>
      <c r="EYJ233" s="483"/>
      <c r="EYK233" s="483"/>
      <c r="EYL233" s="483"/>
      <c r="EYM233" s="483"/>
      <c r="EYN233" s="483"/>
      <c r="EYO233" s="483"/>
      <c r="EYP233" s="483"/>
      <c r="EYQ233" s="483"/>
      <c r="EYR233" s="483"/>
      <c r="EYS233" s="483"/>
      <c r="EYT233" s="483"/>
      <c r="EYU233" s="483"/>
      <c r="EYV233" s="483"/>
      <c r="EYW233" s="483"/>
      <c r="EYX233" s="483"/>
      <c r="EYY233" s="483"/>
      <c r="EYZ233" s="483"/>
      <c r="EZA233" s="483"/>
      <c r="EZB233" s="483"/>
      <c r="EZC233" s="483"/>
      <c r="EZD233" s="483"/>
      <c r="EZE233" s="483"/>
      <c r="EZF233" s="483"/>
      <c r="EZG233" s="483"/>
      <c r="EZH233" s="483"/>
      <c r="EZI233" s="483"/>
      <c r="EZJ233" s="483"/>
      <c r="EZK233" s="483"/>
      <c r="EZL233" s="483"/>
      <c r="EZM233" s="483"/>
      <c r="EZN233" s="483"/>
      <c r="EZO233" s="483"/>
      <c r="EZP233" s="483"/>
      <c r="EZQ233" s="483"/>
      <c r="EZR233" s="483"/>
      <c r="EZS233" s="483"/>
      <c r="EZT233" s="483"/>
      <c r="EZU233" s="483"/>
      <c r="EZV233" s="483"/>
      <c r="EZW233" s="483"/>
      <c r="EZX233" s="483"/>
      <c r="EZY233" s="483"/>
      <c r="EZZ233" s="483"/>
      <c r="FAA233" s="483"/>
      <c r="FAB233" s="483"/>
      <c r="FAC233" s="483"/>
      <c r="FAD233" s="483"/>
      <c r="FAE233" s="483"/>
      <c r="FAF233" s="483"/>
      <c r="FAG233" s="483"/>
      <c r="FAH233" s="483"/>
      <c r="FAI233" s="483"/>
      <c r="FAJ233" s="483"/>
      <c r="FAK233" s="483"/>
      <c r="FAL233" s="483"/>
      <c r="FAM233" s="483"/>
      <c r="FAN233" s="483"/>
      <c r="FAO233" s="483"/>
      <c r="FAP233" s="483"/>
      <c r="FAQ233" s="483"/>
      <c r="FAR233" s="483"/>
      <c r="FAS233" s="483"/>
      <c r="FAT233" s="483"/>
      <c r="FAU233" s="483"/>
      <c r="FAV233" s="483"/>
      <c r="FAW233" s="483"/>
      <c r="FAX233" s="483"/>
      <c r="FAY233" s="483"/>
      <c r="FAZ233" s="483"/>
      <c r="FBA233" s="483"/>
      <c r="FBB233" s="483"/>
      <c r="FBC233" s="483"/>
      <c r="FBD233" s="483"/>
      <c r="FBE233" s="483"/>
      <c r="FBF233" s="483"/>
      <c r="FBG233" s="483"/>
      <c r="FBH233" s="483"/>
      <c r="FBI233" s="483"/>
      <c r="FBJ233" s="483"/>
      <c r="FBK233" s="483"/>
      <c r="FBL233" s="483"/>
      <c r="FBM233" s="483"/>
      <c r="FBN233" s="483"/>
      <c r="FBO233" s="483"/>
      <c r="FBP233" s="483"/>
      <c r="FBQ233" s="483"/>
      <c r="FBR233" s="483"/>
      <c r="FBS233" s="483"/>
      <c r="FBT233" s="483"/>
      <c r="FBU233" s="483"/>
      <c r="FBV233" s="483"/>
      <c r="FBW233" s="483"/>
      <c r="FBX233" s="483"/>
      <c r="FBY233" s="483"/>
      <c r="FBZ233" s="483"/>
      <c r="FCA233" s="483"/>
      <c r="FCB233" s="483"/>
      <c r="FCC233" s="483"/>
      <c r="FCD233" s="483"/>
      <c r="FCE233" s="483"/>
      <c r="FCF233" s="483"/>
      <c r="FCG233" s="483"/>
      <c r="FCH233" s="483"/>
      <c r="FCI233" s="483"/>
      <c r="FCJ233" s="483"/>
      <c r="FCK233" s="483"/>
      <c r="FCL233" s="483"/>
      <c r="FCM233" s="483"/>
      <c r="FCN233" s="483"/>
      <c r="FCO233" s="483"/>
      <c r="FCP233" s="483"/>
      <c r="FCQ233" s="483"/>
      <c r="FCR233" s="483"/>
      <c r="FCS233" s="483"/>
      <c r="FCT233" s="483"/>
      <c r="FCU233" s="483"/>
      <c r="FCV233" s="483"/>
      <c r="FCW233" s="483"/>
      <c r="FCX233" s="483"/>
      <c r="FCY233" s="483"/>
      <c r="FCZ233" s="483"/>
      <c r="FDA233" s="483"/>
      <c r="FDB233" s="483"/>
      <c r="FDC233" s="483"/>
      <c r="FDD233" s="483"/>
      <c r="FDE233" s="483"/>
      <c r="FDF233" s="483"/>
      <c r="FDG233" s="483"/>
      <c r="FDH233" s="483"/>
      <c r="FDI233" s="483"/>
      <c r="FDJ233" s="483"/>
      <c r="FDK233" s="483"/>
      <c r="FDL233" s="483"/>
      <c r="FDM233" s="483"/>
      <c r="FDN233" s="483"/>
      <c r="FDO233" s="483"/>
      <c r="FDP233" s="483"/>
      <c r="FDQ233" s="483"/>
      <c r="FDR233" s="483"/>
      <c r="FDS233" s="483"/>
      <c r="FDT233" s="483"/>
      <c r="FDU233" s="483"/>
      <c r="FDV233" s="483"/>
      <c r="FDW233" s="483"/>
      <c r="FDX233" s="483"/>
      <c r="FDY233" s="483"/>
      <c r="FDZ233" s="483"/>
      <c r="FEA233" s="483"/>
      <c r="FEB233" s="483"/>
      <c r="FEC233" s="483"/>
      <c r="FED233" s="483"/>
      <c r="FEE233" s="483"/>
      <c r="FEF233" s="483"/>
      <c r="FEG233" s="483"/>
      <c r="FEH233" s="483"/>
      <c r="FEI233" s="483"/>
      <c r="FEJ233" s="483"/>
      <c r="FEK233" s="483"/>
      <c r="FEL233" s="483"/>
      <c r="FEM233" s="483"/>
      <c r="FEN233" s="483"/>
      <c r="FEO233" s="483"/>
      <c r="FEP233" s="483"/>
      <c r="FEQ233" s="483"/>
      <c r="FER233" s="483"/>
      <c r="FES233" s="483"/>
      <c r="FET233" s="483"/>
      <c r="FEU233" s="483"/>
      <c r="FEV233" s="483"/>
      <c r="FEW233" s="483"/>
      <c r="FEX233" s="483"/>
      <c r="FEY233" s="483"/>
      <c r="FEZ233" s="483"/>
      <c r="FFA233" s="483"/>
      <c r="FFB233" s="483"/>
      <c r="FFC233" s="483"/>
      <c r="FFD233" s="483"/>
      <c r="FFE233" s="483"/>
      <c r="FFF233" s="483"/>
      <c r="FFG233" s="483"/>
      <c r="FFH233" s="483"/>
      <c r="FFI233" s="483"/>
      <c r="FFJ233" s="483"/>
      <c r="FFK233" s="483"/>
      <c r="FFL233" s="483"/>
      <c r="FFM233" s="483"/>
      <c r="FFN233" s="483"/>
      <c r="FFO233" s="483"/>
      <c r="FFP233" s="483"/>
      <c r="FFQ233" s="483"/>
      <c r="FFR233" s="483"/>
      <c r="FFS233" s="483"/>
      <c r="FFT233" s="483"/>
      <c r="FFU233" s="483"/>
      <c r="FFV233" s="483"/>
      <c r="FFW233" s="483"/>
      <c r="FFX233" s="483"/>
      <c r="FFY233" s="483"/>
      <c r="FFZ233" s="483"/>
      <c r="FGA233" s="483"/>
      <c r="FGB233" s="483"/>
      <c r="FGC233" s="483"/>
      <c r="FGD233" s="483"/>
      <c r="FGE233" s="483"/>
      <c r="FGF233" s="483"/>
      <c r="FGG233" s="483"/>
      <c r="FGH233" s="483"/>
      <c r="FGI233" s="483"/>
      <c r="FGJ233" s="483"/>
      <c r="FGK233" s="483"/>
      <c r="FGL233" s="483"/>
      <c r="FGM233" s="483"/>
      <c r="FGN233" s="483"/>
      <c r="FGO233" s="483"/>
      <c r="FGP233" s="483"/>
      <c r="FGQ233" s="483"/>
      <c r="FGR233" s="483"/>
      <c r="FGS233" s="483"/>
      <c r="FGT233" s="483"/>
      <c r="FGU233" s="483"/>
      <c r="FGV233" s="483"/>
      <c r="FGW233" s="483"/>
      <c r="FGX233" s="483"/>
      <c r="FGY233" s="483"/>
      <c r="FGZ233" s="483"/>
      <c r="FHA233" s="483"/>
      <c r="FHB233" s="483"/>
      <c r="FHC233" s="483"/>
      <c r="FHD233" s="483"/>
      <c r="FHE233" s="483"/>
      <c r="FHF233" s="483"/>
      <c r="FHG233" s="483"/>
      <c r="FHH233" s="483"/>
      <c r="FHI233" s="483"/>
      <c r="FHJ233" s="483"/>
      <c r="FHK233" s="483"/>
      <c r="FHL233" s="483"/>
      <c r="FHM233" s="483"/>
      <c r="FHN233" s="483"/>
      <c r="FHO233" s="483"/>
      <c r="FHP233" s="483"/>
      <c r="FHQ233" s="483"/>
      <c r="FHR233" s="483"/>
      <c r="FHS233" s="483"/>
      <c r="FHT233" s="483"/>
      <c r="FHU233" s="483"/>
      <c r="FHV233" s="483"/>
      <c r="FHW233" s="483"/>
      <c r="FHX233" s="483"/>
      <c r="FHY233" s="483"/>
      <c r="FHZ233" s="483"/>
      <c r="FIA233" s="483"/>
      <c r="FIB233" s="483"/>
      <c r="FIC233" s="483"/>
      <c r="FID233" s="483"/>
      <c r="FIE233" s="483"/>
      <c r="FIF233" s="483"/>
      <c r="FIG233" s="483"/>
      <c r="FIH233" s="483"/>
      <c r="FII233" s="483"/>
      <c r="FIJ233" s="483"/>
      <c r="FIK233" s="483"/>
      <c r="FIL233" s="483"/>
      <c r="FIM233" s="483"/>
      <c r="FIN233" s="483"/>
      <c r="FIO233" s="483"/>
      <c r="FIP233" s="483"/>
      <c r="FIQ233" s="483"/>
      <c r="FIR233" s="483"/>
      <c r="FIS233" s="483"/>
      <c r="FIT233" s="483"/>
      <c r="FIU233" s="483"/>
      <c r="FIV233" s="483"/>
      <c r="FIW233" s="483"/>
      <c r="FIX233" s="483"/>
      <c r="FIY233" s="483"/>
      <c r="FIZ233" s="483"/>
      <c r="FJA233" s="483"/>
      <c r="FJB233" s="483"/>
      <c r="FJC233" s="483"/>
      <c r="FJD233" s="483"/>
      <c r="FJE233" s="483"/>
      <c r="FJF233" s="483"/>
      <c r="FJG233" s="483"/>
      <c r="FJH233" s="483"/>
      <c r="FJI233" s="483"/>
      <c r="FJJ233" s="483"/>
      <c r="FJK233" s="483"/>
      <c r="FJL233" s="483"/>
      <c r="FJM233" s="483"/>
      <c r="FJN233" s="483"/>
      <c r="FJO233" s="483"/>
      <c r="FJP233" s="483"/>
      <c r="FJQ233" s="483"/>
      <c r="FJR233" s="483"/>
      <c r="FJS233" s="483"/>
      <c r="FJT233" s="483"/>
      <c r="FJU233" s="483"/>
      <c r="FJV233" s="483"/>
      <c r="FJW233" s="483"/>
      <c r="FJX233" s="483"/>
      <c r="FJY233" s="483"/>
      <c r="FJZ233" s="483"/>
      <c r="FKA233" s="483"/>
      <c r="FKB233" s="483"/>
      <c r="FKC233" s="483"/>
      <c r="FKD233" s="483"/>
      <c r="FKE233" s="483"/>
      <c r="FKF233" s="483"/>
      <c r="FKG233" s="483"/>
      <c r="FKH233" s="483"/>
      <c r="FKI233" s="483"/>
      <c r="FKJ233" s="483"/>
      <c r="FKK233" s="483"/>
      <c r="FKL233" s="483"/>
      <c r="FKM233" s="483"/>
      <c r="FKN233" s="483"/>
      <c r="FKO233" s="483"/>
      <c r="FKP233" s="483"/>
      <c r="FKQ233" s="483"/>
      <c r="FKR233" s="483"/>
      <c r="FKS233" s="483"/>
      <c r="FKT233" s="483"/>
      <c r="FKU233" s="483"/>
      <c r="FKV233" s="483"/>
      <c r="FKW233" s="483"/>
      <c r="FKX233" s="483"/>
      <c r="FKY233" s="483"/>
      <c r="FKZ233" s="483"/>
      <c r="FLA233" s="483"/>
      <c r="FLB233" s="483"/>
      <c r="FLC233" s="483"/>
      <c r="FLD233" s="483"/>
      <c r="FLE233" s="483"/>
      <c r="FLF233" s="483"/>
      <c r="FLG233" s="483"/>
      <c r="FLH233" s="483"/>
      <c r="FLI233" s="483"/>
      <c r="FLJ233" s="483"/>
      <c r="FLK233" s="483"/>
      <c r="FLL233" s="483"/>
      <c r="FLM233" s="483"/>
      <c r="FLN233" s="483"/>
      <c r="FLO233" s="483"/>
      <c r="FLP233" s="483"/>
      <c r="FLQ233" s="483"/>
      <c r="FLR233" s="483"/>
      <c r="FLS233" s="483"/>
      <c r="FLT233" s="483"/>
      <c r="FLU233" s="483"/>
      <c r="FLV233" s="483"/>
      <c r="FLW233" s="483"/>
      <c r="FLX233" s="483"/>
      <c r="FLY233" s="483"/>
      <c r="FLZ233" s="483"/>
      <c r="FMA233" s="483"/>
      <c r="FMB233" s="483"/>
      <c r="FMC233" s="483"/>
      <c r="FMD233" s="483"/>
      <c r="FME233" s="483"/>
      <c r="FMF233" s="483"/>
      <c r="FMG233" s="483"/>
      <c r="FMH233" s="483"/>
      <c r="FMI233" s="483"/>
      <c r="FMJ233" s="483"/>
      <c r="FMK233" s="483"/>
      <c r="FML233" s="483"/>
      <c r="FMM233" s="483"/>
      <c r="FMN233" s="483"/>
      <c r="FMO233" s="483"/>
      <c r="FMP233" s="483"/>
      <c r="FMQ233" s="483"/>
      <c r="FMR233" s="483"/>
      <c r="FMS233" s="483"/>
      <c r="FMT233" s="483"/>
      <c r="FMU233" s="483"/>
      <c r="FMV233" s="483"/>
      <c r="FMW233" s="483"/>
      <c r="FMX233" s="483"/>
      <c r="FMY233" s="483"/>
      <c r="FMZ233" s="483"/>
      <c r="FNA233" s="483"/>
      <c r="FNB233" s="483"/>
      <c r="FNC233" s="483"/>
      <c r="FND233" s="483"/>
      <c r="FNE233" s="483"/>
      <c r="FNF233" s="483"/>
      <c r="FNG233" s="483"/>
      <c r="FNH233" s="483"/>
      <c r="FNI233" s="483"/>
      <c r="FNJ233" s="483"/>
      <c r="FNK233" s="483"/>
      <c r="FNL233" s="483"/>
      <c r="FNM233" s="483"/>
      <c r="FNN233" s="483"/>
      <c r="FNO233" s="483"/>
      <c r="FNP233" s="483"/>
      <c r="FNQ233" s="483"/>
      <c r="FNR233" s="483"/>
      <c r="FNS233" s="483"/>
      <c r="FNT233" s="483"/>
      <c r="FNU233" s="483"/>
      <c r="FNV233" s="483"/>
      <c r="FNW233" s="483"/>
      <c r="FNX233" s="483"/>
      <c r="FNY233" s="483"/>
      <c r="FNZ233" s="483"/>
      <c r="FOA233" s="483"/>
      <c r="FOB233" s="483"/>
      <c r="FOC233" s="483"/>
      <c r="FOD233" s="483"/>
      <c r="FOE233" s="483"/>
      <c r="FOF233" s="483"/>
      <c r="FOG233" s="483"/>
      <c r="FOH233" s="483"/>
      <c r="FOI233" s="483"/>
      <c r="FOJ233" s="483"/>
      <c r="FOK233" s="483"/>
      <c r="FOL233" s="483"/>
      <c r="FOM233" s="483"/>
      <c r="FON233" s="483"/>
      <c r="FOO233" s="483"/>
      <c r="FOP233" s="483"/>
      <c r="FOQ233" s="483"/>
      <c r="FOR233" s="483"/>
      <c r="FOS233" s="483"/>
      <c r="FOT233" s="483"/>
      <c r="FOU233" s="483"/>
      <c r="FOV233" s="483"/>
      <c r="FOW233" s="483"/>
      <c r="FOX233" s="483"/>
      <c r="FOY233" s="483"/>
      <c r="FOZ233" s="483"/>
      <c r="FPA233" s="483"/>
      <c r="FPB233" s="483"/>
      <c r="FPC233" s="483"/>
      <c r="FPD233" s="483"/>
      <c r="FPE233" s="483"/>
      <c r="FPF233" s="483"/>
      <c r="FPG233" s="483"/>
      <c r="FPH233" s="483"/>
      <c r="FPI233" s="483"/>
      <c r="FPJ233" s="483"/>
      <c r="FPK233" s="483"/>
      <c r="FPL233" s="483"/>
      <c r="FPM233" s="483"/>
      <c r="FPN233" s="483"/>
      <c r="FPO233" s="483"/>
      <c r="FPP233" s="483"/>
      <c r="FPQ233" s="483"/>
      <c r="FPR233" s="483"/>
      <c r="FPS233" s="483"/>
      <c r="FPT233" s="483"/>
      <c r="FPU233" s="483"/>
      <c r="FPV233" s="483"/>
      <c r="FPW233" s="483"/>
      <c r="FPX233" s="483"/>
      <c r="FPY233" s="483"/>
      <c r="FPZ233" s="483"/>
      <c r="FQA233" s="483"/>
      <c r="FQB233" s="483"/>
      <c r="FQC233" s="483"/>
      <c r="FQD233" s="483"/>
      <c r="FQE233" s="483"/>
      <c r="FQF233" s="483"/>
      <c r="FQG233" s="483"/>
      <c r="FQH233" s="483"/>
      <c r="FQI233" s="483"/>
      <c r="FQJ233" s="483"/>
      <c r="FQK233" s="483"/>
      <c r="FQL233" s="483"/>
      <c r="FQM233" s="483"/>
      <c r="FQN233" s="483"/>
      <c r="FQO233" s="483"/>
      <c r="FQP233" s="483"/>
      <c r="FQQ233" s="483"/>
      <c r="FQR233" s="483"/>
      <c r="FQS233" s="483"/>
      <c r="FQT233" s="483"/>
      <c r="FQU233" s="483"/>
      <c r="FQV233" s="483"/>
      <c r="FQW233" s="483"/>
      <c r="FQX233" s="483"/>
      <c r="FQY233" s="483"/>
      <c r="FQZ233" s="483"/>
      <c r="FRA233" s="483"/>
      <c r="FRB233" s="483"/>
      <c r="FRC233" s="483"/>
      <c r="FRD233" s="483"/>
      <c r="FRE233" s="483"/>
      <c r="FRF233" s="483"/>
      <c r="FRG233" s="483"/>
      <c r="FRH233" s="483"/>
      <c r="FRI233" s="483"/>
      <c r="FRJ233" s="483"/>
      <c r="FRK233" s="483"/>
      <c r="FRL233" s="483"/>
      <c r="FRM233" s="483"/>
      <c r="FRN233" s="483"/>
      <c r="FRO233" s="483"/>
      <c r="FRP233" s="483"/>
      <c r="FRQ233" s="483"/>
      <c r="FRR233" s="483"/>
      <c r="FRS233" s="483"/>
      <c r="FRT233" s="483"/>
      <c r="FRU233" s="483"/>
      <c r="FRV233" s="483"/>
      <c r="FRW233" s="483"/>
      <c r="FRX233" s="483"/>
      <c r="FRY233" s="483"/>
      <c r="FRZ233" s="483"/>
      <c r="FSA233" s="483"/>
      <c r="FSB233" s="483"/>
      <c r="FSC233" s="483"/>
      <c r="FSD233" s="483"/>
      <c r="FSE233" s="483"/>
      <c r="FSF233" s="483"/>
      <c r="FSG233" s="483"/>
      <c r="FSH233" s="483"/>
      <c r="FSI233" s="483"/>
      <c r="FSJ233" s="483"/>
      <c r="FSK233" s="483"/>
      <c r="FSL233" s="483"/>
      <c r="FSM233" s="483"/>
      <c r="FSN233" s="483"/>
      <c r="FSO233" s="483"/>
      <c r="FSP233" s="483"/>
      <c r="FSQ233" s="483"/>
      <c r="FSR233" s="483"/>
      <c r="FSS233" s="483"/>
      <c r="FST233" s="483"/>
      <c r="FSU233" s="483"/>
      <c r="FSV233" s="483"/>
      <c r="FSW233" s="483"/>
      <c r="FSX233" s="483"/>
      <c r="FSY233" s="483"/>
      <c r="FSZ233" s="483"/>
      <c r="FTA233" s="483"/>
      <c r="FTB233" s="483"/>
      <c r="FTC233" s="483"/>
      <c r="FTD233" s="483"/>
      <c r="FTE233" s="483"/>
      <c r="FTF233" s="483"/>
      <c r="FTG233" s="483"/>
      <c r="FTH233" s="483"/>
      <c r="FTI233" s="483"/>
      <c r="FTJ233" s="483"/>
      <c r="FTK233" s="483"/>
      <c r="FTL233" s="483"/>
      <c r="FTM233" s="483"/>
      <c r="FTN233" s="483"/>
      <c r="FTO233" s="483"/>
      <c r="FTP233" s="483"/>
      <c r="FTQ233" s="483"/>
      <c r="FTR233" s="483"/>
      <c r="FTS233" s="483"/>
      <c r="FTT233" s="483"/>
      <c r="FTU233" s="483"/>
      <c r="FTV233" s="483"/>
      <c r="FTW233" s="483"/>
      <c r="FTX233" s="483"/>
      <c r="FTY233" s="483"/>
      <c r="FTZ233" s="483"/>
      <c r="FUA233" s="483"/>
      <c r="FUB233" s="483"/>
      <c r="FUC233" s="483"/>
      <c r="FUD233" s="483"/>
      <c r="FUE233" s="483"/>
      <c r="FUF233" s="483"/>
      <c r="FUG233" s="483"/>
      <c r="FUH233" s="483"/>
      <c r="FUI233" s="483"/>
      <c r="FUJ233" s="483"/>
      <c r="FUK233" s="483"/>
      <c r="FUL233" s="483"/>
      <c r="FUM233" s="483"/>
      <c r="FUN233" s="483"/>
      <c r="FUO233" s="483"/>
      <c r="FUP233" s="483"/>
      <c r="FUQ233" s="483"/>
      <c r="FUR233" s="483"/>
      <c r="FUS233" s="483"/>
      <c r="FUT233" s="483"/>
      <c r="FUU233" s="483"/>
      <c r="FUV233" s="483"/>
      <c r="FUW233" s="483"/>
      <c r="FUX233" s="483"/>
      <c r="FUY233" s="483"/>
      <c r="FUZ233" s="483"/>
      <c r="FVA233" s="483"/>
      <c r="FVB233" s="483"/>
      <c r="FVC233" s="483"/>
      <c r="FVD233" s="483"/>
      <c r="FVE233" s="483"/>
      <c r="FVF233" s="483"/>
      <c r="FVG233" s="483"/>
      <c r="FVH233" s="483"/>
      <c r="FVI233" s="483"/>
      <c r="FVJ233" s="483"/>
      <c r="FVK233" s="483"/>
      <c r="FVL233" s="483"/>
      <c r="FVM233" s="483"/>
      <c r="FVN233" s="483"/>
      <c r="FVO233" s="483"/>
      <c r="FVP233" s="483"/>
      <c r="FVQ233" s="483"/>
      <c r="FVR233" s="483"/>
      <c r="FVS233" s="483"/>
      <c r="FVT233" s="483"/>
      <c r="FVU233" s="483"/>
      <c r="FVV233" s="483"/>
      <c r="FVW233" s="483"/>
      <c r="FVX233" s="483"/>
      <c r="FVY233" s="483"/>
      <c r="FVZ233" s="483"/>
      <c r="FWA233" s="483"/>
      <c r="FWB233" s="483"/>
      <c r="FWC233" s="483"/>
      <c r="FWD233" s="483"/>
      <c r="FWE233" s="483"/>
      <c r="FWF233" s="483"/>
      <c r="FWG233" s="483"/>
      <c r="FWH233" s="483"/>
      <c r="FWI233" s="483"/>
      <c r="FWJ233" s="483"/>
      <c r="FWK233" s="483"/>
      <c r="FWL233" s="483"/>
      <c r="FWM233" s="483"/>
      <c r="FWN233" s="483"/>
      <c r="FWO233" s="483"/>
      <c r="FWP233" s="483"/>
      <c r="FWQ233" s="483"/>
      <c r="FWR233" s="483"/>
      <c r="FWS233" s="483"/>
      <c r="FWT233" s="483"/>
      <c r="FWU233" s="483"/>
      <c r="FWV233" s="483"/>
      <c r="FWW233" s="483"/>
      <c r="FWX233" s="483"/>
      <c r="FWY233" s="483"/>
      <c r="FWZ233" s="483"/>
      <c r="FXA233" s="483"/>
      <c r="FXB233" s="483"/>
      <c r="FXC233" s="483"/>
      <c r="FXD233" s="483"/>
      <c r="FXE233" s="483"/>
      <c r="FXF233" s="483"/>
      <c r="FXG233" s="483"/>
      <c r="FXH233" s="483"/>
      <c r="FXI233" s="483"/>
      <c r="FXJ233" s="483"/>
      <c r="FXK233" s="483"/>
      <c r="FXL233" s="483"/>
      <c r="FXM233" s="483"/>
      <c r="FXN233" s="483"/>
      <c r="FXO233" s="483"/>
      <c r="FXP233" s="483"/>
      <c r="FXQ233" s="483"/>
      <c r="FXR233" s="483"/>
      <c r="FXS233" s="483"/>
      <c r="FXT233" s="483"/>
      <c r="FXU233" s="483"/>
      <c r="FXV233" s="483"/>
      <c r="FXW233" s="483"/>
      <c r="FXX233" s="483"/>
      <c r="FXY233" s="483"/>
      <c r="FXZ233" s="483"/>
      <c r="FYA233" s="483"/>
      <c r="FYB233" s="483"/>
      <c r="FYC233" s="483"/>
      <c r="FYD233" s="483"/>
      <c r="FYE233" s="483"/>
      <c r="FYF233" s="483"/>
      <c r="FYG233" s="483"/>
      <c r="FYH233" s="483"/>
      <c r="FYI233" s="483"/>
      <c r="FYJ233" s="483"/>
      <c r="FYK233" s="483"/>
      <c r="FYL233" s="483"/>
      <c r="FYM233" s="483"/>
      <c r="FYN233" s="483"/>
      <c r="FYO233" s="483"/>
      <c r="FYP233" s="483"/>
      <c r="FYQ233" s="483"/>
      <c r="FYR233" s="483"/>
      <c r="FYS233" s="483"/>
      <c r="FYT233" s="483"/>
      <c r="FYU233" s="483"/>
      <c r="FYV233" s="483"/>
      <c r="FYW233" s="483"/>
      <c r="FYX233" s="483"/>
      <c r="FYY233" s="483"/>
      <c r="FYZ233" s="483"/>
      <c r="FZA233" s="483"/>
      <c r="FZB233" s="483"/>
      <c r="FZC233" s="483"/>
      <c r="FZD233" s="483"/>
      <c r="FZE233" s="483"/>
      <c r="FZF233" s="483"/>
      <c r="FZG233" s="483"/>
      <c r="FZH233" s="483"/>
      <c r="FZI233" s="483"/>
      <c r="FZJ233" s="483"/>
      <c r="FZK233" s="483"/>
      <c r="FZL233" s="483"/>
      <c r="FZM233" s="483"/>
      <c r="FZN233" s="483"/>
      <c r="FZO233" s="483"/>
      <c r="FZP233" s="483"/>
      <c r="FZQ233" s="483"/>
      <c r="FZR233" s="483"/>
      <c r="FZS233" s="483"/>
      <c r="FZT233" s="483"/>
      <c r="FZU233" s="483"/>
      <c r="FZV233" s="483"/>
      <c r="FZW233" s="483"/>
      <c r="FZX233" s="483"/>
      <c r="FZY233" s="483"/>
      <c r="FZZ233" s="483"/>
      <c r="GAA233" s="483"/>
      <c r="GAB233" s="483"/>
      <c r="GAC233" s="483"/>
      <c r="GAD233" s="483"/>
      <c r="GAE233" s="483"/>
      <c r="GAF233" s="483"/>
      <c r="GAG233" s="483"/>
      <c r="GAH233" s="483"/>
      <c r="GAI233" s="483"/>
      <c r="GAJ233" s="483"/>
      <c r="GAK233" s="483"/>
      <c r="GAL233" s="483"/>
      <c r="GAM233" s="483"/>
      <c r="GAN233" s="483"/>
      <c r="GAO233" s="483"/>
      <c r="GAP233" s="483"/>
      <c r="GAQ233" s="483"/>
      <c r="GAR233" s="483"/>
      <c r="GAS233" s="483"/>
      <c r="GAT233" s="483"/>
      <c r="GAU233" s="483"/>
      <c r="GAV233" s="483"/>
      <c r="GAW233" s="483"/>
      <c r="GAX233" s="483"/>
      <c r="GAY233" s="483"/>
      <c r="GAZ233" s="483"/>
      <c r="GBA233" s="483"/>
      <c r="GBB233" s="483"/>
      <c r="GBC233" s="483"/>
      <c r="GBD233" s="483"/>
      <c r="GBE233" s="483"/>
      <c r="GBF233" s="483"/>
      <c r="GBG233" s="483"/>
      <c r="GBH233" s="483"/>
      <c r="GBI233" s="483"/>
      <c r="GBJ233" s="483"/>
      <c r="GBK233" s="483"/>
      <c r="GBL233" s="483"/>
      <c r="GBM233" s="483"/>
      <c r="GBN233" s="483"/>
      <c r="GBO233" s="483"/>
      <c r="GBP233" s="483"/>
      <c r="GBQ233" s="483"/>
      <c r="GBR233" s="483"/>
      <c r="GBS233" s="483"/>
      <c r="GBT233" s="483"/>
      <c r="GBU233" s="483"/>
      <c r="GBV233" s="483"/>
      <c r="GBW233" s="483"/>
      <c r="GBX233" s="483"/>
      <c r="GBY233" s="483"/>
      <c r="GBZ233" s="483"/>
      <c r="GCA233" s="483"/>
      <c r="GCB233" s="483"/>
      <c r="GCC233" s="483"/>
      <c r="GCD233" s="483"/>
      <c r="GCE233" s="483"/>
      <c r="GCF233" s="483"/>
      <c r="GCG233" s="483"/>
      <c r="GCH233" s="483"/>
      <c r="GCI233" s="483"/>
      <c r="GCJ233" s="483"/>
      <c r="GCK233" s="483"/>
      <c r="GCL233" s="483"/>
      <c r="GCM233" s="483"/>
      <c r="GCN233" s="483"/>
      <c r="GCO233" s="483"/>
      <c r="GCP233" s="483"/>
      <c r="GCQ233" s="483"/>
      <c r="GCR233" s="483"/>
      <c r="GCS233" s="483"/>
      <c r="GCT233" s="483"/>
      <c r="GCU233" s="483"/>
      <c r="GCV233" s="483"/>
      <c r="GCW233" s="483"/>
      <c r="GCX233" s="483"/>
      <c r="GCY233" s="483"/>
      <c r="GCZ233" s="483"/>
      <c r="GDA233" s="483"/>
      <c r="GDB233" s="483"/>
      <c r="GDC233" s="483"/>
      <c r="GDD233" s="483"/>
      <c r="GDE233" s="483"/>
      <c r="GDF233" s="483"/>
      <c r="GDG233" s="483"/>
      <c r="GDH233" s="483"/>
      <c r="GDI233" s="483"/>
      <c r="GDJ233" s="483"/>
      <c r="GDK233" s="483"/>
      <c r="GDL233" s="483"/>
      <c r="GDM233" s="483"/>
      <c r="GDN233" s="483"/>
      <c r="GDO233" s="483"/>
      <c r="GDP233" s="483"/>
      <c r="GDQ233" s="483"/>
      <c r="GDR233" s="483"/>
      <c r="GDS233" s="483"/>
      <c r="GDT233" s="483"/>
      <c r="GDU233" s="483"/>
      <c r="GDV233" s="483"/>
      <c r="GDW233" s="483"/>
      <c r="GDX233" s="483"/>
      <c r="GDY233" s="483"/>
      <c r="GDZ233" s="483"/>
      <c r="GEA233" s="483"/>
      <c r="GEB233" s="483"/>
      <c r="GEC233" s="483"/>
      <c r="GED233" s="483"/>
      <c r="GEE233" s="483"/>
      <c r="GEF233" s="483"/>
      <c r="GEG233" s="483"/>
      <c r="GEH233" s="483"/>
      <c r="GEI233" s="483"/>
      <c r="GEJ233" s="483"/>
      <c r="GEK233" s="483"/>
      <c r="GEL233" s="483"/>
      <c r="GEM233" s="483"/>
      <c r="GEN233" s="483"/>
      <c r="GEO233" s="483"/>
      <c r="GEP233" s="483"/>
      <c r="GEQ233" s="483"/>
      <c r="GER233" s="483"/>
      <c r="GES233" s="483"/>
      <c r="GET233" s="483"/>
      <c r="GEU233" s="483"/>
      <c r="GEV233" s="483"/>
      <c r="GEW233" s="483"/>
      <c r="GEX233" s="483"/>
      <c r="GEY233" s="483"/>
      <c r="GEZ233" s="483"/>
      <c r="GFA233" s="483"/>
      <c r="GFB233" s="483"/>
      <c r="GFC233" s="483"/>
      <c r="GFD233" s="483"/>
      <c r="GFE233" s="483"/>
      <c r="GFF233" s="483"/>
      <c r="GFG233" s="483"/>
      <c r="GFH233" s="483"/>
      <c r="GFI233" s="483"/>
      <c r="GFJ233" s="483"/>
      <c r="GFK233" s="483"/>
      <c r="GFL233" s="483"/>
      <c r="GFM233" s="483"/>
      <c r="GFN233" s="483"/>
      <c r="GFO233" s="483"/>
      <c r="GFP233" s="483"/>
      <c r="GFQ233" s="483"/>
      <c r="GFR233" s="483"/>
      <c r="GFS233" s="483"/>
      <c r="GFT233" s="483"/>
      <c r="GFU233" s="483"/>
      <c r="GFV233" s="483"/>
      <c r="GFW233" s="483"/>
      <c r="GFX233" s="483"/>
      <c r="GFY233" s="483"/>
      <c r="GFZ233" s="483"/>
      <c r="GGA233" s="483"/>
      <c r="GGB233" s="483"/>
      <c r="GGC233" s="483"/>
      <c r="GGD233" s="483"/>
      <c r="GGE233" s="483"/>
      <c r="GGF233" s="483"/>
      <c r="GGG233" s="483"/>
      <c r="GGH233" s="483"/>
      <c r="GGI233" s="483"/>
      <c r="GGJ233" s="483"/>
      <c r="GGK233" s="483"/>
      <c r="GGL233" s="483"/>
      <c r="GGM233" s="483"/>
      <c r="GGN233" s="483"/>
      <c r="GGO233" s="483"/>
      <c r="GGP233" s="483"/>
      <c r="GGQ233" s="483"/>
      <c r="GGR233" s="483"/>
      <c r="GGS233" s="483"/>
      <c r="GGT233" s="483"/>
      <c r="GGU233" s="483"/>
      <c r="GGV233" s="483"/>
      <c r="GGW233" s="483"/>
      <c r="GGX233" s="483"/>
      <c r="GGY233" s="483"/>
      <c r="GGZ233" s="483"/>
      <c r="GHA233" s="483"/>
      <c r="GHB233" s="483"/>
      <c r="GHC233" s="483"/>
      <c r="GHD233" s="483"/>
      <c r="GHE233" s="483"/>
      <c r="GHF233" s="483"/>
      <c r="GHG233" s="483"/>
      <c r="GHH233" s="483"/>
      <c r="GHI233" s="483"/>
      <c r="GHJ233" s="483"/>
      <c r="GHK233" s="483"/>
      <c r="GHL233" s="483"/>
      <c r="GHM233" s="483"/>
      <c r="GHN233" s="483"/>
      <c r="GHO233" s="483"/>
      <c r="GHP233" s="483"/>
      <c r="GHQ233" s="483"/>
      <c r="GHR233" s="483"/>
      <c r="GHS233" s="483"/>
      <c r="GHT233" s="483"/>
      <c r="GHU233" s="483"/>
      <c r="GHV233" s="483"/>
      <c r="GHW233" s="483"/>
      <c r="GHX233" s="483"/>
      <c r="GHY233" s="483"/>
      <c r="GHZ233" s="483"/>
      <c r="GIA233" s="483"/>
      <c r="GIB233" s="483"/>
      <c r="GIC233" s="483"/>
      <c r="GID233" s="483"/>
      <c r="GIE233" s="483"/>
      <c r="GIF233" s="483"/>
      <c r="GIG233" s="483"/>
      <c r="GIH233" s="483"/>
      <c r="GII233" s="483"/>
      <c r="GIJ233" s="483"/>
      <c r="GIK233" s="483"/>
      <c r="GIL233" s="483"/>
      <c r="GIM233" s="483"/>
      <c r="GIN233" s="483"/>
      <c r="GIO233" s="483"/>
      <c r="GIP233" s="483"/>
      <c r="GIQ233" s="483"/>
      <c r="GIR233" s="483"/>
      <c r="GIS233" s="483"/>
      <c r="GIT233" s="483"/>
      <c r="GIU233" s="483"/>
      <c r="GIV233" s="483"/>
      <c r="GIW233" s="483"/>
      <c r="GIX233" s="483"/>
      <c r="GIY233" s="483"/>
      <c r="GIZ233" s="483"/>
      <c r="GJA233" s="483"/>
      <c r="GJB233" s="483"/>
      <c r="GJC233" s="483"/>
      <c r="GJD233" s="483"/>
      <c r="GJE233" s="483"/>
      <c r="GJF233" s="483"/>
      <c r="GJG233" s="483"/>
      <c r="GJH233" s="483"/>
      <c r="GJI233" s="483"/>
      <c r="GJJ233" s="483"/>
      <c r="GJK233" s="483"/>
      <c r="GJL233" s="483"/>
      <c r="GJM233" s="483"/>
      <c r="GJN233" s="483"/>
      <c r="GJO233" s="483"/>
      <c r="GJP233" s="483"/>
      <c r="GJQ233" s="483"/>
      <c r="GJR233" s="483"/>
      <c r="GJS233" s="483"/>
      <c r="GJT233" s="483"/>
      <c r="GJU233" s="483"/>
      <c r="GJV233" s="483"/>
      <c r="GJW233" s="483"/>
      <c r="GJX233" s="483"/>
      <c r="GJY233" s="483"/>
      <c r="GJZ233" s="483"/>
      <c r="GKA233" s="483"/>
      <c r="GKB233" s="483"/>
      <c r="GKC233" s="483"/>
      <c r="GKD233" s="483"/>
      <c r="GKE233" s="483"/>
      <c r="GKF233" s="483"/>
      <c r="GKG233" s="483"/>
      <c r="GKH233" s="483"/>
      <c r="GKI233" s="483"/>
      <c r="GKJ233" s="483"/>
      <c r="GKK233" s="483"/>
      <c r="GKL233" s="483"/>
      <c r="GKM233" s="483"/>
      <c r="GKN233" s="483"/>
      <c r="GKO233" s="483"/>
      <c r="GKP233" s="483"/>
      <c r="GKQ233" s="483"/>
      <c r="GKR233" s="483"/>
      <c r="GKS233" s="483"/>
      <c r="GKT233" s="483"/>
      <c r="GKU233" s="483"/>
      <c r="GKV233" s="483"/>
      <c r="GKW233" s="483"/>
      <c r="GKX233" s="483"/>
      <c r="GKY233" s="483"/>
      <c r="GKZ233" s="483"/>
      <c r="GLA233" s="483"/>
      <c r="GLB233" s="483"/>
      <c r="GLC233" s="483"/>
      <c r="GLD233" s="483"/>
      <c r="GLE233" s="483"/>
      <c r="GLF233" s="483"/>
      <c r="GLG233" s="483"/>
      <c r="GLH233" s="483"/>
      <c r="GLI233" s="483"/>
      <c r="GLJ233" s="483"/>
      <c r="GLK233" s="483"/>
      <c r="GLL233" s="483"/>
      <c r="GLM233" s="483"/>
      <c r="GLN233" s="483"/>
      <c r="GLO233" s="483"/>
      <c r="GLP233" s="483"/>
      <c r="GLQ233" s="483"/>
      <c r="GLR233" s="483"/>
      <c r="GLS233" s="483"/>
      <c r="GLT233" s="483"/>
      <c r="GLU233" s="483"/>
      <c r="GLV233" s="483"/>
      <c r="GLW233" s="483"/>
      <c r="GLX233" s="483"/>
      <c r="GLY233" s="483"/>
      <c r="GLZ233" s="483"/>
      <c r="GMA233" s="483"/>
      <c r="GMB233" s="483"/>
      <c r="GMC233" s="483"/>
      <c r="GMD233" s="483"/>
      <c r="GME233" s="483"/>
      <c r="GMF233" s="483"/>
      <c r="GMG233" s="483"/>
      <c r="GMH233" s="483"/>
      <c r="GMI233" s="483"/>
      <c r="GMJ233" s="483"/>
      <c r="GMK233" s="483"/>
      <c r="GML233" s="483"/>
      <c r="GMM233" s="483"/>
      <c r="GMN233" s="483"/>
      <c r="GMO233" s="483"/>
      <c r="GMP233" s="483"/>
      <c r="GMQ233" s="483"/>
      <c r="GMR233" s="483"/>
      <c r="GMS233" s="483"/>
      <c r="GMT233" s="483"/>
      <c r="GMU233" s="483"/>
      <c r="GMV233" s="483"/>
      <c r="GMW233" s="483"/>
      <c r="GMX233" s="483"/>
      <c r="GMY233" s="483"/>
      <c r="GMZ233" s="483"/>
      <c r="GNA233" s="483"/>
      <c r="GNB233" s="483"/>
      <c r="GNC233" s="483"/>
      <c r="GND233" s="483"/>
      <c r="GNE233" s="483"/>
      <c r="GNF233" s="483"/>
      <c r="GNG233" s="483"/>
      <c r="GNH233" s="483"/>
      <c r="GNI233" s="483"/>
      <c r="GNJ233" s="483"/>
      <c r="GNK233" s="483"/>
      <c r="GNL233" s="483"/>
      <c r="GNM233" s="483"/>
      <c r="GNN233" s="483"/>
      <c r="GNO233" s="483"/>
      <c r="GNP233" s="483"/>
      <c r="GNQ233" s="483"/>
      <c r="GNR233" s="483"/>
      <c r="GNS233" s="483"/>
      <c r="GNT233" s="483"/>
      <c r="GNU233" s="483"/>
      <c r="GNV233" s="483"/>
      <c r="GNW233" s="483"/>
      <c r="GNX233" s="483"/>
      <c r="GNY233" s="483"/>
      <c r="GNZ233" s="483"/>
      <c r="GOA233" s="483"/>
      <c r="GOB233" s="483"/>
      <c r="GOC233" s="483"/>
      <c r="GOD233" s="483"/>
      <c r="GOE233" s="483"/>
      <c r="GOF233" s="483"/>
      <c r="GOG233" s="483"/>
      <c r="GOH233" s="483"/>
      <c r="GOI233" s="483"/>
      <c r="GOJ233" s="483"/>
      <c r="GOK233" s="483"/>
      <c r="GOL233" s="483"/>
      <c r="GOM233" s="483"/>
      <c r="GON233" s="483"/>
      <c r="GOO233" s="483"/>
      <c r="GOP233" s="483"/>
      <c r="GOQ233" s="483"/>
      <c r="GOR233" s="483"/>
      <c r="GOS233" s="483"/>
      <c r="GOT233" s="483"/>
      <c r="GOU233" s="483"/>
      <c r="GOV233" s="483"/>
      <c r="GOW233" s="483"/>
      <c r="GOX233" s="483"/>
      <c r="GOY233" s="483"/>
      <c r="GOZ233" s="483"/>
      <c r="GPA233" s="483"/>
      <c r="GPB233" s="483"/>
      <c r="GPC233" s="483"/>
      <c r="GPD233" s="483"/>
      <c r="GPE233" s="483"/>
      <c r="GPF233" s="483"/>
      <c r="GPG233" s="483"/>
      <c r="GPH233" s="483"/>
      <c r="GPI233" s="483"/>
      <c r="GPJ233" s="483"/>
      <c r="GPK233" s="483"/>
      <c r="GPL233" s="483"/>
      <c r="GPM233" s="483"/>
      <c r="GPN233" s="483"/>
      <c r="GPO233" s="483"/>
      <c r="GPP233" s="483"/>
      <c r="GPQ233" s="483"/>
      <c r="GPR233" s="483"/>
      <c r="GPS233" s="483"/>
      <c r="GPT233" s="483"/>
      <c r="GPU233" s="483"/>
      <c r="GPV233" s="483"/>
      <c r="GPW233" s="483"/>
      <c r="GPX233" s="483"/>
      <c r="GPY233" s="483"/>
      <c r="GPZ233" s="483"/>
      <c r="GQA233" s="483"/>
      <c r="GQB233" s="483"/>
      <c r="GQC233" s="483"/>
      <c r="GQD233" s="483"/>
      <c r="GQE233" s="483"/>
      <c r="GQF233" s="483"/>
      <c r="GQG233" s="483"/>
      <c r="GQH233" s="483"/>
      <c r="GQI233" s="483"/>
      <c r="GQJ233" s="483"/>
      <c r="GQK233" s="483"/>
      <c r="GQL233" s="483"/>
      <c r="GQM233" s="483"/>
      <c r="GQN233" s="483"/>
      <c r="GQO233" s="483"/>
      <c r="GQP233" s="483"/>
      <c r="GQQ233" s="483"/>
      <c r="GQR233" s="483"/>
      <c r="GQS233" s="483"/>
      <c r="GQT233" s="483"/>
      <c r="GQU233" s="483"/>
      <c r="GQV233" s="483"/>
      <c r="GQW233" s="483"/>
      <c r="GQX233" s="483"/>
      <c r="GQY233" s="483"/>
      <c r="GQZ233" s="483"/>
      <c r="GRA233" s="483"/>
      <c r="GRB233" s="483"/>
      <c r="GRC233" s="483"/>
      <c r="GRD233" s="483"/>
      <c r="GRE233" s="483"/>
      <c r="GRF233" s="483"/>
      <c r="GRG233" s="483"/>
      <c r="GRH233" s="483"/>
      <c r="GRI233" s="483"/>
      <c r="GRJ233" s="483"/>
      <c r="GRK233" s="483"/>
      <c r="GRL233" s="483"/>
      <c r="GRM233" s="483"/>
      <c r="GRN233" s="483"/>
      <c r="GRO233" s="483"/>
      <c r="GRP233" s="483"/>
      <c r="GRQ233" s="483"/>
      <c r="GRR233" s="483"/>
      <c r="GRS233" s="483"/>
      <c r="GRT233" s="483"/>
      <c r="GRU233" s="483"/>
      <c r="GRV233" s="483"/>
      <c r="GRW233" s="483"/>
      <c r="GRX233" s="483"/>
      <c r="GRY233" s="483"/>
      <c r="GRZ233" s="483"/>
      <c r="GSA233" s="483"/>
      <c r="GSB233" s="483"/>
      <c r="GSC233" s="483"/>
      <c r="GSD233" s="483"/>
      <c r="GSE233" s="483"/>
      <c r="GSF233" s="483"/>
      <c r="GSG233" s="483"/>
      <c r="GSH233" s="483"/>
      <c r="GSI233" s="483"/>
      <c r="GSJ233" s="483"/>
      <c r="GSK233" s="483"/>
      <c r="GSL233" s="483"/>
      <c r="GSM233" s="483"/>
      <c r="GSN233" s="483"/>
      <c r="GSO233" s="483"/>
      <c r="GSP233" s="483"/>
      <c r="GSQ233" s="483"/>
      <c r="GSR233" s="483"/>
      <c r="GSS233" s="483"/>
      <c r="GST233" s="483"/>
      <c r="GSU233" s="483"/>
      <c r="GSV233" s="483"/>
      <c r="GSW233" s="483"/>
      <c r="GSX233" s="483"/>
      <c r="GSY233" s="483"/>
      <c r="GSZ233" s="483"/>
      <c r="GTA233" s="483"/>
      <c r="GTB233" s="483"/>
      <c r="GTC233" s="483"/>
      <c r="GTD233" s="483"/>
      <c r="GTE233" s="483"/>
      <c r="GTF233" s="483"/>
      <c r="GTG233" s="483"/>
      <c r="GTH233" s="483"/>
      <c r="GTI233" s="483"/>
      <c r="GTJ233" s="483"/>
      <c r="GTK233" s="483"/>
      <c r="GTL233" s="483"/>
      <c r="GTM233" s="483"/>
      <c r="GTN233" s="483"/>
      <c r="GTO233" s="483"/>
      <c r="GTP233" s="483"/>
      <c r="GTQ233" s="483"/>
      <c r="GTR233" s="483"/>
      <c r="GTS233" s="483"/>
      <c r="GTT233" s="483"/>
      <c r="GTU233" s="483"/>
      <c r="GTV233" s="483"/>
      <c r="GTW233" s="483"/>
      <c r="GTX233" s="483"/>
      <c r="GTY233" s="483"/>
      <c r="GTZ233" s="483"/>
      <c r="GUA233" s="483"/>
      <c r="GUB233" s="483"/>
      <c r="GUC233" s="483"/>
      <c r="GUD233" s="483"/>
      <c r="GUE233" s="483"/>
      <c r="GUF233" s="483"/>
      <c r="GUG233" s="483"/>
      <c r="GUH233" s="483"/>
      <c r="GUI233" s="483"/>
      <c r="GUJ233" s="483"/>
      <c r="GUK233" s="483"/>
      <c r="GUL233" s="483"/>
      <c r="GUM233" s="483"/>
      <c r="GUN233" s="483"/>
      <c r="GUO233" s="483"/>
      <c r="GUP233" s="483"/>
      <c r="GUQ233" s="483"/>
      <c r="GUR233" s="483"/>
      <c r="GUS233" s="483"/>
      <c r="GUT233" s="483"/>
      <c r="GUU233" s="483"/>
      <c r="GUV233" s="483"/>
      <c r="GUW233" s="483"/>
      <c r="GUX233" s="483"/>
      <c r="GUY233" s="483"/>
      <c r="GUZ233" s="483"/>
      <c r="GVA233" s="483"/>
      <c r="GVB233" s="483"/>
      <c r="GVC233" s="483"/>
      <c r="GVD233" s="483"/>
      <c r="GVE233" s="483"/>
      <c r="GVF233" s="483"/>
      <c r="GVG233" s="483"/>
      <c r="GVH233" s="483"/>
      <c r="GVI233" s="483"/>
      <c r="GVJ233" s="483"/>
      <c r="GVK233" s="483"/>
      <c r="GVL233" s="483"/>
      <c r="GVM233" s="483"/>
      <c r="GVN233" s="483"/>
      <c r="GVO233" s="483"/>
      <c r="GVP233" s="483"/>
      <c r="GVQ233" s="483"/>
      <c r="GVR233" s="483"/>
      <c r="GVS233" s="483"/>
      <c r="GVT233" s="483"/>
      <c r="GVU233" s="483"/>
      <c r="GVV233" s="483"/>
      <c r="GVW233" s="483"/>
      <c r="GVX233" s="483"/>
      <c r="GVY233" s="483"/>
      <c r="GVZ233" s="483"/>
      <c r="GWA233" s="483"/>
      <c r="GWB233" s="483"/>
      <c r="GWC233" s="483"/>
      <c r="GWD233" s="483"/>
      <c r="GWE233" s="483"/>
      <c r="GWF233" s="483"/>
      <c r="GWG233" s="483"/>
      <c r="GWH233" s="483"/>
      <c r="GWI233" s="483"/>
      <c r="GWJ233" s="483"/>
      <c r="GWK233" s="483"/>
      <c r="GWL233" s="483"/>
      <c r="GWM233" s="483"/>
      <c r="GWN233" s="483"/>
      <c r="GWO233" s="483"/>
      <c r="GWP233" s="483"/>
      <c r="GWQ233" s="483"/>
      <c r="GWR233" s="483"/>
      <c r="GWS233" s="483"/>
      <c r="GWT233" s="483"/>
      <c r="GWU233" s="483"/>
      <c r="GWV233" s="483"/>
      <c r="GWW233" s="483"/>
      <c r="GWX233" s="483"/>
      <c r="GWY233" s="483"/>
      <c r="GWZ233" s="483"/>
      <c r="GXA233" s="483"/>
      <c r="GXB233" s="483"/>
      <c r="GXC233" s="483"/>
      <c r="GXD233" s="483"/>
      <c r="GXE233" s="483"/>
      <c r="GXF233" s="483"/>
      <c r="GXG233" s="483"/>
      <c r="GXH233" s="483"/>
      <c r="GXI233" s="483"/>
      <c r="GXJ233" s="483"/>
      <c r="GXK233" s="483"/>
      <c r="GXL233" s="483"/>
      <c r="GXM233" s="483"/>
      <c r="GXN233" s="483"/>
      <c r="GXO233" s="483"/>
      <c r="GXP233" s="483"/>
      <c r="GXQ233" s="483"/>
      <c r="GXR233" s="483"/>
      <c r="GXS233" s="483"/>
      <c r="GXT233" s="483"/>
      <c r="GXU233" s="483"/>
      <c r="GXV233" s="483"/>
      <c r="GXW233" s="483"/>
      <c r="GXX233" s="483"/>
      <c r="GXY233" s="483"/>
      <c r="GXZ233" s="483"/>
      <c r="GYA233" s="483"/>
      <c r="GYB233" s="483"/>
      <c r="GYC233" s="483"/>
      <c r="GYD233" s="483"/>
      <c r="GYE233" s="483"/>
      <c r="GYF233" s="483"/>
      <c r="GYG233" s="483"/>
      <c r="GYH233" s="483"/>
      <c r="GYI233" s="483"/>
      <c r="GYJ233" s="483"/>
      <c r="GYK233" s="483"/>
      <c r="GYL233" s="483"/>
      <c r="GYM233" s="483"/>
      <c r="GYN233" s="483"/>
      <c r="GYO233" s="483"/>
      <c r="GYP233" s="483"/>
      <c r="GYQ233" s="483"/>
      <c r="GYR233" s="483"/>
      <c r="GYS233" s="483"/>
      <c r="GYT233" s="483"/>
      <c r="GYU233" s="483"/>
      <c r="GYV233" s="483"/>
      <c r="GYW233" s="483"/>
      <c r="GYX233" s="483"/>
      <c r="GYY233" s="483"/>
      <c r="GYZ233" s="483"/>
      <c r="GZA233" s="483"/>
      <c r="GZB233" s="483"/>
      <c r="GZC233" s="483"/>
      <c r="GZD233" s="483"/>
      <c r="GZE233" s="483"/>
      <c r="GZF233" s="483"/>
      <c r="GZG233" s="483"/>
      <c r="GZH233" s="483"/>
      <c r="GZI233" s="483"/>
      <c r="GZJ233" s="483"/>
      <c r="GZK233" s="483"/>
      <c r="GZL233" s="483"/>
      <c r="GZM233" s="483"/>
      <c r="GZN233" s="483"/>
      <c r="GZO233" s="483"/>
      <c r="GZP233" s="483"/>
      <c r="GZQ233" s="483"/>
      <c r="GZR233" s="483"/>
      <c r="GZS233" s="483"/>
      <c r="GZT233" s="483"/>
      <c r="GZU233" s="483"/>
      <c r="GZV233" s="483"/>
      <c r="GZW233" s="483"/>
      <c r="GZX233" s="483"/>
      <c r="GZY233" s="483"/>
      <c r="GZZ233" s="483"/>
      <c r="HAA233" s="483"/>
      <c r="HAB233" s="483"/>
      <c r="HAC233" s="483"/>
      <c r="HAD233" s="483"/>
      <c r="HAE233" s="483"/>
      <c r="HAF233" s="483"/>
      <c r="HAG233" s="483"/>
      <c r="HAH233" s="483"/>
      <c r="HAI233" s="483"/>
      <c r="HAJ233" s="483"/>
      <c r="HAK233" s="483"/>
      <c r="HAL233" s="483"/>
      <c r="HAM233" s="483"/>
      <c r="HAN233" s="483"/>
      <c r="HAO233" s="483"/>
      <c r="HAP233" s="483"/>
      <c r="HAQ233" s="483"/>
      <c r="HAR233" s="483"/>
      <c r="HAS233" s="483"/>
      <c r="HAT233" s="483"/>
      <c r="HAU233" s="483"/>
      <c r="HAV233" s="483"/>
      <c r="HAW233" s="483"/>
      <c r="HAX233" s="483"/>
      <c r="HAY233" s="483"/>
      <c r="HAZ233" s="483"/>
      <c r="HBA233" s="483"/>
      <c r="HBB233" s="483"/>
      <c r="HBC233" s="483"/>
      <c r="HBD233" s="483"/>
      <c r="HBE233" s="483"/>
      <c r="HBF233" s="483"/>
      <c r="HBG233" s="483"/>
      <c r="HBH233" s="483"/>
      <c r="HBI233" s="483"/>
      <c r="HBJ233" s="483"/>
      <c r="HBK233" s="483"/>
      <c r="HBL233" s="483"/>
      <c r="HBM233" s="483"/>
      <c r="HBN233" s="483"/>
      <c r="HBO233" s="483"/>
      <c r="HBP233" s="483"/>
      <c r="HBQ233" s="483"/>
      <c r="HBR233" s="483"/>
      <c r="HBS233" s="483"/>
      <c r="HBT233" s="483"/>
      <c r="HBU233" s="483"/>
      <c r="HBV233" s="483"/>
      <c r="HBW233" s="483"/>
      <c r="HBX233" s="483"/>
      <c r="HBY233" s="483"/>
      <c r="HBZ233" s="483"/>
      <c r="HCA233" s="483"/>
      <c r="HCB233" s="483"/>
      <c r="HCC233" s="483"/>
      <c r="HCD233" s="483"/>
      <c r="HCE233" s="483"/>
      <c r="HCF233" s="483"/>
      <c r="HCG233" s="483"/>
      <c r="HCH233" s="483"/>
      <c r="HCI233" s="483"/>
      <c r="HCJ233" s="483"/>
      <c r="HCK233" s="483"/>
      <c r="HCL233" s="483"/>
      <c r="HCM233" s="483"/>
      <c r="HCN233" s="483"/>
      <c r="HCO233" s="483"/>
      <c r="HCP233" s="483"/>
      <c r="HCQ233" s="483"/>
      <c r="HCR233" s="483"/>
      <c r="HCS233" s="483"/>
      <c r="HCT233" s="483"/>
      <c r="HCU233" s="483"/>
      <c r="HCV233" s="483"/>
      <c r="HCW233" s="483"/>
      <c r="HCX233" s="483"/>
      <c r="HCY233" s="483"/>
      <c r="HCZ233" s="483"/>
      <c r="HDA233" s="483"/>
      <c r="HDB233" s="483"/>
      <c r="HDC233" s="483"/>
      <c r="HDD233" s="483"/>
      <c r="HDE233" s="483"/>
      <c r="HDF233" s="483"/>
      <c r="HDG233" s="483"/>
      <c r="HDH233" s="483"/>
      <c r="HDI233" s="483"/>
      <c r="HDJ233" s="483"/>
      <c r="HDK233" s="483"/>
      <c r="HDL233" s="483"/>
      <c r="HDM233" s="483"/>
      <c r="HDN233" s="483"/>
      <c r="HDO233" s="483"/>
      <c r="HDP233" s="483"/>
      <c r="HDQ233" s="483"/>
      <c r="HDR233" s="483"/>
      <c r="HDS233" s="483"/>
      <c r="HDT233" s="483"/>
      <c r="HDU233" s="483"/>
      <c r="HDV233" s="483"/>
      <c r="HDW233" s="483"/>
      <c r="HDX233" s="483"/>
      <c r="HDY233" s="483"/>
      <c r="HDZ233" s="483"/>
      <c r="HEA233" s="483"/>
      <c r="HEB233" s="483"/>
      <c r="HEC233" s="483"/>
      <c r="HED233" s="483"/>
      <c r="HEE233" s="483"/>
      <c r="HEF233" s="483"/>
      <c r="HEG233" s="483"/>
      <c r="HEH233" s="483"/>
      <c r="HEI233" s="483"/>
      <c r="HEJ233" s="483"/>
      <c r="HEK233" s="483"/>
      <c r="HEL233" s="483"/>
      <c r="HEM233" s="483"/>
      <c r="HEN233" s="483"/>
      <c r="HEO233" s="483"/>
      <c r="HEP233" s="483"/>
      <c r="HEQ233" s="483"/>
      <c r="HER233" s="483"/>
      <c r="HES233" s="483"/>
      <c r="HET233" s="483"/>
      <c r="HEU233" s="483"/>
      <c r="HEV233" s="483"/>
      <c r="HEW233" s="483"/>
      <c r="HEX233" s="483"/>
      <c r="HEY233" s="483"/>
      <c r="HEZ233" s="483"/>
      <c r="HFA233" s="483"/>
      <c r="HFB233" s="483"/>
      <c r="HFC233" s="483"/>
      <c r="HFD233" s="483"/>
      <c r="HFE233" s="483"/>
      <c r="HFF233" s="483"/>
      <c r="HFG233" s="483"/>
      <c r="HFH233" s="483"/>
      <c r="HFI233" s="483"/>
      <c r="HFJ233" s="483"/>
      <c r="HFK233" s="483"/>
      <c r="HFL233" s="483"/>
      <c r="HFM233" s="483"/>
      <c r="HFN233" s="483"/>
      <c r="HFO233" s="483"/>
      <c r="HFP233" s="483"/>
      <c r="HFQ233" s="483"/>
      <c r="HFR233" s="483"/>
      <c r="HFS233" s="483"/>
      <c r="HFT233" s="483"/>
      <c r="HFU233" s="483"/>
      <c r="HFV233" s="483"/>
      <c r="HFW233" s="483"/>
      <c r="HFX233" s="483"/>
      <c r="HFY233" s="483"/>
      <c r="HFZ233" s="483"/>
      <c r="HGA233" s="483"/>
      <c r="HGB233" s="483"/>
      <c r="HGC233" s="483"/>
      <c r="HGD233" s="483"/>
      <c r="HGE233" s="483"/>
      <c r="HGF233" s="483"/>
      <c r="HGG233" s="483"/>
      <c r="HGH233" s="483"/>
      <c r="HGI233" s="483"/>
      <c r="HGJ233" s="483"/>
      <c r="HGK233" s="483"/>
      <c r="HGL233" s="483"/>
      <c r="HGM233" s="483"/>
      <c r="HGN233" s="483"/>
      <c r="HGO233" s="483"/>
      <c r="HGP233" s="483"/>
      <c r="HGQ233" s="483"/>
      <c r="HGR233" s="483"/>
      <c r="HGS233" s="483"/>
      <c r="HGT233" s="483"/>
      <c r="HGU233" s="483"/>
      <c r="HGV233" s="483"/>
      <c r="HGW233" s="483"/>
      <c r="HGX233" s="483"/>
      <c r="HGY233" s="483"/>
      <c r="HGZ233" s="483"/>
      <c r="HHA233" s="483"/>
      <c r="HHB233" s="483"/>
      <c r="HHC233" s="483"/>
      <c r="HHD233" s="483"/>
      <c r="HHE233" s="483"/>
      <c r="HHF233" s="483"/>
      <c r="HHG233" s="483"/>
      <c r="HHH233" s="483"/>
      <c r="HHI233" s="483"/>
      <c r="HHJ233" s="483"/>
      <c r="HHK233" s="483"/>
      <c r="HHL233" s="483"/>
      <c r="HHM233" s="483"/>
      <c r="HHN233" s="483"/>
      <c r="HHO233" s="483"/>
      <c r="HHP233" s="483"/>
      <c r="HHQ233" s="483"/>
      <c r="HHR233" s="483"/>
      <c r="HHS233" s="483"/>
      <c r="HHT233" s="483"/>
      <c r="HHU233" s="483"/>
      <c r="HHV233" s="483"/>
      <c r="HHW233" s="483"/>
      <c r="HHX233" s="483"/>
      <c r="HHY233" s="483"/>
      <c r="HHZ233" s="483"/>
      <c r="HIA233" s="483"/>
      <c r="HIB233" s="483"/>
      <c r="HIC233" s="483"/>
      <c r="HID233" s="483"/>
      <c r="HIE233" s="483"/>
      <c r="HIF233" s="483"/>
      <c r="HIG233" s="483"/>
      <c r="HIH233" s="483"/>
      <c r="HII233" s="483"/>
      <c r="HIJ233" s="483"/>
      <c r="HIK233" s="483"/>
      <c r="HIL233" s="483"/>
      <c r="HIM233" s="483"/>
      <c r="HIN233" s="483"/>
      <c r="HIO233" s="483"/>
      <c r="HIP233" s="483"/>
      <c r="HIQ233" s="483"/>
      <c r="HIR233" s="483"/>
      <c r="HIS233" s="483"/>
      <c r="HIT233" s="483"/>
      <c r="HIU233" s="483"/>
      <c r="HIV233" s="483"/>
      <c r="HIW233" s="483"/>
      <c r="HIX233" s="483"/>
      <c r="HIY233" s="483"/>
      <c r="HIZ233" s="483"/>
      <c r="HJA233" s="483"/>
      <c r="HJB233" s="483"/>
      <c r="HJC233" s="483"/>
      <c r="HJD233" s="483"/>
      <c r="HJE233" s="483"/>
      <c r="HJF233" s="483"/>
      <c r="HJG233" s="483"/>
      <c r="HJH233" s="483"/>
      <c r="HJI233" s="483"/>
      <c r="HJJ233" s="483"/>
      <c r="HJK233" s="483"/>
      <c r="HJL233" s="483"/>
      <c r="HJM233" s="483"/>
      <c r="HJN233" s="483"/>
      <c r="HJO233" s="483"/>
      <c r="HJP233" s="483"/>
      <c r="HJQ233" s="483"/>
      <c r="HJR233" s="483"/>
      <c r="HJS233" s="483"/>
      <c r="HJT233" s="483"/>
      <c r="HJU233" s="483"/>
      <c r="HJV233" s="483"/>
      <c r="HJW233" s="483"/>
      <c r="HJX233" s="483"/>
      <c r="HJY233" s="483"/>
      <c r="HJZ233" s="483"/>
      <c r="HKA233" s="483"/>
      <c r="HKB233" s="483"/>
      <c r="HKC233" s="483"/>
      <c r="HKD233" s="483"/>
      <c r="HKE233" s="483"/>
      <c r="HKF233" s="483"/>
      <c r="HKG233" s="483"/>
      <c r="HKH233" s="483"/>
      <c r="HKI233" s="483"/>
      <c r="HKJ233" s="483"/>
      <c r="HKK233" s="483"/>
      <c r="HKL233" s="483"/>
      <c r="HKM233" s="483"/>
      <c r="HKN233" s="483"/>
      <c r="HKO233" s="483"/>
      <c r="HKP233" s="483"/>
      <c r="HKQ233" s="483"/>
      <c r="HKR233" s="483"/>
      <c r="HKS233" s="483"/>
      <c r="HKT233" s="483"/>
      <c r="HKU233" s="483"/>
      <c r="HKV233" s="483"/>
      <c r="HKW233" s="483"/>
      <c r="HKX233" s="483"/>
      <c r="HKY233" s="483"/>
      <c r="HKZ233" s="483"/>
      <c r="HLA233" s="483"/>
      <c r="HLB233" s="483"/>
      <c r="HLC233" s="483"/>
      <c r="HLD233" s="483"/>
      <c r="HLE233" s="483"/>
      <c r="HLF233" s="483"/>
      <c r="HLG233" s="483"/>
      <c r="HLH233" s="483"/>
      <c r="HLI233" s="483"/>
      <c r="HLJ233" s="483"/>
      <c r="HLK233" s="483"/>
      <c r="HLL233" s="483"/>
      <c r="HLM233" s="483"/>
      <c r="HLN233" s="483"/>
      <c r="HLO233" s="483"/>
      <c r="HLP233" s="483"/>
      <c r="HLQ233" s="483"/>
      <c r="HLR233" s="483"/>
      <c r="HLS233" s="483"/>
      <c r="HLT233" s="483"/>
      <c r="HLU233" s="483"/>
      <c r="HLV233" s="483"/>
      <c r="HLW233" s="483"/>
      <c r="HLX233" s="483"/>
      <c r="HLY233" s="483"/>
      <c r="HLZ233" s="483"/>
      <c r="HMA233" s="483"/>
      <c r="HMB233" s="483"/>
      <c r="HMC233" s="483"/>
      <c r="HMD233" s="483"/>
      <c r="HME233" s="483"/>
      <c r="HMF233" s="483"/>
      <c r="HMG233" s="483"/>
      <c r="HMH233" s="483"/>
      <c r="HMI233" s="483"/>
      <c r="HMJ233" s="483"/>
      <c r="HMK233" s="483"/>
      <c r="HML233" s="483"/>
      <c r="HMM233" s="483"/>
      <c r="HMN233" s="483"/>
      <c r="HMO233" s="483"/>
      <c r="HMP233" s="483"/>
      <c r="HMQ233" s="483"/>
      <c r="HMR233" s="483"/>
      <c r="HMS233" s="483"/>
      <c r="HMT233" s="483"/>
      <c r="HMU233" s="483"/>
      <c r="HMV233" s="483"/>
      <c r="HMW233" s="483"/>
      <c r="HMX233" s="483"/>
      <c r="HMY233" s="483"/>
      <c r="HMZ233" s="483"/>
      <c r="HNA233" s="483"/>
      <c r="HNB233" s="483"/>
      <c r="HNC233" s="483"/>
      <c r="HND233" s="483"/>
      <c r="HNE233" s="483"/>
      <c r="HNF233" s="483"/>
      <c r="HNG233" s="483"/>
      <c r="HNH233" s="483"/>
      <c r="HNI233" s="483"/>
      <c r="HNJ233" s="483"/>
      <c r="HNK233" s="483"/>
      <c r="HNL233" s="483"/>
      <c r="HNM233" s="483"/>
      <c r="HNN233" s="483"/>
      <c r="HNO233" s="483"/>
      <c r="HNP233" s="483"/>
      <c r="HNQ233" s="483"/>
      <c r="HNR233" s="483"/>
      <c r="HNS233" s="483"/>
      <c r="HNT233" s="483"/>
      <c r="HNU233" s="483"/>
      <c r="HNV233" s="483"/>
      <c r="HNW233" s="483"/>
      <c r="HNX233" s="483"/>
      <c r="HNY233" s="483"/>
      <c r="HNZ233" s="483"/>
      <c r="HOA233" s="483"/>
      <c r="HOB233" s="483"/>
      <c r="HOC233" s="483"/>
      <c r="HOD233" s="483"/>
      <c r="HOE233" s="483"/>
      <c r="HOF233" s="483"/>
      <c r="HOG233" s="483"/>
      <c r="HOH233" s="483"/>
      <c r="HOI233" s="483"/>
      <c r="HOJ233" s="483"/>
      <c r="HOK233" s="483"/>
      <c r="HOL233" s="483"/>
      <c r="HOM233" s="483"/>
      <c r="HON233" s="483"/>
      <c r="HOO233" s="483"/>
      <c r="HOP233" s="483"/>
      <c r="HOQ233" s="483"/>
      <c r="HOR233" s="483"/>
      <c r="HOS233" s="483"/>
      <c r="HOT233" s="483"/>
      <c r="HOU233" s="483"/>
      <c r="HOV233" s="483"/>
      <c r="HOW233" s="483"/>
      <c r="HOX233" s="483"/>
      <c r="HOY233" s="483"/>
      <c r="HOZ233" s="483"/>
      <c r="HPA233" s="483"/>
      <c r="HPB233" s="483"/>
      <c r="HPC233" s="483"/>
      <c r="HPD233" s="483"/>
      <c r="HPE233" s="483"/>
      <c r="HPF233" s="483"/>
      <c r="HPG233" s="483"/>
      <c r="HPH233" s="483"/>
      <c r="HPI233" s="483"/>
      <c r="HPJ233" s="483"/>
      <c r="HPK233" s="483"/>
      <c r="HPL233" s="483"/>
      <c r="HPM233" s="483"/>
      <c r="HPN233" s="483"/>
      <c r="HPO233" s="483"/>
      <c r="HPP233" s="483"/>
      <c r="HPQ233" s="483"/>
      <c r="HPR233" s="483"/>
      <c r="HPS233" s="483"/>
      <c r="HPT233" s="483"/>
      <c r="HPU233" s="483"/>
      <c r="HPV233" s="483"/>
      <c r="HPW233" s="483"/>
      <c r="HPX233" s="483"/>
      <c r="HPY233" s="483"/>
      <c r="HPZ233" s="483"/>
      <c r="HQA233" s="483"/>
      <c r="HQB233" s="483"/>
      <c r="HQC233" s="483"/>
      <c r="HQD233" s="483"/>
      <c r="HQE233" s="483"/>
      <c r="HQF233" s="483"/>
      <c r="HQG233" s="483"/>
      <c r="HQH233" s="483"/>
      <c r="HQI233" s="483"/>
      <c r="HQJ233" s="483"/>
      <c r="HQK233" s="483"/>
      <c r="HQL233" s="483"/>
      <c r="HQM233" s="483"/>
      <c r="HQN233" s="483"/>
      <c r="HQO233" s="483"/>
      <c r="HQP233" s="483"/>
      <c r="HQQ233" s="483"/>
      <c r="HQR233" s="483"/>
      <c r="HQS233" s="483"/>
      <c r="HQT233" s="483"/>
      <c r="HQU233" s="483"/>
      <c r="HQV233" s="483"/>
      <c r="HQW233" s="483"/>
      <c r="HQX233" s="483"/>
      <c r="HQY233" s="483"/>
      <c r="HQZ233" s="483"/>
      <c r="HRA233" s="483"/>
      <c r="HRB233" s="483"/>
      <c r="HRC233" s="483"/>
      <c r="HRD233" s="483"/>
      <c r="HRE233" s="483"/>
      <c r="HRF233" s="483"/>
      <c r="HRG233" s="483"/>
      <c r="HRH233" s="483"/>
      <c r="HRI233" s="483"/>
      <c r="HRJ233" s="483"/>
      <c r="HRK233" s="483"/>
      <c r="HRL233" s="483"/>
      <c r="HRM233" s="483"/>
      <c r="HRN233" s="483"/>
      <c r="HRO233" s="483"/>
      <c r="HRP233" s="483"/>
      <c r="HRQ233" s="483"/>
      <c r="HRR233" s="483"/>
      <c r="HRS233" s="483"/>
      <c r="HRT233" s="483"/>
      <c r="HRU233" s="483"/>
      <c r="HRV233" s="483"/>
      <c r="HRW233" s="483"/>
      <c r="HRX233" s="483"/>
      <c r="HRY233" s="483"/>
      <c r="HRZ233" s="483"/>
      <c r="HSA233" s="483"/>
      <c r="HSB233" s="483"/>
      <c r="HSC233" s="483"/>
      <c r="HSD233" s="483"/>
      <c r="HSE233" s="483"/>
      <c r="HSF233" s="483"/>
      <c r="HSG233" s="483"/>
      <c r="HSH233" s="483"/>
      <c r="HSI233" s="483"/>
      <c r="HSJ233" s="483"/>
      <c r="HSK233" s="483"/>
      <c r="HSL233" s="483"/>
      <c r="HSM233" s="483"/>
      <c r="HSN233" s="483"/>
      <c r="HSO233" s="483"/>
      <c r="HSP233" s="483"/>
      <c r="HSQ233" s="483"/>
      <c r="HSR233" s="483"/>
      <c r="HSS233" s="483"/>
      <c r="HST233" s="483"/>
      <c r="HSU233" s="483"/>
      <c r="HSV233" s="483"/>
      <c r="HSW233" s="483"/>
      <c r="HSX233" s="483"/>
      <c r="HSY233" s="483"/>
      <c r="HSZ233" s="483"/>
      <c r="HTA233" s="483"/>
      <c r="HTB233" s="483"/>
      <c r="HTC233" s="483"/>
      <c r="HTD233" s="483"/>
      <c r="HTE233" s="483"/>
      <c r="HTF233" s="483"/>
      <c r="HTG233" s="483"/>
      <c r="HTH233" s="483"/>
      <c r="HTI233" s="483"/>
      <c r="HTJ233" s="483"/>
      <c r="HTK233" s="483"/>
      <c r="HTL233" s="483"/>
      <c r="HTM233" s="483"/>
      <c r="HTN233" s="483"/>
      <c r="HTO233" s="483"/>
      <c r="HTP233" s="483"/>
      <c r="HTQ233" s="483"/>
      <c r="HTR233" s="483"/>
      <c r="HTS233" s="483"/>
      <c r="HTT233" s="483"/>
      <c r="HTU233" s="483"/>
      <c r="HTV233" s="483"/>
      <c r="HTW233" s="483"/>
      <c r="HTX233" s="483"/>
      <c r="HTY233" s="483"/>
      <c r="HTZ233" s="483"/>
      <c r="HUA233" s="483"/>
      <c r="HUB233" s="483"/>
      <c r="HUC233" s="483"/>
      <c r="HUD233" s="483"/>
      <c r="HUE233" s="483"/>
      <c r="HUF233" s="483"/>
      <c r="HUG233" s="483"/>
      <c r="HUH233" s="483"/>
      <c r="HUI233" s="483"/>
      <c r="HUJ233" s="483"/>
      <c r="HUK233" s="483"/>
      <c r="HUL233" s="483"/>
      <c r="HUM233" s="483"/>
      <c r="HUN233" s="483"/>
      <c r="HUO233" s="483"/>
      <c r="HUP233" s="483"/>
      <c r="HUQ233" s="483"/>
      <c r="HUR233" s="483"/>
      <c r="HUS233" s="483"/>
      <c r="HUT233" s="483"/>
      <c r="HUU233" s="483"/>
      <c r="HUV233" s="483"/>
      <c r="HUW233" s="483"/>
      <c r="HUX233" s="483"/>
      <c r="HUY233" s="483"/>
      <c r="HUZ233" s="483"/>
      <c r="HVA233" s="483"/>
      <c r="HVB233" s="483"/>
      <c r="HVC233" s="483"/>
      <c r="HVD233" s="483"/>
      <c r="HVE233" s="483"/>
      <c r="HVF233" s="483"/>
      <c r="HVG233" s="483"/>
      <c r="HVH233" s="483"/>
      <c r="HVI233" s="483"/>
      <c r="HVJ233" s="483"/>
      <c r="HVK233" s="483"/>
      <c r="HVL233" s="483"/>
      <c r="HVM233" s="483"/>
      <c r="HVN233" s="483"/>
      <c r="HVO233" s="483"/>
      <c r="HVP233" s="483"/>
      <c r="HVQ233" s="483"/>
      <c r="HVR233" s="483"/>
      <c r="HVS233" s="483"/>
      <c r="HVT233" s="483"/>
      <c r="HVU233" s="483"/>
      <c r="HVV233" s="483"/>
      <c r="HVW233" s="483"/>
      <c r="HVX233" s="483"/>
      <c r="HVY233" s="483"/>
      <c r="HVZ233" s="483"/>
      <c r="HWA233" s="483"/>
      <c r="HWB233" s="483"/>
      <c r="HWC233" s="483"/>
      <c r="HWD233" s="483"/>
      <c r="HWE233" s="483"/>
      <c r="HWF233" s="483"/>
      <c r="HWG233" s="483"/>
      <c r="HWH233" s="483"/>
      <c r="HWI233" s="483"/>
      <c r="HWJ233" s="483"/>
      <c r="HWK233" s="483"/>
      <c r="HWL233" s="483"/>
      <c r="HWM233" s="483"/>
      <c r="HWN233" s="483"/>
      <c r="HWO233" s="483"/>
      <c r="HWP233" s="483"/>
      <c r="HWQ233" s="483"/>
      <c r="HWR233" s="483"/>
      <c r="HWS233" s="483"/>
      <c r="HWT233" s="483"/>
      <c r="HWU233" s="483"/>
      <c r="HWV233" s="483"/>
      <c r="HWW233" s="483"/>
      <c r="HWX233" s="483"/>
      <c r="HWY233" s="483"/>
      <c r="HWZ233" s="483"/>
      <c r="HXA233" s="483"/>
      <c r="HXB233" s="483"/>
      <c r="HXC233" s="483"/>
      <c r="HXD233" s="483"/>
      <c r="HXE233" s="483"/>
      <c r="HXF233" s="483"/>
      <c r="HXG233" s="483"/>
      <c r="HXH233" s="483"/>
      <c r="HXI233" s="483"/>
      <c r="HXJ233" s="483"/>
      <c r="HXK233" s="483"/>
      <c r="HXL233" s="483"/>
      <c r="HXM233" s="483"/>
      <c r="HXN233" s="483"/>
      <c r="HXO233" s="483"/>
      <c r="HXP233" s="483"/>
      <c r="HXQ233" s="483"/>
      <c r="HXR233" s="483"/>
      <c r="HXS233" s="483"/>
      <c r="HXT233" s="483"/>
      <c r="HXU233" s="483"/>
      <c r="HXV233" s="483"/>
      <c r="HXW233" s="483"/>
      <c r="HXX233" s="483"/>
      <c r="HXY233" s="483"/>
      <c r="HXZ233" s="483"/>
      <c r="HYA233" s="483"/>
      <c r="HYB233" s="483"/>
      <c r="HYC233" s="483"/>
      <c r="HYD233" s="483"/>
      <c r="HYE233" s="483"/>
      <c r="HYF233" s="483"/>
      <c r="HYG233" s="483"/>
      <c r="HYH233" s="483"/>
      <c r="HYI233" s="483"/>
      <c r="HYJ233" s="483"/>
      <c r="HYK233" s="483"/>
      <c r="HYL233" s="483"/>
      <c r="HYM233" s="483"/>
      <c r="HYN233" s="483"/>
      <c r="HYO233" s="483"/>
      <c r="HYP233" s="483"/>
      <c r="HYQ233" s="483"/>
      <c r="HYR233" s="483"/>
      <c r="HYS233" s="483"/>
      <c r="HYT233" s="483"/>
      <c r="HYU233" s="483"/>
      <c r="HYV233" s="483"/>
      <c r="HYW233" s="483"/>
      <c r="HYX233" s="483"/>
      <c r="HYY233" s="483"/>
      <c r="HYZ233" s="483"/>
      <c r="HZA233" s="483"/>
      <c r="HZB233" s="483"/>
      <c r="HZC233" s="483"/>
      <c r="HZD233" s="483"/>
      <c r="HZE233" s="483"/>
      <c r="HZF233" s="483"/>
      <c r="HZG233" s="483"/>
      <c r="HZH233" s="483"/>
      <c r="HZI233" s="483"/>
      <c r="HZJ233" s="483"/>
      <c r="HZK233" s="483"/>
      <c r="HZL233" s="483"/>
      <c r="HZM233" s="483"/>
      <c r="HZN233" s="483"/>
      <c r="HZO233" s="483"/>
      <c r="HZP233" s="483"/>
      <c r="HZQ233" s="483"/>
      <c r="HZR233" s="483"/>
      <c r="HZS233" s="483"/>
      <c r="HZT233" s="483"/>
      <c r="HZU233" s="483"/>
      <c r="HZV233" s="483"/>
      <c r="HZW233" s="483"/>
      <c r="HZX233" s="483"/>
      <c r="HZY233" s="483"/>
      <c r="HZZ233" s="483"/>
      <c r="IAA233" s="483"/>
      <c r="IAB233" s="483"/>
      <c r="IAC233" s="483"/>
      <c r="IAD233" s="483"/>
      <c r="IAE233" s="483"/>
      <c r="IAF233" s="483"/>
      <c r="IAG233" s="483"/>
      <c r="IAH233" s="483"/>
      <c r="IAI233" s="483"/>
      <c r="IAJ233" s="483"/>
      <c r="IAK233" s="483"/>
      <c r="IAL233" s="483"/>
      <c r="IAM233" s="483"/>
      <c r="IAN233" s="483"/>
      <c r="IAO233" s="483"/>
      <c r="IAP233" s="483"/>
      <c r="IAQ233" s="483"/>
      <c r="IAR233" s="483"/>
      <c r="IAS233" s="483"/>
      <c r="IAT233" s="483"/>
      <c r="IAU233" s="483"/>
      <c r="IAV233" s="483"/>
      <c r="IAW233" s="483"/>
      <c r="IAX233" s="483"/>
      <c r="IAY233" s="483"/>
      <c r="IAZ233" s="483"/>
      <c r="IBA233" s="483"/>
      <c r="IBB233" s="483"/>
      <c r="IBC233" s="483"/>
      <c r="IBD233" s="483"/>
      <c r="IBE233" s="483"/>
      <c r="IBF233" s="483"/>
      <c r="IBG233" s="483"/>
      <c r="IBH233" s="483"/>
      <c r="IBI233" s="483"/>
      <c r="IBJ233" s="483"/>
      <c r="IBK233" s="483"/>
      <c r="IBL233" s="483"/>
      <c r="IBM233" s="483"/>
      <c r="IBN233" s="483"/>
      <c r="IBO233" s="483"/>
      <c r="IBP233" s="483"/>
      <c r="IBQ233" s="483"/>
      <c r="IBR233" s="483"/>
      <c r="IBS233" s="483"/>
      <c r="IBT233" s="483"/>
      <c r="IBU233" s="483"/>
      <c r="IBV233" s="483"/>
      <c r="IBW233" s="483"/>
      <c r="IBX233" s="483"/>
      <c r="IBY233" s="483"/>
      <c r="IBZ233" s="483"/>
      <c r="ICA233" s="483"/>
      <c r="ICB233" s="483"/>
      <c r="ICC233" s="483"/>
      <c r="ICD233" s="483"/>
      <c r="ICE233" s="483"/>
      <c r="ICF233" s="483"/>
      <c r="ICG233" s="483"/>
      <c r="ICH233" s="483"/>
      <c r="ICI233" s="483"/>
      <c r="ICJ233" s="483"/>
      <c r="ICK233" s="483"/>
      <c r="ICL233" s="483"/>
      <c r="ICM233" s="483"/>
      <c r="ICN233" s="483"/>
      <c r="ICO233" s="483"/>
      <c r="ICP233" s="483"/>
      <c r="ICQ233" s="483"/>
      <c r="ICR233" s="483"/>
      <c r="ICS233" s="483"/>
      <c r="ICT233" s="483"/>
      <c r="ICU233" s="483"/>
      <c r="ICV233" s="483"/>
      <c r="ICW233" s="483"/>
      <c r="ICX233" s="483"/>
      <c r="ICY233" s="483"/>
      <c r="ICZ233" s="483"/>
      <c r="IDA233" s="483"/>
      <c r="IDB233" s="483"/>
      <c r="IDC233" s="483"/>
      <c r="IDD233" s="483"/>
      <c r="IDE233" s="483"/>
      <c r="IDF233" s="483"/>
      <c r="IDG233" s="483"/>
      <c r="IDH233" s="483"/>
      <c r="IDI233" s="483"/>
      <c r="IDJ233" s="483"/>
      <c r="IDK233" s="483"/>
      <c r="IDL233" s="483"/>
      <c r="IDM233" s="483"/>
      <c r="IDN233" s="483"/>
      <c r="IDO233" s="483"/>
      <c r="IDP233" s="483"/>
      <c r="IDQ233" s="483"/>
      <c r="IDR233" s="483"/>
      <c r="IDS233" s="483"/>
      <c r="IDT233" s="483"/>
      <c r="IDU233" s="483"/>
      <c r="IDV233" s="483"/>
      <c r="IDW233" s="483"/>
      <c r="IDX233" s="483"/>
      <c r="IDY233" s="483"/>
      <c r="IDZ233" s="483"/>
      <c r="IEA233" s="483"/>
      <c r="IEB233" s="483"/>
      <c r="IEC233" s="483"/>
      <c r="IED233" s="483"/>
      <c r="IEE233" s="483"/>
      <c r="IEF233" s="483"/>
      <c r="IEG233" s="483"/>
      <c r="IEH233" s="483"/>
      <c r="IEI233" s="483"/>
      <c r="IEJ233" s="483"/>
      <c r="IEK233" s="483"/>
      <c r="IEL233" s="483"/>
      <c r="IEM233" s="483"/>
      <c r="IEN233" s="483"/>
      <c r="IEO233" s="483"/>
      <c r="IEP233" s="483"/>
      <c r="IEQ233" s="483"/>
      <c r="IER233" s="483"/>
      <c r="IES233" s="483"/>
      <c r="IET233" s="483"/>
      <c r="IEU233" s="483"/>
      <c r="IEV233" s="483"/>
      <c r="IEW233" s="483"/>
      <c r="IEX233" s="483"/>
      <c r="IEY233" s="483"/>
      <c r="IEZ233" s="483"/>
      <c r="IFA233" s="483"/>
      <c r="IFB233" s="483"/>
      <c r="IFC233" s="483"/>
      <c r="IFD233" s="483"/>
      <c r="IFE233" s="483"/>
      <c r="IFF233" s="483"/>
      <c r="IFG233" s="483"/>
      <c r="IFH233" s="483"/>
      <c r="IFI233" s="483"/>
      <c r="IFJ233" s="483"/>
      <c r="IFK233" s="483"/>
      <c r="IFL233" s="483"/>
      <c r="IFM233" s="483"/>
      <c r="IFN233" s="483"/>
      <c r="IFO233" s="483"/>
      <c r="IFP233" s="483"/>
      <c r="IFQ233" s="483"/>
      <c r="IFR233" s="483"/>
      <c r="IFS233" s="483"/>
      <c r="IFT233" s="483"/>
      <c r="IFU233" s="483"/>
      <c r="IFV233" s="483"/>
      <c r="IFW233" s="483"/>
      <c r="IFX233" s="483"/>
      <c r="IFY233" s="483"/>
      <c r="IFZ233" s="483"/>
      <c r="IGA233" s="483"/>
      <c r="IGB233" s="483"/>
      <c r="IGC233" s="483"/>
      <c r="IGD233" s="483"/>
      <c r="IGE233" s="483"/>
      <c r="IGF233" s="483"/>
      <c r="IGG233" s="483"/>
      <c r="IGH233" s="483"/>
      <c r="IGI233" s="483"/>
      <c r="IGJ233" s="483"/>
      <c r="IGK233" s="483"/>
      <c r="IGL233" s="483"/>
      <c r="IGM233" s="483"/>
      <c r="IGN233" s="483"/>
      <c r="IGO233" s="483"/>
      <c r="IGP233" s="483"/>
      <c r="IGQ233" s="483"/>
      <c r="IGR233" s="483"/>
      <c r="IGS233" s="483"/>
      <c r="IGT233" s="483"/>
      <c r="IGU233" s="483"/>
      <c r="IGV233" s="483"/>
      <c r="IGW233" s="483"/>
      <c r="IGX233" s="483"/>
      <c r="IGY233" s="483"/>
      <c r="IGZ233" s="483"/>
      <c r="IHA233" s="483"/>
      <c r="IHB233" s="483"/>
      <c r="IHC233" s="483"/>
      <c r="IHD233" s="483"/>
      <c r="IHE233" s="483"/>
      <c r="IHF233" s="483"/>
      <c r="IHG233" s="483"/>
      <c r="IHH233" s="483"/>
      <c r="IHI233" s="483"/>
      <c r="IHJ233" s="483"/>
      <c r="IHK233" s="483"/>
      <c r="IHL233" s="483"/>
      <c r="IHM233" s="483"/>
      <c r="IHN233" s="483"/>
      <c r="IHO233" s="483"/>
      <c r="IHP233" s="483"/>
      <c r="IHQ233" s="483"/>
      <c r="IHR233" s="483"/>
      <c r="IHS233" s="483"/>
      <c r="IHT233" s="483"/>
      <c r="IHU233" s="483"/>
      <c r="IHV233" s="483"/>
      <c r="IHW233" s="483"/>
      <c r="IHX233" s="483"/>
      <c r="IHY233" s="483"/>
      <c r="IHZ233" s="483"/>
      <c r="IIA233" s="483"/>
      <c r="IIB233" s="483"/>
      <c r="IIC233" s="483"/>
      <c r="IID233" s="483"/>
      <c r="IIE233" s="483"/>
      <c r="IIF233" s="483"/>
      <c r="IIG233" s="483"/>
      <c r="IIH233" s="483"/>
      <c r="III233" s="483"/>
      <c r="IIJ233" s="483"/>
      <c r="IIK233" s="483"/>
      <c r="IIL233" s="483"/>
      <c r="IIM233" s="483"/>
      <c r="IIN233" s="483"/>
      <c r="IIO233" s="483"/>
      <c r="IIP233" s="483"/>
      <c r="IIQ233" s="483"/>
      <c r="IIR233" s="483"/>
      <c r="IIS233" s="483"/>
      <c r="IIT233" s="483"/>
      <c r="IIU233" s="483"/>
      <c r="IIV233" s="483"/>
      <c r="IIW233" s="483"/>
      <c r="IIX233" s="483"/>
      <c r="IIY233" s="483"/>
      <c r="IIZ233" s="483"/>
      <c r="IJA233" s="483"/>
      <c r="IJB233" s="483"/>
      <c r="IJC233" s="483"/>
      <c r="IJD233" s="483"/>
      <c r="IJE233" s="483"/>
      <c r="IJF233" s="483"/>
      <c r="IJG233" s="483"/>
      <c r="IJH233" s="483"/>
      <c r="IJI233" s="483"/>
      <c r="IJJ233" s="483"/>
      <c r="IJK233" s="483"/>
      <c r="IJL233" s="483"/>
      <c r="IJM233" s="483"/>
      <c r="IJN233" s="483"/>
      <c r="IJO233" s="483"/>
      <c r="IJP233" s="483"/>
      <c r="IJQ233" s="483"/>
      <c r="IJR233" s="483"/>
      <c r="IJS233" s="483"/>
      <c r="IJT233" s="483"/>
      <c r="IJU233" s="483"/>
      <c r="IJV233" s="483"/>
      <c r="IJW233" s="483"/>
      <c r="IJX233" s="483"/>
      <c r="IJY233" s="483"/>
      <c r="IJZ233" s="483"/>
      <c r="IKA233" s="483"/>
      <c r="IKB233" s="483"/>
      <c r="IKC233" s="483"/>
      <c r="IKD233" s="483"/>
      <c r="IKE233" s="483"/>
      <c r="IKF233" s="483"/>
      <c r="IKG233" s="483"/>
      <c r="IKH233" s="483"/>
      <c r="IKI233" s="483"/>
      <c r="IKJ233" s="483"/>
      <c r="IKK233" s="483"/>
      <c r="IKL233" s="483"/>
      <c r="IKM233" s="483"/>
      <c r="IKN233" s="483"/>
      <c r="IKO233" s="483"/>
      <c r="IKP233" s="483"/>
      <c r="IKQ233" s="483"/>
      <c r="IKR233" s="483"/>
      <c r="IKS233" s="483"/>
      <c r="IKT233" s="483"/>
      <c r="IKU233" s="483"/>
      <c r="IKV233" s="483"/>
      <c r="IKW233" s="483"/>
      <c r="IKX233" s="483"/>
      <c r="IKY233" s="483"/>
      <c r="IKZ233" s="483"/>
      <c r="ILA233" s="483"/>
      <c r="ILB233" s="483"/>
      <c r="ILC233" s="483"/>
      <c r="ILD233" s="483"/>
      <c r="ILE233" s="483"/>
      <c r="ILF233" s="483"/>
      <c r="ILG233" s="483"/>
      <c r="ILH233" s="483"/>
      <c r="ILI233" s="483"/>
      <c r="ILJ233" s="483"/>
      <c r="ILK233" s="483"/>
      <c r="ILL233" s="483"/>
      <c r="ILM233" s="483"/>
      <c r="ILN233" s="483"/>
      <c r="ILO233" s="483"/>
      <c r="ILP233" s="483"/>
      <c r="ILQ233" s="483"/>
      <c r="ILR233" s="483"/>
      <c r="ILS233" s="483"/>
      <c r="ILT233" s="483"/>
      <c r="ILU233" s="483"/>
      <c r="ILV233" s="483"/>
      <c r="ILW233" s="483"/>
      <c r="ILX233" s="483"/>
      <c r="ILY233" s="483"/>
      <c r="ILZ233" s="483"/>
      <c r="IMA233" s="483"/>
      <c r="IMB233" s="483"/>
      <c r="IMC233" s="483"/>
      <c r="IMD233" s="483"/>
      <c r="IME233" s="483"/>
      <c r="IMF233" s="483"/>
      <c r="IMG233" s="483"/>
      <c r="IMH233" s="483"/>
      <c r="IMI233" s="483"/>
      <c r="IMJ233" s="483"/>
      <c r="IMK233" s="483"/>
      <c r="IML233" s="483"/>
      <c r="IMM233" s="483"/>
      <c r="IMN233" s="483"/>
      <c r="IMO233" s="483"/>
      <c r="IMP233" s="483"/>
      <c r="IMQ233" s="483"/>
      <c r="IMR233" s="483"/>
      <c r="IMS233" s="483"/>
      <c r="IMT233" s="483"/>
      <c r="IMU233" s="483"/>
      <c r="IMV233" s="483"/>
      <c r="IMW233" s="483"/>
      <c r="IMX233" s="483"/>
      <c r="IMY233" s="483"/>
      <c r="IMZ233" s="483"/>
      <c r="INA233" s="483"/>
      <c r="INB233" s="483"/>
      <c r="INC233" s="483"/>
      <c r="IND233" s="483"/>
      <c r="INE233" s="483"/>
      <c r="INF233" s="483"/>
      <c r="ING233" s="483"/>
      <c r="INH233" s="483"/>
      <c r="INI233" s="483"/>
      <c r="INJ233" s="483"/>
      <c r="INK233" s="483"/>
      <c r="INL233" s="483"/>
      <c r="INM233" s="483"/>
      <c r="INN233" s="483"/>
      <c r="INO233" s="483"/>
      <c r="INP233" s="483"/>
      <c r="INQ233" s="483"/>
      <c r="INR233" s="483"/>
      <c r="INS233" s="483"/>
      <c r="INT233" s="483"/>
      <c r="INU233" s="483"/>
      <c r="INV233" s="483"/>
      <c r="INW233" s="483"/>
      <c r="INX233" s="483"/>
      <c r="INY233" s="483"/>
      <c r="INZ233" s="483"/>
      <c r="IOA233" s="483"/>
      <c r="IOB233" s="483"/>
      <c r="IOC233" s="483"/>
      <c r="IOD233" s="483"/>
      <c r="IOE233" s="483"/>
      <c r="IOF233" s="483"/>
      <c r="IOG233" s="483"/>
      <c r="IOH233" s="483"/>
      <c r="IOI233" s="483"/>
      <c r="IOJ233" s="483"/>
      <c r="IOK233" s="483"/>
      <c r="IOL233" s="483"/>
      <c r="IOM233" s="483"/>
      <c r="ION233" s="483"/>
      <c r="IOO233" s="483"/>
      <c r="IOP233" s="483"/>
      <c r="IOQ233" s="483"/>
      <c r="IOR233" s="483"/>
      <c r="IOS233" s="483"/>
      <c r="IOT233" s="483"/>
      <c r="IOU233" s="483"/>
      <c r="IOV233" s="483"/>
      <c r="IOW233" s="483"/>
      <c r="IOX233" s="483"/>
      <c r="IOY233" s="483"/>
      <c r="IOZ233" s="483"/>
      <c r="IPA233" s="483"/>
      <c r="IPB233" s="483"/>
      <c r="IPC233" s="483"/>
      <c r="IPD233" s="483"/>
      <c r="IPE233" s="483"/>
      <c r="IPF233" s="483"/>
      <c r="IPG233" s="483"/>
      <c r="IPH233" s="483"/>
      <c r="IPI233" s="483"/>
      <c r="IPJ233" s="483"/>
      <c r="IPK233" s="483"/>
      <c r="IPL233" s="483"/>
      <c r="IPM233" s="483"/>
      <c r="IPN233" s="483"/>
      <c r="IPO233" s="483"/>
      <c r="IPP233" s="483"/>
      <c r="IPQ233" s="483"/>
      <c r="IPR233" s="483"/>
      <c r="IPS233" s="483"/>
      <c r="IPT233" s="483"/>
      <c r="IPU233" s="483"/>
      <c r="IPV233" s="483"/>
      <c r="IPW233" s="483"/>
      <c r="IPX233" s="483"/>
      <c r="IPY233" s="483"/>
      <c r="IPZ233" s="483"/>
      <c r="IQA233" s="483"/>
      <c r="IQB233" s="483"/>
      <c r="IQC233" s="483"/>
      <c r="IQD233" s="483"/>
      <c r="IQE233" s="483"/>
      <c r="IQF233" s="483"/>
      <c r="IQG233" s="483"/>
      <c r="IQH233" s="483"/>
      <c r="IQI233" s="483"/>
      <c r="IQJ233" s="483"/>
      <c r="IQK233" s="483"/>
      <c r="IQL233" s="483"/>
      <c r="IQM233" s="483"/>
      <c r="IQN233" s="483"/>
      <c r="IQO233" s="483"/>
      <c r="IQP233" s="483"/>
      <c r="IQQ233" s="483"/>
      <c r="IQR233" s="483"/>
      <c r="IQS233" s="483"/>
      <c r="IQT233" s="483"/>
      <c r="IQU233" s="483"/>
      <c r="IQV233" s="483"/>
      <c r="IQW233" s="483"/>
      <c r="IQX233" s="483"/>
      <c r="IQY233" s="483"/>
      <c r="IQZ233" s="483"/>
      <c r="IRA233" s="483"/>
      <c r="IRB233" s="483"/>
      <c r="IRC233" s="483"/>
      <c r="IRD233" s="483"/>
      <c r="IRE233" s="483"/>
      <c r="IRF233" s="483"/>
      <c r="IRG233" s="483"/>
      <c r="IRH233" s="483"/>
      <c r="IRI233" s="483"/>
      <c r="IRJ233" s="483"/>
      <c r="IRK233" s="483"/>
      <c r="IRL233" s="483"/>
      <c r="IRM233" s="483"/>
      <c r="IRN233" s="483"/>
      <c r="IRO233" s="483"/>
      <c r="IRP233" s="483"/>
      <c r="IRQ233" s="483"/>
      <c r="IRR233" s="483"/>
      <c r="IRS233" s="483"/>
      <c r="IRT233" s="483"/>
      <c r="IRU233" s="483"/>
      <c r="IRV233" s="483"/>
      <c r="IRW233" s="483"/>
      <c r="IRX233" s="483"/>
      <c r="IRY233" s="483"/>
      <c r="IRZ233" s="483"/>
      <c r="ISA233" s="483"/>
      <c r="ISB233" s="483"/>
      <c r="ISC233" s="483"/>
      <c r="ISD233" s="483"/>
      <c r="ISE233" s="483"/>
      <c r="ISF233" s="483"/>
      <c r="ISG233" s="483"/>
      <c r="ISH233" s="483"/>
      <c r="ISI233" s="483"/>
      <c r="ISJ233" s="483"/>
      <c r="ISK233" s="483"/>
      <c r="ISL233" s="483"/>
      <c r="ISM233" s="483"/>
      <c r="ISN233" s="483"/>
      <c r="ISO233" s="483"/>
      <c r="ISP233" s="483"/>
      <c r="ISQ233" s="483"/>
      <c r="ISR233" s="483"/>
      <c r="ISS233" s="483"/>
      <c r="IST233" s="483"/>
      <c r="ISU233" s="483"/>
      <c r="ISV233" s="483"/>
      <c r="ISW233" s="483"/>
      <c r="ISX233" s="483"/>
      <c r="ISY233" s="483"/>
      <c r="ISZ233" s="483"/>
      <c r="ITA233" s="483"/>
      <c r="ITB233" s="483"/>
      <c r="ITC233" s="483"/>
      <c r="ITD233" s="483"/>
      <c r="ITE233" s="483"/>
      <c r="ITF233" s="483"/>
      <c r="ITG233" s="483"/>
      <c r="ITH233" s="483"/>
      <c r="ITI233" s="483"/>
      <c r="ITJ233" s="483"/>
      <c r="ITK233" s="483"/>
      <c r="ITL233" s="483"/>
      <c r="ITM233" s="483"/>
      <c r="ITN233" s="483"/>
      <c r="ITO233" s="483"/>
      <c r="ITP233" s="483"/>
      <c r="ITQ233" s="483"/>
      <c r="ITR233" s="483"/>
      <c r="ITS233" s="483"/>
      <c r="ITT233" s="483"/>
      <c r="ITU233" s="483"/>
      <c r="ITV233" s="483"/>
      <c r="ITW233" s="483"/>
      <c r="ITX233" s="483"/>
      <c r="ITY233" s="483"/>
      <c r="ITZ233" s="483"/>
      <c r="IUA233" s="483"/>
      <c r="IUB233" s="483"/>
      <c r="IUC233" s="483"/>
      <c r="IUD233" s="483"/>
      <c r="IUE233" s="483"/>
      <c r="IUF233" s="483"/>
      <c r="IUG233" s="483"/>
      <c r="IUH233" s="483"/>
      <c r="IUI233" s="483"/>
      <c r="IUJ233" s="483"/>
      <c r="IUK233" s="483"/>
      <c r="IUL233" s="483"/>
      <c r="IUM233" s="483"/>
      <c r="IUN233" s="483"/>
      <c r="IUO233" s="483"/>
      <c r="IUP233" s="483"/>
      <c r="IUQ233" s="483"/>
      <c r="IUR233" s="483"/>
      <c r="IUS233" s="483"/>
      <c r="IUT233" s="483"/>
      <c r="IUU233" s="483"/>
      <c r="IUV233" s="483"/>
      <c r="IUW233" s="483"/>
      <c r="IUX233" s="483"/>
      <c r="IUY233" s="483"/>
      <c r="IUZ233" s="483"/>
      <c r="IVA233" s="483"/>
      <c r="IVB233" s="483"/>
      <c r="IVC233" s="483"/>
      <c r="IVD233" s="483"/>
      <c r="IVE233" s="483"/>
      <c r="IVF233" s="483"/>
      <c r="IVG233" s="483"/>
      <c r="IVH233" s="483"/>
      <c r="IVI233" s="483"/>
      <c r="IVJ233" s="483"/>
      <c r="IVK233" s="483"/>
      <c r="IVL233" s="483"/>
      <c r="IVM233" s="483"/>
      <c r="IVN233" s="483"/>
      <c r="IVO233" s="483"/>
      <c r="IVP233" s="483"/>
      <c r="IVQ233" s="483"/>
      <c r="IVR233" s="483"/>
      <c r="IVS233" s="483"/>
      <c r="IVT233" s="483"/>
      <c r="IVU233" s="483"/>
      <c r="IVV233" s="483"/>
      <c r="IVW233" s="483"/>
      <c r="IVX233" s="483"/>
      <c r="IVY233" s="483"/>
      <c r="IVZ233" s="483"/>
      <c r="IWA233" s="483"/>
      <c r="IWB233" s="483"/>
      <c r="IWC233" s="483"/>
      <c r="IWD233" s="483"/>
      <c r="IWE233" s="483"/>
      <c r="IWF233" s="483"/>
      <c r="IWG233" s="483"/>
      <c r="IWH233" s="483"/>
      <c r="IWI233" s="483"/>
      <c r="IWJ233" s="483"/>
      <c r="IWK233" s="483"/>
      <c r="IWL233" s="483"/>
      <c r="IWM233" s="483"/>
      <c r="IWN233" s="483"/>
      <c r="IWO233" s="483"/>
      <c r="IWP233" s="483"/>
      <c r="IWQ233" s="483"/>
      <c r="IWR233" s="483"/>
      <c r="IWS233" s="483"/>
      <c r="IWT233" s="483"/>
      <c r="IWU233" s="483"/>
      <c r="IWV233" s="483"/>
      <c r="IWW233" s="483"/>
      <c r="IWX233" s="483"/>
      <c r="IWY233" s="483"/>
      <c r="IWZ233" s="483"/>
      <c r="IXA233" s="483"/>
      <c r="IXB233" s="483"/>
      <c r="IXC233" s="483"/>
      <c r="IXD233" s="483"/>
      <c r="IXE233" s="483"/>
      <c r="IXF233" s="483"/>
      <c r="IXG233" s="483"/>
      <c r="IXH233" s="483"/>
      <c r="IXI233" s="483"/>
      <c r="IXJ233" s="483"/>
      <c r="IXK233" s="483"/>
      <c r="IXL233" s="483"/>
      <c r="IXM233" s="483"/>
      <c r="IXN233" s="483"/>
      <c r="IXO233" s="483"/>
      <c r="IXP233" s="483"/>
      <c r="IXQ233" s="483"/>
      <c r="IXR233" s="483"/>
      <c r="IXS233" s="483"/>
      <c r="IXT233" s="483"/>
      <c r="IXU233" s="483"/>
      <c r="IXV233" s="483"/>
      <c r="IXW233" s="483"/>
      <c r="IXX233" s="483"/>
      <c r="IXY233" s="483"/>
      <c r="IXZ233" s="483"/>
      <c r="IYA233" s="483"/>
      <c r="IYB233" s="483"/>
      <c r="IYC233" s="483"/>
      <c r="IYD233" s="483"/>
      <c r="IYE233" s="483"/>
      <c r="IYF233" s="483"/>
      <c r="IYG233" s="483"/>
      <c r="IYH233" s="483"/>
      <c r="IYI233" s="483"/>
      <c r="IYJ233" s="483"/>
      <c r="IYK233" s="483"/>
      <c r="IYL233" s="483"/>
      <c r="IYM233" s="483"/>
      <c r="IYN233" s="483"/>
      <c r="IYO233" s="483"/>
      <c r="IYP233" s="483"/>
      <c r="IYQ233" s="483"/>
      <c r="IYR233" s="483"/>
      <c r="IYS233" s="483"/>
      <c r="IYT233" s="483"/>
      <c r="IYU233" s="483"/>
      <c r="IYV233" s="483"/>
      <c r="IYW233" s="483"/>
      <c r="IYX233" s="483"/>
      <c r="IYY233" s="483"/>
      <c r="IYZ233" s="483"/>
      <c r="IZA233" s="483"/>
      <c r="IZB233" s="483"/>
      <c r="IZC233" s="483"/>
      <c r="IZD233" s="483"/>
      <c r="IZE233" s="483"/>
      <c r="IZF233" s="483"/>
      <c r="IZG233" s="483"/>
      <c r="IZH233" s="483"/>
      <c r="IZI233" s="483"/>
      <c r="IZJ233" s="483"/>
      <c r="IZK233" s="483"/>
      <c r="IZL233" s="483"/>
      <c r="IZM233" s="483"/>
      <c r="IZN233" s="483"/>
      <c r="IZO233" s="483"/>
      <c r="IZP233" s="483"/>
      <c r="IZQ233" s="483"/>
      <c r="IZR233" s="483"/>
      <c r="IZS233" s="483"/>
      <c r="IZT233" s="483"/>
      <c r="IZU233" s="483"/>
      <c r="IZV233" s="483"/>
      <c r="IZW233" s="483"/>
      <c r="IZX233" s="483"/>
      <c r="IZY233" s="483"/>
      <c r="IZZ233" s="483"/>
      <c r="JAA233" s="483"/>
      <c r="JAB233" s="483"/>
      <c r="JAC233" s="483"/>
      <c r="JAD233" s="483"/>
      <c r="JAE233" s="483"/>
      <c r="JAF233" s="483"/>
      <c r="JAG233" s="483"/>
      <c r="JAH233" s="483"/>
      <c r="JAI233" s="483"/>
      <c r="JAJ233" s="483"/>
      <c r="JAK233" s="483"/>
      <c r="JAL233" s="483"/>
      <c r="JAM233" s="483"/>
      <c r="JAN233" s="483"/>
      <c r="JAO233" s="483"/>
      <c r="JAP233" s="483"/>
      <c r="JAQ233" s="483"/>
      <c r="JAR233" s="483"/>
      <c r="JAS233" s="483"/>
      <c r="JAT233" s="483"/>
      <c r="JAU233" s="483"/>
      <c r="JAV233" s="483"/>
      <c r="JAW233" s="483"/>
      <c r="JAX233" s="483"/>
      <c r="JAY233" s="483"/>
      <c r="JAZ233" s="483"/>
      <c r="JBA233" s="483"/>
      <c r="JBB233" s="483"/>
      <c r="JBC233" s="483"/>
      <c r="JBD233" s="483"/>
      <c r="JBE233" s="483"/>
      <c r="JBF233" s="483"/>
      <c r="JBG233" s="483"/>
      <c r="JBH233" s="483"/>
      <c r="JBI233" s="483"/>
      <c r="JBJ233" s="483"/>
      <c r="JBK233" s="483"/>
      <c r="JBL233" s="483"/>
      <c r="JBM233" s="483"/>
      <c r="JBN233" s="483"/>
      <c r="JBO233" s="483"/>
      <c r="JBP233" s="483"/>
      <c r="JBQ233" s="483"/>
      <c r="JBR233" s="483"/>
      <c r="JBS233" s="483"/>
      <c r="JBT233" s="483"/>
      <c r="JBU233" s="483"/>
      <c r="JBV233" s="483"/>
      <c r="JBW233" s="483"/>
      <c r="JBX233" s="483"/>
      <c r="JBY233" s="483"/>
      <c r="JBZ233" s="483"/>
      <c r="JCA233" s="483"/>
      <c r="JCB233" s="483"/>
      <c r="JCC233" s="483"/>
      <c r="JCD233" s="483"/>
      <c r="JCE233" s="483"/>
      <c r="JCF233" s="483"/>
      <c r="JCG233" s="483"/>
      <c r="JCH233" s="483"/>
      <c r="JCI233" s="483"/>
      <c r="JCJ233" s="483"/>
      <c r="JCK233" s="483"/>
      <c r="JCL233" s="483"/>
      <c r="JCM233" s="483"/>
      <c r="JCN233" s="483"/>
      <c r="JCO233" s="483"/>
      <c r="JCP233" s="483"/>
      <c r="JCQ233" s="483"/>
      <c r="JCR233" s="483"/>
      <c r="JCS233" s="483"/>
      <c r="JCT233" s="483"/>
      <c r="JCU233" s="483"/>
      <c r="JCV233" s="483"/>
      <c r="JCW233" s="483"/>
      <c r="JCX233" s="483"/>
      <c r="JCY233" s="483"/>
      <c r="JCZ233" s="483"/>
      <c r="JDA233" s="483"/>
      <c r="JDB233" s="483"/>
      <c r="JDC233" s="483"/>
      <c r="JDD233" s="483"/>
      <c r="JDE233" s="483"/>
      <c r="JDF233" s="483"/>
      <c r="JDG233" s="483"/>
      <c r="JDH233" s="483"/>
      <c r="JDI233" s="483"/>
      <c r="JDJ233" s="483"/>
      <c r="JDK233" s="483"/>
      <c r="JDL233" s="483"/>
      <c r="JDM233" s="483"/>
      <c r="JDN233" s="483"/>
      <c r="JDO233" s="483"/>
      <c r="JDP233" s="483"/>
      <c r="JDQ233" s="483"/>
      <c r="JDR233" s="483"/>
      <c r="JDS233" s="483"/>
      <c r="JDT233" s="483"/>
      <c r="JDU233" s="483"/>
      <c r="JDV233" s="483"/>
      <c r="JDW233" s="483"/>
      <c r="JDX233" s="483"/>
      <c r="JDY233" s="483"/>
      <c r="JDZ233" s="483"/>
      <c r="JEA233" s="483"/>
      <c r="JEB233" s="483"/>
      <c r="JEC233" s="483"/>
      <c r="JED233" s="483"/>
      <c r="JEE233" s="483"/>
      <c r="JEF233" s="483"/>
      <c r="JEG233" s="483"/>
      <c r="JEH233" s="483"/>
      <c r="JEI233" s="483"/>
      <c r="JEJ233" s="483"/>
      <c r="JEK233" s="483"/>
      <c r="JEL233" s="483"/>
      <c r="JEM233" s="483"/>
      <c r="JEN233" s="483"/>
      <c r="JEO233" s="483"/>
      <c r="JEP233" s="483"/>
      <c r="JEQ233" s="483"/>
      <c r="JER233" s="483"/>
      <c r="JES233" s="483"/>
      <c r="JET233" s="483"/>
      <c r="JEU233" s="483"/>
      <c r="JEV233" s="483"/>
      <c r="JEW233" s="483"/>
      <c r="JEX233" s="483"/>
      <c r="JEY233" s="483"/>
      <c r="JEZ233" s="483"/>
      <c r="JFA233" s="483"/>
      <c r="JFB233" s="483"/>
      <c r="JFC233" s="483"/>
      <c r="JFD233" s="483"/>
      <c r="JFE233" s="483"/>
      <c r="JFF233" s="483"/>
      <c r="JFG233" s="483"/>
      <c r="JFH233" s="483"/>
      <c r="JFI233" s="483"/>
      <c r="JFJ233" s="483"/>
      <c r="JFK233" s="483"/>
      <c r="JFL233" s="483"/>
      <c r="JFM233" s="483"/>
      <c r="JFN233" s="483"/>
      <c r="JFO233" s="483"/>
      <c r="JFP233" s="483"/>
      <c r="JFQ233" s="483"/>
      <c r="JFR233" s="483"/>
      <c r="JFS233" s="483"/>
      <c r="JFT233" s="483"/>
      <c r="JFU233" s="483"/>
      <c r="JFV233" s="483"/>
      <c r="JFW233" s="483"/>
      <c r="JFX233" s="483"/>
      <c r="JFY233" s="483"/>
      <c r="JFZ233" s="483"/>
      <c r="JGA233" s="483"/>
      <c r="JGB233" s="483"/>
      <c r="JGC233" s="483"/>
      <c r="JGD233" s="483"/>
      <c r="JGE233" s="483"/>
      <c r="JGF233" s="483"/>
      <c r="JGG233" s="483"/>
      <c r="JGH233" s="483"/>
      <c r="JGI233" s="483"/>
      <c r="JGJ233" s="483"/>
      <c r="JGK233" s="483"/>
      <c r="JGL233" s="483"/>
      <c r="JGM233" s="483"/>
      <c r="JGN233" s="483"/>
      <c r="JGO233" s="483"/>
      <c r="JGP233" s="483"/>
      <c r="JGQ233" s="483"/>
      <c r="JGR233" s="483"/>
      <c r="JGS233" s="483"/>
      <c r="JGT233" s="483"/>
      <c r="JGU233" s="483"/>
      <c r="JGV233" s="483"/>
      <c r="JGW233" s="483"/>
      <c r="JGX233" s="483"/>
      <c r="JGY233" s="483"/>
      <c r="JGZ233" s="483"/>
      <c r="JHA233" s="483"/>
      <c r="JHB233" s="483"/>
      <c r="JHC233" s="483"/>
      <c r="JHD233" s="483"/>
      <c r="JHE233" s="483"/>
      <c r="JHF233" s="483"/>
      <c r="JHG233" s="483"/>
      <c r="JHH233" s="483"/>
      <c r="JHI233" s="483"/>
      <c r="JHJ233" s="483"/>
      <c r="JHK233" s="483"/>
      <c r="JHL233" s="483"/>
      <c r="JHM233" s="483"/>
      <c r="JHN233" s="483"/>
      <c r="JHO233" s="483"/>
      <c r="JHP233" s="483"/>
      <c r="JHQ233" s="483"/>
      <c r="JHR233" s="483"/>
      <c r="JHS233" s="483"/>
      <c r="JHT233" s="483"/>
      <c r="JHU233" s="483"/>
      <c r="JHV233" s="483"/>
      <c r="JHW233" s="483"/>
      <c r="JHX233" s="483"/>
      <c r="JHY233" s="483"/>
      <c r="JHZ233" s="483"/>
      <c r="JIA233" s="483"/>
      <c r="JIB233" s="483"/>
      <c r="JIC233" s="483"/>
      <c r="JID233" s="483"/>
      <c r="JIE233" s="483"/>
      <c r="JIF233" s="483"/>
      <c r="JIG233" s="483"/>
      <c r="JIH233" s="483"/>
      <c r="JII233" s="483"/>
      <c r="JIJ233" s="483"/>
      <c r="JIK233" s="483"/>
      <c r="JIL233" s="483"/>
      <c r="JIM233" s="483"/>
      <c r="JIN233" s="483"/>
      <c r="JIO233" s="483"/>
      <c r="JIP233" s="483"/>
      <c r="JIQ233" s="483"/>
      <c r="JIR233" s="483"/>
      <c r="JIS233" s="483"/>
      <c r="JIT233" s="483"/>
      <c r="JIU233" s="483"/>
      <c r="JIV233" s="483"/>
      <c r="JIW233" s="483"/>
      <c r="JIX233" s="483"/>
      <c r="JIY233" s="483"/>
      <c r="JIZ233" s="483"/>
      <c r="JJA233" s="483"/>
      <c r="JJB233" s="483"/>
      <c r="JJC233" s="483"/>
      <c r="JJD233" s="483"/>
      <c r="JJE233" s="483"/>
      <c r="JJF233" s="483"/>
      <c r="JJG233" s="483"/>
      <c r="JJH233" s="483"/>
      <c r="JJI233" s="483"/>
      <c r="JJJ233" s="483"/>
      <c r="JJK233" s="483"/>
      <c r="JJL233" s="483"/>
      <c r="JJM233" s="483"/>
      <c r="JJN233" s="483"/>
      <c r="JJO233" s="483"/>
      <c r="JJP233" s="483"/>
      <c r="JJQ233" s="483"/>
      <c r="JJR233" s="483"/>
      <c r="JJS233" s="483"/>
      <c r="JJT233" s="483"/>
      <c r="JJU233" s="483"/>
      <c r="JJV233" s="483"/>
      <c r="JJW233" s="483"/>
      <c r="JJX233" s="483"/>
      <c r="JJY233" s="483"/>
      <c r="JJZ233" s="483"/>
      <c r="JKA233" s="483"/>
      <c r="JKB233" s="483"/>
      <c r="JKC233" s="483"/>
      <c r="JKD233" s="483"/>
      <c r="JKE233" s="483"/>
      <c r="JKF233" s="483"/>
      <c r="JKG233" s="483"/>
      <c r="JKH233" s="483"/>
      <c r="JKI233" s="483"/>
      <c r="JKJ233" s="483"/>
      <c r="JKK233" s="483"/>
      <c r="JKL233" s="483"/>
      <c r="JKM233" s="483"/>
      <c r="JKN233" s="483"/>
      <c r="JKO233" s="483"/>
      <c r="JKP233" s="483"/>
      <c r="JKQ233" s="483"/>
      <c r="JKR233" s="483"/>
      <c r="JKS233" s="483"/>
      <c r="JKT233" s="483"/>
      <c r="JKU233" s="483"/>
      <c r="JKV233" s="483"/>
      <c r="JKW233" s="483"/>
      <c r="JKX233" s="483"/>
      <c r="JKY233" s="483"/>
      <c r="JKZ233" s="483"/>
      <c r="JLA233" s="483"/>
      <c r="JLB233" s="483"/>
      <c r="JLC233" s="483"/>
      <c r="JLD233" s="483"/>
      <c r="JLE233" s="483"/>
      <c r="JLF233" s="483"/>
      <c r="JLG233" s="483"/>
      <c r="JLH233" s="483"/>
      <c r="JLI233" s="483"/>
      <c r="JLJ233" s="483"/>
      <c r="JLK233" s="483"/>
      <c r="JLL233" s="483"/>
      <c r="JLM233" s="483"/>
      <c r="JLN233" s="483"/>
      <c r="JLO233" s="483"/>
      <c r="JLP233" s="483"/>
      <c r="JLQ233" s="483"/>
      <c r="JLR233" s="483"/>
      <c r="JLS233" s="483"/>
      <c r="JLT233" s="483"/>
      <c r="JLU233" s="483"/>
      <c r="JLV233" s="483"/>
      <c r="JLW233" s="483"/>
      <c r="JLX233" s="483"/>
      <c r="JLY233" s="483"/>
      <c r="JLZ233" s="483"/>
      <c r="JMA233" s="483"/>
      <c r="JMB233" s="483"/>
      <c r="JMC233" s="483"/>
      <c r="JMD233" s="483"/>
      <c r="JME233" s="483"/>
      <c r="JMF233" s="483"/>
      <c r="JMG233" s="483"/>
      <c r="JMH233" s="483"/>
      <c r="JMI233" s="483"/>
      <c r="JMJ233" s="483"/>
      <c r="JMK233" s="483"/>
      <c r="JML233" s="483"/>
      <c r="JMM233" s="483"/>
      <c r="JMN233" s="483"/>
      <c r="JMO233" s="483"/>
      <c r="JMP233" s="483"/>
      <c r="JMQ233" s="483"/>
      <c r="JMR233" s="483"/>
      <c r="JMS233" s="483"/>
      <c r="JMT233" s="483"/>
      <c r="JMU233" s="483"/>
      <c r="JMV233" s="483"/>
      <c r="JMW233" s="483"/>
      <c r="JMX233" s="483"/>
      <c r="JMY233" s="483"/>
      <c r="JMZ233" s="483"/>
      <c r="JNA233" s="483"/>
      <c r="JNB233" s="483"/>
      <c r="JNC233" s="483"/>
      <c r="JND233" s="483"/>
      <c r="JNE233" s="483"/>
      <c r="JNF233" s="483"/>
      <c r="JNG233" s="483"/>
      <c r="JNH233" s="483"/>
      <c r="JNI233" s="483"/>
      <c r="JNJ233" s="483"/>
      <c r="JNK233" s="483"/>
      <c r="JNL233" s="483"/>
      <c r="JNM233" s="483"/>
      <c r="JNN233" s="483"/>
      <c r="JNO233" s="483"/>
      <c r="JNP233" s="483"/>
      <c r="JNQ233" s="483"/>
      <c r="JNR233" s="483"/>
      <c r="JNS233" s="483"/>
      <c r="JNT233" s="483"/>
      <c r="JNU233" s="483"/>
      <c r="JNV233" s="483"/>
      <c r="JNW233" s="483"/>
      <c r="JNX233" s="483"/>
      <c r="JNY233" s="483"/>
      <c r="JNZ233" s="483"/>
      <c r="JOA233" s="483"/>
      <c r="JOB233" s="483"/>
      <c r="JOC233" s="483"/>
      <c r="JOD233" s="483"/>
      <c r="JOE233" s="483"/>
      <c r="JOF233" s="483"/>
      <c r="JOG233" s="483"/>
      <c r="JOH233" s="483"/>
      <c r="JOI233" s="483"/>
      <c r="JOJ233" s="483"/>
      <c r="JOK233" s="483"/>
      <c r="JOL233" s="483"/>
      <c r="JOM233" s="483"/>
      <c r="JON233" s="483"/>
      <c r="JOO233" s="483"/>
      <c r="JOP233" s="483"/>
      <c r="JOQ233" s="483"/>
      <c r="JOR233" s="483"/>
      <c r="JOS233" s="483"/>
      <c r="JOT233" s="483"/>
      <c r="JOU233" s="483"/>
      <c r="JOV233" s="483"/>
      <c r="JOW233" s="483"/>
      <c r="JOX233" s="483"/>
      <c r="JOY233" s="483"/>
      <c r="JOZ233" s="483"/>
      <c r="JPA233" s="483"/>
      <c r="JPB233" s="483"/>
      <c r="JPC233" s="483"/>
      <c r="JPD233" s="483"/>
      <c r="JPE233" s="483"/>
      <c r="JPF233" s="483"/>
      <c r="JPG233" s="483"/>
      <c r="JPH233" s="483"/>
      <c r="JPI233" s="483"/>
      <c r="JPJ233" s="483"/>
      <c r="JPK233" s="483"/>
      <c r="JPL233" s="483"/>
      <c r="JPM233" s="483"/>
      <c r="JPN233" s="483"/>
      <c r="JPO233" s="483"/>
      <c r="JPP233" s="483"/>
      <c r="JPQ233" s="483"/>
      <c r="JPR233" s="483"/>
      <c r="JPS233" s="483"/>
      <c r="JPT233" s="483"/>
      <c r="JPU233" s="483"/>
      <c r="JPV233" s="483"/>
      <c r="JPW233" s="483"/>
      <c r="JPX233" s="483"/>
      <c r="JPY233" s="483"/>
      <c r="JPZ233" s="483"/>
      <c r="JQA233" s="483"/>
      <c r="JQB233" s="483"/>
      <c r="JQC233" s="483"/>
      <c r="JQD233" s="483"/>
      <c r="JQE233" s="483"/>
      <c r="JQF233" s="483"/>
      <c r="JQG233" s="483"/>
      <c r="JQH233" s="483"/>
      <c r="JQI233" s="483"/>
      <c r="JQJ233" s="483"/>
      <c r="JQK233" s="483"/>
      <c r="JQL233" s="483"/>
      <c r="JQM233" s="483"/>
      <c r="JQN233" s="483"/>
      <c r="JQO233" s="483"/>
      <c r="JQP233" s="483"/>
      <c r="JQQ233" s="483"/>
      <c r="JQR233" s="483"/>
      <c r="JQS233" s="483"/>
      <c r="JQT233" s="483"/>
      <c r="JQU233" s="483"/>
      <c r="JQV233" s="483"/>
      <c r="JQW233" s="483"/>
      <c r="JQX233" s="483"/>
      <c r="JQY233" s="483"/>
      <c r="JQZ233" s="483"/>
      <c r="JRA233" s="483"/>
      <c r="JRB233" s="483"/>
      <c r="JRC233" s="483"/>
      <c r="JRD233" s="483"/>
      <c r="JRE233" s="483"/>
      <c r="JRF233" s="483"/>
      <c r="JRG233" s="483"/>
      <c r="JRH233" s="483"/>
      <c r="JRI233" s="483"/>
      <c r="JRJ233" s="483"/>
      <c r="JRK233" s="483"/>
      <c r="JRL233" s="483"/>
      <c r="JRM233" s="483"/>
      <c r="JRN233" s="483"/>
      <c r="JRO233" s="483"/>
      <c r="JRP233" s="483"/>
      <c r="JRQ233" s="483"/>
      <c r="JRR233" s="483"/>
      <c r="JRS233" s="483"/>
      <c r="JRT233" s="483"/>
      <c r="JRU233" s="483"/>
      <c r="JRV233" s="483"/>
      <c r="JRW233" s="483"/>
      <c r="JRX233" s="483"/>
      <c r="JRY233" s="483"/>
      <c r="JRZ233" s="483"/>
      <c r="JSA233" s="483"/>
      <c r="JSB233" s="483"/>
      <c r="JSC233" s="483"/>
      <c r="JSD233" s="483"/>
      <c r="JSE233" s="483"/>
      <c r="JSF233" s="483"/>
      <c r="JSG233" s="483"/>
      <c r="JSH233" s="483"/>
      <c r="JSI233" s="483"/>
      <c r="JSJ233" s="483"/>
      <c r="JSK233" s="483"/>
      <c r="JSL233" s="483"/>
      <c r="JSM233" s="483"/>
      <c r="JSN233" s="483"/>
      <c r="JSO233" s="483"/>
      <c r="JSP233" s="483"/>
      <c r="JSQ233" s="483"/>
      <c r="JSR233" s="483"/>
      <c r="JSS233" s="483"/>
      <c r="JST233" s="483"/>
      <c r="JSU233" s="483"/>
      <c r="JSV233" s="483"/>
      <c r="JSW233" s="483"/>
      <c r="JSX233" s="483"/>
      <c r="JSY233" s="483"/>
      <c r="JSZ233" s="483"/>
      <c r="JTA233" s="483"/>
      <c r="JTB233" s="483"/>
      <c r="JTC233" s="483"/>
      <c r="JTD233" s="483"/>
      <c r="JTE233" s="483"/>
      <c r="JTF233" s="483"/>
      <c r="JTG233" s="483"/>
      <c r="JTH233" s="483"/>
      <c r="JTI233" s="483"/>
      <c r="JTJ233" s="483"/>
      <c r="JTK233" s="483"/>
      <c r="JTL233" s="483"/>
      <c r="JTM233" s="483"/>
      <c r="JTN233" s="483"/>
      <c r="JTO233" s="483"/>
      <c r="JTP233" s="483"/>
      <c r="JTQ233" s="483"/>
      <c r="JTR233" s="483"/>
      <c r="JTS233" s="483"/>
      <c r="JTT233" s="483"/>
      <c r="JTU233" s="483"/>
      <c r="JTV233" s="483"/>
      <c r="JTW233" s="483"/>
      <c r="JTX233" s="483"/>
      <c r="JTY233" s="483"/>
      <c r="JTZ233" s="483"/>
      <c r="JUA233" s="483"/>
      <c r="JUB233" s="483"/>
      <c r="JUC233" s="483"/>
      <c r="JUD233" s="483"/>
      <c r="JUE233" s="483"/>
      <c r="JUF233" s="483"/>
      <c r="JUG233" s="483"/>
      <c r="JUH233" s="483"/>
      <c r="JUI233" s="483"/>
      <c r="JUJ233" s="483"/>
      <c r="JUK233" s="483"/>
      <c r="JUL233" s="483"/>
      <c r="JUM233" s="483"/>
      <c r="JUN233" s="483"/>
      <c r="JUO233" s="483"/>
      <c r="JUP233" s="483"/>
      <c r="JUQ233" s="483"/>
      <c r="JUR233" s="483"/>
      <c r="JUS233" s="483"/>
      <c r="JUT233" s="483"/>
      <c r="JUU233" s="483"/>
      <c r="JUV233" s="483"/>
      <c r="JUW233" s="483"/>
      <c r="JUX233" s="483"/>
      <c r="JUY233" s="483"/>
      <c r="JUZ233" s="483"/>
      <c r="JVA233" s="483"/>
      <c r="JVB233" s="483"/>
      <c r="JVC233" s="483"/>
      <c r="JVD233" s="483"/>
      <c r="JVE233" s="483"/>
      <c r="JVF233" s="483"/>
      <c r="JVG233" s="483"/>
      <c r="JVH233" s="483"/>
      <c r="JVI233" s="483"/>
      <c r="JVJ233" s="483"/>
      <c r="JVK233" s="483"/>
      <c r="JVL233" s="483"/>
      <c r="JVM233" s="483"/>
      <c r="JVN233" s="483"/>
      <c r="JVO233" s="483"/>
      <c r="JVP233" s="483"/>
      <c r="JVQ233" s="483"/>
      <c r="JVR233" s="483"/>
      <c r="JVS233" s="483"/>
      <c r="JVT233" s="483"/>
      <c r="JVU233" s="483"/>
      <c r="JVV233" s="483"/>
      <c r="JVW233" s="483"/>
      <c r="JVX233" s="483"/>
      <c r="JVY233" s="483"/>
      <c r="JVZ233" s="483"/>
      <c r="JWA233" s="483"/>
      <c r="JWB233" s="483"/>
      <c r="JWC233" s="483"/>
      <c r="JWD233" s="483"/>
      <c r="JWE233" s="483"/>
      <c r="JWF233" s="483"/>
      <c r="JWG233" s="483"/>
      <c r="JWH233" s="483"/>
      <c r="JWI233" s="483"/>
      <c r="JWJ233" s="483"/>
      <c r="JWK233" s="483"/>
      <c r="JWL233" s="483"/>
      <c r="JWM233" s="483"/>
      <c r="JWN233" s="483"/>
      <c r="JWO233" s="483"/>
      <c r="JWP233" s="483"/>
      <c r="JWQ233" s="483"/>
      <c r="JWR233" s="483"/>
      <c r="JWS233" s="483"/>
      <c r="JWT233" s="483"/>
      <c r="JWU233" s="483"/>
      <c r="JWV233" s="483"/>
      <c r="JWW233" s="483"/>
      <c r="JWX233" s="483"/>
      <c r="JWY233" s="483"/>
      <c r="JWZ233" s="483"/>
      <c r="JXA233" s="483"/>
      <c r="JXB233" s="483"/>
      <c r="JXC233" s="483"/>
      <c r="JXD233" s="483"/>
      <c r="JXE233" s="483"/>
      <c r="JXF233" s="483"/>
      <c r="JXG233" s="483"/>
      <c r="JXH233" s="483"/>
      <c r="JXI233" s="483"/>
      <c r="JXJ233" s="483"/>
      <c r="JXK233" s="483"/>
      <c r="JXL233" s="483"/>
      <c r="JXM233" s="483"/>
      <c r="JXN233" s="483"/>
      <c r="JXO233" s="483"/>
      <c r="JXP233" s="483"/>
      <c r="JXQ233" s="483"/>
      <c r="JXR233" s="483"/>
      <c r="JXS233" s="483"/>
      <c r="JXT233" s="483"/>
      <c r="JXU233" s="483"/>
      <c r="JXV233" s="483"/>
      <c r="JXW233" s="483"/>
      <c r="JXX233" s="483"/>
      <c r="JXY233" s="483"/>
      <c r="JXZ233" s="483"/>
      <c r="JYA233" s="483"/>
      <c r="JYB233" s="483"/>
      <c r="JYC233" s="483"/>
      <c r="JYD233" s="483"/>
      <c r="JYE233" s="483"/>
      <c r="JYF233" s="483"/>
      <c r="JYG233" s="483"/>
      <c r="JYH233" s="483"/>
      <c r="JYI233" s="483"/>
      <c r="JYJ233" s="483"/>
      <c r="JYK233" s="483"/>
      <c r="JYL233" s="483"/>
      <c r="JYM233" s="483"/>
      <c r="JYN233" s="483"/>
      <c r="JYO233" s="483"/>
      <c r="JYP233" s="483"/>
      <c r="JYQ233" s="483"/>
      <c r="JYR233" s="483"/>
      <c r="JYS233" s="483"/>
      <c r="JYT233" s="483"/>
      <c r="JYU233" s="483"/>
      <c r="JYV233" s="483"/>
      <c r="JYW233" s="483"/>
      <c r="JYX233" s="483"/>
      <c r="JYY233" s="483"/>
      <c r="JYZ233" s="483"/>
      <c r="JZA233" s="483"/>
      <c r="JZB233" s="483"/>
      <c r="JZC233" s="483"/>
      <c r="JZD233" s="483"/>
      <c r="JZE233" s="483"/>
      <c r="JZF233" s="483"/>
      <c r="JZG233" s="483"/>
      <c r="JZH233" s="483"/>
      <c r="JZI233" s="483"/>
      <c r="JZJ233" s="483"/>
      <c r="JZK233" s="483"/>
      <c r="JZL233" s="483"/>
      <c r="JZM233" s="483"/>
      <c r="JZN233" s="483"/>
      <c r="JZO233" s="483"/>
      <c r="JZP233" s="483"/>
      <c r="JZQ233" s="483"/>
      <c r="JZR233" s="483"/>
      <c r="JZS233" s="483"/>
      <c r="JZT233" s="483"/>
      <c r="JZU233" s="483"/>
      <c r="JZV233" s="483"/>
      <c r="JZW233" s="483"/>
      <c r="JZX233" s="483"/>
      <c r="JZY233" s="483"/>
      <c r="JZZ233" s="483"/>
      <c r="KAA233" s="483"/>
      <c r="KAB233" s="483"/>
      <c r="KAC233" s="483"/>
      <c r="KAD233" s="483"/>
      <c r="KAE233" s="483"/>
      <c r="KAF233" s="483"/>
      <c r="KAG233" s="483"/>
      <c r="KAH233" s="483"/>
      <c r="KAI233" s="483"/>
      <c r="KAJ233" s="483"/>
      <c r="KAK233" s="483"/>
      <c r="KAL233" s="483"/>
      <c r="KAM233" s="483"/>
      <c r="KAN233" s="483"/>
      <c r="KAO233" s="483"/>
      <c r="KAP233" s="483"/>
      <c r="KAQ233" s="483"/>
      <c r="KAR233" s="483"/>
      <c r="KAS233" s="483"/>
      <c r="KAT233" s="483"/>
      <c r="KAU233" s="483"/>
      <c r="KAV233" s="483"/>
      <c r="KAW233" s="483"/>
      <c r="KAX233" s="483"/>
      <c r="KAY233" s="483"/>
      <c r="KAZ233" s="483"/>
      <c r="KBA233" s="483"/>
      <c r="KBB233" s="483"/>
      <c r="KBC233" s="483"/>
      <c r="KBD233" s="483"/>
      <c r="KBE233" s="483"/>
      <c r="KBF233" s="483"/>
      <c r="KBG233" s="483"/>
      <c r="KBH233" s="483"/>
      <c r="KBI233" s="483"/>
      <c r="KBJ233" s="483"/>
      <c r="KBK233" s="483"/>
      <c r="KBL233" s="483"/>
      <c r="KBM233" s="483"/>
      <c r="KBN233" s="483"/>
      <c r="KBO233" s="483"/>
      <c r="KBP233" s="483"/>
      <c r="KBQ233" s="483"/>
      <c r="KBR233" s="483"/>
      <c r="KBS233" s="483"/>
      <c r="KBT233" s="483"/>
      <c r="KBU233" s="483"/>
      <c r="KBV233" s="483"/>
      <c r="KBW233" s="483"/>
      <c r="KBX233" s="483"/>
      <c r="KBY233" s="483"/>
      <c r="KBZ233" s="483"/>
      <c r="KCA233" s="483"/>
      <c r="KCB233" s="483"/>
      <c r="KCC233" s="483"/>
      <c r="KCD233" s="483"/>
      <c r="KCE233" s="483"/>
      <c r="KCF233" s="483"/>
      <c r="KCG233" s="483"/>
      <c r="KCH233" s="483"/>
      <c r="KCI233" s="483"/>
      <c r="KCJ233" s="483"/>
      <c r="KCK233" s="483"/>
      <c r="KCL233" s="483"/>
      <c r="KCM233" s="483"/>
      <c r="KCN233" s="483"/>
      <c r="KCO233" s="483"/>
      <c r="KCP233" s="483"/>
      <c r="KCQ233" s="483"/>
      <c r="KCR233" s="483"/>
      <c r="KCS233" s="483"/>
      <c r="KCT233" s="483"/>
      <c r="KCU233" s="483"/>
      <c r="KCV233" s="483"/>
      <c r="KCW233" s="483"/>
      <c r="KCX233" s="483"/>
      <c r="KCY233" s="483"/>
      <c r="KCZ233" s="483"/>
      <c r="KDA233" s="483"/>
      <c r="KDB233" s="483"/>
      <c r="KDC233" s="483"/>
      <c r="KDD233" s="483"/>
      <c r="KDE233" s="483"/>
      <c r="KDF233" s="483"/>
      <c r="KDG233" s="483"/>
      <c r="KDH233" s="483"/>
      <c r="KDI233" s="483"/>
      <c r="KDJ233" s="483"/>
      <c r="KDK233" s="483"/>
      <c r="KDL233" s="483"/>
      <c r="KDM233" s="483"/>
      <c r="KDN233" s="483"/>
      <c r="KDO233" s="483"/>
      <c r="KDP233" s="483"/>
      <c r="KDQ233" s="483"/>
      <c r="KDR233" s="483"/>
      <c r="KDS233" s="483"/>
      <c r="KDT233" s="483"/>
      <c r="KDU233" s="483"/>
      <c r="KDV233" s="483"/>
      <c r="KDW233" s="483"/>
      <c r="KDX233" s="483"/>
      <c r="KDY233" s="483"/>
      <c r="KDZ233" s="483"/>
      <c r="KEA233" s="483"/>
      <c r="KEB233" s="483"/>
      <c r="KEC233" s="483"/>
      <c r="KED233" s="483"/>
      <c r="KEE233" s="483"/>
      <c r="KEF233" s="483"/>
      <c r="KEG233" s="483"/>
      <c r="KEH233" s="483"/>
      <c r="KEI233" s="483"/>
      <c r="KEJ233" s="483"/>
      <c r="KEK233" s="483"/>
      <c r="KEL233" s="483"/>
      <c r="KEM233" s="483"/>
      <c r="KEN233" s="483"/>
      <c r="KEO233" s="483"/>
      <c r="KEP233" s="483"/>
      <c r="KEQ233" s="483"/>
      <c r="KER233" s="483"/>
      <c r="KES233" s="483"/>
      <c r="KET233" s="483"/>
      <c r="KEU233" s="483"/>
      <c r="KEV233" s="483"/>
      <c r="KEW233" s="483"/>
      <c r="KEX233" s="483"/>
      <c r="KEY233" s="483"/>
      <c r="KEZ233" s="483"/>
      <c r="KFA233" s="483"/>
      <c r="KFB233" s="483"/>
      <c r="KFC233" s="483"/>
      <c r="KFD233" s="483"/>
      <c r="KFE233" s="483"/>
      <c r="KFF233" s="483"/>
      <c r="KFG233" s="483"/>
      <c r="KFH233" s="483"/>
      <c r="KFI233" s="483"/>
      <c r="KFJ233" s="483"/>
      <c r="KFK233" s="483"/>
      <c r="KFL233" s="483"/>
      <c r="KFM233" s="483"/>
      <c r="KFN233" s="483"/>
      <c r="KFO233" s="483"/>
      <c r="KFP233" s="483"/>
      <c r="KFQ233" s="483"/>
      <c r="KFR233" s="483"/>
      <c r="KFS233" s="483"/>
      <c r="KFT233" s="483"/>
      <c r="KFU233" s="483"/>
      <c r="KFV233" s="483"/>
      <c r="KFW233" s="483"/>
      <c r="KFX233" s="483"/>
      <c r="KFY233" s="483"/>
      <c r="KFZ233" s="483"/>
      <c r="KGA233" s="483"/>
      <c r="KGB233" s="483"/>
      <c r="KGC233" s="483"/>
      <c r="KGD233" s="483"/>
      <c r="KGE233" s="483"/>
      <c r="KGF233" s="483"/>
      <c r="KGG233" s="483"/>
      <c r="KGH233" s="483"/>
      <c r="KGI233" s="483"/>
      <c r="KGJ233" s="483"/>
      <c r="KGK233" s="483"/>
      <c r="KGL233" s="483"/>
      <c r="KGM233" s="483"/>
      <c r="KGN233" s="483"/>
      <c r="KGO233" s="483"/>
      <c r="KGP233" s="483"/>
      <c r="KGQ233" s="483"/>
      <c r="KGR233" s="483"/>
      <c r="KGS233" s="483"/>
      <c r="KGT233" s="483"/>
      <c r="KGU233" s="483"/>
      <c r="KGV233" s="483"/>
      <c r="KGW233" s="483"/>
      <c r="KGX233" s="483"/>
      <c r="KGY233" s="483"/>
      <c r="KGZ233" s="483"/>
      <c r="KHA233" s="483"/>
      <c r="KHB233" s="483"/>
      <c r="KHC233" s="483"/>
      <c r="KHD233" s="483"/>
      <c r="KHE233" s="483"/>
      <c r="KHF233" s="483"/>
      <c r="KHG233" s="483"/>
      <c r="KHH233" s="483"/>
      <c r="KHI233" s="483"/>
      <c r="KHJ233" s="483"/>
      <c r="KHK233" s="483"/>
      <c r="KHL233" s="483"/>
      <c r="KHM233" s="483"/>
      <c r="KHN233" s="483"/>
      <c r="KHO233" s="483"/>
      <c r="KHP233" s="483"/>
      <c r="KHQ233" s="483"/>
      <c r="KHR233" s="483"/>
      <c r="KHS233" s="483"/>
      <c r="KHT233" s="483"/>
      <c r="KHU233" s="483"/>
      <c r="KHV233" s="483"/>
      <c r="KHW233" s="483"/>
      <c r="KHX233" s="483"/>
      <c r="KHY233" s="483"/>
      <c r="KHZ233" s="483"/>
      <c r="KIA233" s="483"/>
      <c r="KIB233" s="483"/>
      <c r="KIC233" s="483"/>
      <c r="KID233" s="483"/>
      <c r="KIE233" s="483"/>
      <c r="KIF233" s="483"/>
      <c r="KIG233" s="483"/>
      <c r="KIH233" s="483"/>
      <c r="KII233" s="483"/>
      <c r="KIJ233" s="483"/>
      <c r="KIK233" s="483"/>
      <c r="KIL233" s="483"/>
      <c r="KIM233" s="483"/>
      <c r="KIN233" s="483"/>
      <c r="KIO233" s="483"/>
      <c r="KIP233" s="483"/>
      <c r="KIQ233" s="483"/>
      <c r="KIR233" s="483"/>
      <c r="KIS233" s="483"/>
      <c r="KIT233" s="483"/>
      <c r="KIU233" s="483"/>
      <c r="KIV233" s="483"/>
      <c r="KIW233" s="483"/>
      <c r="KIX233" s="483"/>
      <c r="KIY233" s="483"/>
      <c r="KIZ233" s="483"/>
      <c r="KJA233" s="483"/>
      <c r="KJB233" s="483"/>
      <c r="KJC233" s="483"/>
      <c r="KJD233" s="483"/>
      <c r="KJE233" s="483"/>
      <c r="KJF233" s="483"/>
      <c r="KJG233" s="483"/>
      <c r="KJH233" s="483"/>
      <c r="KJI233" s="483"/>
      <c r="KJJ233" s="483"/>
      <c r="KJK233" s="483"/>
      <c r="KJL233" s="483"/>
      <c r="KJM233" s="483"/>
      <c r="KJN233" s="483"/>
      <c r="KJO233" s="483"/>
      <c r="KJP233" s="483"/>
      <c r="KJQ233" s="483"/>
      <c r="KJR233" s="483"/>
      <c r="KJS233" s="483"/>
      <c r="KJT233" s="483"/>
      <c r="KJU233" s="483"/>
      <c r="KJV233" s="483"/>
      <c r="KJW233" s="483"/>
      <c r="KJX233" s="483"/>
      <c r="KJY233" s="483"/>
      <c r="KJZ233" s="483"/>
      <c r="KKA233" s="483"/>
      <c r="KKB233" s="483"/>
      <c r="KKC233" s="483"/>
      <c r="KKD233" s="483"/>
      <c r="KKE233" s="483"/>
      <c r="KKF233" s="483"/>
      <c r="KKG233" s="483"/>
      <c r="KKH233" s="483"/>
      <c r="KKI233" s="483"/>
      <c r="KKJ233" s="483"/>
      <c r="KKK233" s="483"/>
      <c r="KKL233" s="483"/>
      <c r="KKM233" s="483"/>
      <c r="KKN233" s="483"/>
      <c r="KKO233" s="483"/>
      <c r="KKP233" s="483"/>
      <c r="KKQ233" s="483"/>
      <c r="KKR233" s="483"/>
      <c r="KKS233" s="483"/>
      <c r="KKT233" s="483"/>
      <c r="KKU233" s="483"/>
      <c r="KKV233" s="483"/>
      <c r="KKW233" s="483"/>
      <c r="KKX233" s="483"/>
      <c r="KKY233" s="483"/>
      <c r="KKZ233" s="483"/>
      <c r="KLA233" s="483"/>
      <c r="KLB233" s="483"/>
      <c r="KLC233" s="483"/>
      <c r="KLD233" s="483"/>
      <c r="KLE233" s="483"/>
      <c r="KLF233" s="483"/>
      <c r="KLG233" s="483"/>
      <c r="KLH233" s="483"/>
      <c r="KLI233" s="483"/>
      <c r="KLJ233" s="483"/>
      <c r="KLK233" s="483"/>
      <c r="KLL233" s="483"/>
      <c r="KLM233" s="483"/>
      <c r="KLN233" s="483"/>
      <c r="KLO233" s="483"/>
      <c r="KLP233" s="483"/>
      <c r="KLQ233" s="483"/>
      <c r="KLR233" s="483"/>
      <c r="KLS233" s="483"/>
      <c r="KLT233" s="483"/>
      <c r="KLU233" s="483"/>
      <c r="KLV233" s="483"/>
      <c r="KLW233" s="483"/>
      <c r="KLX233" s="483"/>
      <c r="KLY233" s="483"/>
      <c r="KLZ233" s="483"/>
      <c r="KMA233" s="483"/>
      <c r="KMB233" s="483"/>
      <c r="KMC233" s="483"/>
      <c r="KMD233" s="483"/>
      <c r="KME233" s="483"/>
      <c r="KMF233" s="483"/>
      <c r="KMG233" s="483"/>
      <c r="KMH233" s="483"/>
      <c r="KMI233" s="483"/>
      <c r="KMJ233" s="483"/>
      <c r="KMK233" s="483"/>
      <c r="KML233" s="483"/>
      <c r="KMM233" s="483"/>
      <c r="KMN233" s="483"/>
      <c r="KMO233" s="483"/>
      <c r="KMP233" s="483"/>
      <c r="KMQ233" s="483"/>
      <c r="KMR233" s="483"/>
      <c r="KMS233" s="483"/>
      <c r="KMT233" s="483"/>
      <c r="KMU233" s="483"/>
      <c r="KMV233" s="483"/>
      <c r="KMW233" s="483"/>
      <c r="KMX233" s="483"/>
      <c r="KMY233" s="483"/>
      <c r="KMZ233" s="483"/>
      <c r="KNA233" s="483"/>
      <c r="KNB233" s="483"/>
      <c r="KNC233" s="483"/>
      <c r="KND233" s="483"/>
      <c r="KNE233" s="483"/>
      <c r="KNF233" s="483"/>
      <c r="KNG233" s="483"/>
      <c r="KNH233" s="483"/>
      <c r="KNI233" s="483"/>
      <c r="KNJ233" s="483"/>
      <c r="KNK233" s="483"/>
      <c r="KNL233" s="483"/>
      <c r="KNM233" s="483"/>
      <c r="KNN233" s="483"/>
      <c r="KNO233" s="483"/>
      <c r="KNP233" s="483"/>
      <c r="KNQ233" s="483"/>
      <c r="KNR233" s="483"/>
      <c r="KNS233" s="483"/>
      <c r="KNT233" s="483"/>
      <c r="KNU233" s="483"/>
      <c r="KNV233" s="483"/>
      <c r="KNW233" s="483"/>
      <c r="KNX233" s="483"/>
      <c r="KNY233" s="483"/>
      <c r="KNZ233" s="483"/>
      <c r="KOA233" s="483"/>
      <c r="KOB233" s="483"/>
      <c r="KOC233" s="483"/>
      <c r="KOD233" s="483"/>
      <c r="KOE233" s="483"/>
      <c r="KOF233" s="483"/>
      <c r="KOG233" s="483"/>
      <c r="KOH233" s="483"/>
      <c r="KOI233" s="483"/>
      <c r="KOJ233" s="483"/>
      <c r="KOK233" s="483"/>
      <c r="KOL233" s="483"/>
      <c r="KOM233" s="483"/>
      <c r="KON233" s="483"/>
      <c r="KOO233" s="483"/>
      <c r="KOP233" s="483"/>
      <c r="KOQ233" s="483"/>
      <c r="KOR233" s="483"/>
      <c r="KOS233" s="483"/>
      <c r="KOT233" s="483"/>
      <c r="KOU233" s="483"/>
      <c r="KOV233" s="483"/>
      <c r="KOW233" s="483"/>
      <c r="KOX233" s="483"/>
      <c r="KOY233" s="483"/>
      <c r="KOZ233" s="483"/>
      <c r="KPA233" s="483"/>
      <c r="KPB233" s="483"/>
      <c r="KPC233" s="483"/>
      <c r="KPD233" s="483"/>
      <c r="KPE233" s="483"/>
      <c r="KPF233" s="483"/>
      <c r="KPG233" s="483"/>
      <c r="KPH233" s="483"/>
      <c r="KPI233" s="483"/>
      <c r="KPJ233" s="483"/>
      <c r="KPK233" s="483"/>
      <c r="KPL233" s="483"/>
      <c r="KPM233" s="483"/>
      <c r="KPN233" s="483"/>
      <c r="KPO233" s="483"/>
      <c r="KPP233" s="483"/>
      <c r="KPQ233" s="483"/>
      <c r="KPR233" s="483"/>
      <c r="KPS233" s="483"/>
      <c r="KPT233" s="483"/>
      <c r="KPU233" s="483"/>
      <c r="KPV233" s="483"/>
      <c r="KPW233" s="483"/>
      <c r="KPX233" s="483"/>
      <c r="KPY233" s="483"/>
      <c r="KPZ233" s="483"/>
      <c r="KQA233" s="483"/>
      <c r="KQB233" s="483"/>
      <c r="KQC233" s="483"/>
      <c r="KQD233" s="483"/>
      <c r="KQE233" s="483"/>
      <c r="KQF233" s="483"/>
      <c r="KQG233" s="483"/>
      <c r="KQH233" s="483"/>
      <c r="KQI233" s="483"/>
      <c r="KQJ233" s="483"/>
      <c r="KQK233" s="483"/>
      <c r="KQL233" s="483"/>
      <c r="KQM233" s="483"/>
      <c r="KQN233" s="483"/>
      <c r="KQO233" s="483"/>
      <c r="KQP233" s="483"/>
      <c r="KQQ233" s="483"/>
      <c r="KQR233" s="483"/>
      <c r="KQS233" s="483"/>
      <c r="KQT233" s="483"/>
      <c r="KQU233" s="483"/>
      <c r="KQV233" s="483"/>
      <c r="KQW233" s="483"/>
      <c r="KQX233" s="483"/>
      <c r="KQY233" s="483"/>
      <c r="KQZ233" s="483"/>
      <c r="KRA233" s="483"/>
      <c r="KRB233" s="483"/>
      <c r="KRC233" s="483"/>
      <c r="KRD233" s="483"/>
      <c r="KRE233" s="483"/>
      <c r="KRF233" s="483"/>
      <c r="KRG233" s="483"/>
      <c r="KRH233" s="483"/>
      <c r="KRI233" s="483"/>
      <c r="KRJ233" s="483"/>
      <c r="KRK233" s="483"/>
      <c r="KRL233" s="483"/>
      <c r="KRM233" s="483"/>
      <c r="KRN233" s="483"/>
      <c r="KRO233" s="483"/>
      <c r="KRP233" s="483"/>
      <c r="KRQ233" s="483"/>
      <c r="KRR233" s="483"/>
      <c r="KRS233" s="483"/>
      <c r="KRT233" s="483"/>
      <c r="KRU233" s="483"/>
      <c r="KRV233" s="483"/>
      <c r="KRW233" s="483"/>
      <c r="KRX233" s="483"/>
      <c r="KRY233" s="483"/>
      <c r="KRZ233" s="483"/>
      <c r="KSA233" s="483"/>
      <c r="KSB233" s="483"/>
      <c r="KSC233" s="483"/>
      <c r="KSD233" s="483"/>
      <c r="KSE233" s="483"/>
      <c r="KSF233" s="483"/>
      <c r="KSG233" s="483"/>
      <c r="KSH233" s="483"/>
      <c r="KSI233" s="483"/>
      <c r="KSJ233" s="483"/>
      <c r="KSK233" s="483"/>
      <c r="KSL233" s="483"/>
      <c r="KSM233" s="483"/>
      <c r="KSN233" s="483"/>
      <c r="KSO233" s="483"/>
      <c r="KSP233" s="483"/>
      <c r="KSQ233" s="483"/>
      <c r="KSR233" s="483"/>
      <c r="KSS233" s="483"/>
      <c r="KST233" s="483"/>
      <c r="KSU233" s="483"/>
      <c r="KSV233" s="483"/>
      <c r="KSW233" s="483"/>
      <c r="KSX233" s="483"/>
      <c r="KSY233" s="483"/>
      <c r="KSZ233" s="483"/>
      <c r="KTA233" s="483"/>
      <c r="KTB233" s="483"/>
      <c r="KTC233" s="483"/>
      <c r="KTD233" s="483"/>
      <c r="KTE233" s="483"/>
      <c r="KTF233" s="483"/>
      <c r="KTG233" s="483"/>
      <c r="KTH233" s="483"/>
      <c r="KTI233" s="483"/>
      <c r="KTJ233" s="483"/>
      <c r="KTK233" s="483"/>
      <c r="KTL233" s="483"/>
      <c r="KTM233" s="483"/>
      <c r="KTN233" s="483"/>
      <c r="KTO233" s="483"/>
      <c r="KTP233" s="483"/>
      <c r="KTQ233" s="483"/>
      <c r="KTR233" s="483"/>
      <c r="KTS233" s="483"/>
      <c r="KTT233" s="483"/>
      <c r="KTU233" s="483"/>
      <c r="KTV233" s="483"/>
      <c r="KTW233" s="483"/>
      <c r="KTX233" s="483"/>
      <c r="KTY233" s="483"/>
      <c r="KTZ233" s="483"/>
      <c r="KUA233" s="483"/>
      <c r="KUB233" s="483"/>
      <c r="KUC233" s="483"/>
      <c r="KUD233" s="483"/>
      <c r="KUE233" s="483"/>
      <c r="KUF233" s="483"/>
      <c r="KUG233" s="483"/>
      <c r="KUH233" s="483"/>
      <c r="KUI233" s="483"/>
      <c r="KUJ233" s="483"/>
      <c r="KUK233" s="483"/>
      <c r="KUL233" s="483"/>
      <c r="KUM233" s="483"/>
      <c r="KUN233" s="483"/>
      <c r="KUO233" s="483"/>
      <c r="KUP233" s="483"/>
      <c r="KUQ233" s="483"/>
      <c r="KUR233" s="483"/>
      <c r="KUS233" s="483"/>
      <c r="KUT233" s="483"/>
      <c r="KUU233" s="483"/>
      <c r="KUV233" s="483"/>
      <c r="KUW233" s="483"/>
      <c r="KUX233" s="483"/>
      <c r="KUY233" s="483"/>
      <c r="KUZ233" s="483"/>
      <c r="KVA233" s="483"/>
      <c r="KVB233" s="483"/>
      <c r="KVC233" s="483"/>
      <c r="KVD233" s="483"/>
      <c r="KVE233" s="483"/>
      <c r="KVF233" s="483"/>
      <c r="KVG233" s="483"/>
      <c r="KVH233" s="483"/>
      <c r="KVI233" s="483"/>
      <c r="KVJ233" s="483"/>
      <c r="KVK233" s="483"/>
      <c r="KVL233" s="483"/>
      <c r="KVM233" s="483"/>
      <c r="KVN233" s="483"/>
      <c r="KVO233" s="483"/>
      <c r="KVP233" s="483"/>
      <c r="KVQ233" s="483"/>
      <c r="KVR233" s="483"/>
      <c r="KVS233" s="483"/>
      <c r="KVT233" s="483"/>
      <c r="KVU233" s="483"/>
      <c r="KVV233" s="483"/>
      <c r="KVW233" s="483"/>
      <c r="KVX233" s="483"/>
      <c r="KVY233" s="483"/>
      <c r="KVZ233" s="483"/>
      <c r="KWA233" s="483"/>
      <c r="KWB233" s="483"/>
      <c r="KWC233" s="483"/>
      <c r="KWD233" s="483"/>
      <c r="KWE233" s="483"/>
      <c r="KWF233" s="483"/>
      <c r="KWG233" s="483"/>
      <c r="KWH233" s="483"/>
      <c r="KWI233" s="483"/>
      <c r="KWJ233" s="483"/>
      <c r="KWK233" s="483"/>
      <c r="KWL233" s="483"/>
      <c r="KWM233" s="483"/>
      <c r="KWN233" s="483"/>
      <c r="KWO233" s="483"/>
      <c r="KWP233" s="483"/>
      <c r="KWQ233" s="483"/>
      <c r="KWR233" s="483"/>
      <c r="KWS233" s="483"/>
      <c r="KWT233" s="483"/>
      <c r="KWU233" s="483"/>
      <c r="KWV233" s="483"/>
      <c r="KWW233" s="483"/>
      <c r="KWX233" s="483"/>
      <c r="KWY233" s="483"/>
      <c r="KWZ233" s="483"/>
      <c r="KXA233" s="483"/>
      <c r="KXB233" s="483"/>
      <c r="KXC233" s="483"/>
      <c r="KXD233" s="483"/>
      <c r="KXE233" s="483"/>
      <c r="KXF233" s="483"/>
      <c r="KXG233" s="483"/>
      <c r="KXH233" s="483"/>
      <c r="KXI233" s="483"/>
      <c r="KXJ233" s="483"/>
      <c r="KXK233" s="483"/>
      <c r="KXL233" s="483"/>
      <c r="KXM233" s="483"/>
      <c r="KXN233" s="483"/>
      <c r="KXO233" s="483"/>
      <c r="KXP233" s="483"/>
      <c r="KXQ233" s="483"/>
      <c r="KXR233" s="483"/>
      <c r="KXS233" s="483"/>
      <c r="KXT233" s="483"/>
      <c r="KXU233" s="483"/>
      <c r="KXV233" s="483"/>
      <c r="KXW233" s="483"/>
      <c r="KXX233" s="483"/>
      <c r="KXY233" s="483"/>
      <c r="KXZ233" s="483"/>
      <c r="KYA233" s="483"/>
      <c r="KYB233" s="483"/>
      <c r="KYC233" s="483"/>
      <c r="KYD233" s="483"/>
      <c r="KYE233" s="483"/>
      <c r="KYF233" s="483"/>
      <c r="KYG233" s="483"/>
      <c r="KYH233" s="483"/>
      <c r="KYI233" s="483"/>
      <c r="KYJ233" s="483"/>
      <c r="KYK233" s="483"/>
      <c r="KYL233" s="483"/>
      <c r="KYM233" s="483"/>
      <c r="KYN233" s="483"/>
      <c r="KYO233" s="483"/>
      <c r="KYP233" s="483"/>
      <c r="KYQ233" s="483"/>
      <c r="KYR233" s="483"/>
      <c r="KYS233" s="483"/>
      <c r="KYT233" s="483"/>
      <c r="KYU233" s="483"/>
      <c r="KYV233" s="483"/>
      <c r="KYW233" s="483"/>
      <c r="KYX233" s="483"/>
      <c r="KYY233" s="483"/>
      <c r="KYZ233" s="483"/>
      <c r="KZA233" s="483"/>
      <c r="KZB233" s="483"/>
      <c r="KZC233" s="483"/>
      <c r="KZD233" s="483"/>
      <c r="KZE233" s="483"/>
      <c r="KZF233" s="483"/>
      <c r="KZG233" s="483"/>
      <c r="KZH233" s="483"/>
      <c r="KZI233" s="483"/>
      <c r="KZJ233" s="483"/>
      <c r="KZK233" s="483"/>
      <c r="KZL233" s="483"/>
      <c r="KZM233" s="483"/>
      <c r="KZN233" s="483"/>
      <c r="KZO233" s="483"/>
      <c r="KZP233" s="483"/>
      <c r="KZQ233" s="483"/>
      <c r="KZR233" s="483"/>
      <c r="KZS233" s="483"/>
      <c r="KZT233" s="483"/>
      <c r="KZU233" s="483"/>
      <c r="KZV233" s="483"/>
      <c r="KZW233" s="483"/>
      <c r="KZX233" s="483"/>
      <c r="KZY233" s="483"/>
      <c r="KZZ233" s="483"/>
      <c r="LAA233" s="483"/>
      <c r="LAB233" s="483"/>
      <c r="LAC233" s="483"/>
      <c r="LAD233" s="483"/>
      <c r="LAE233" s="483"/>
      <c r="LAF233" s="483"/>
      <c r="LAG233" s="483"/>
      <c r="LAH233" s="483"/>
      <c r="LAI233" s="483"/>
      <c r="LAJ233" s="483"/>
      <c r="LAK233" s="483"/>
      <c r="LAL233" s="483"/>
      <c r="LAM233" s="483"/>
      <c r="LAN233" s="483"/>
      <c r="LAO233" s="483"/>
      <c r="LAP233" s="483"/>
      <c r="LAQ233" s="483"/>
      <c r="LAR233" s="483"/>
      <c r="LAS233" s="483"/>
      <c r="LAT233" s="483"/>
      <c r="LAU233" s="483"/>
      <c r="LAV233" s="483"/>
      <c r="LAW233" s="483"/>
      <c r="LAX233" s="483"/>
      <c r="LAY233" s="483"/>
      <c r="LAZ233" s="483"/>
      <c r="LBA233" s="483"/>
      <c r="LBB233" s="483"/>
      <c r="LBC233" s="483"/>
      <c r="LBD233" s="483"/>
      <c r="LBE233" s="483"/>
      <c r="LBF233" s="483"/>
      <c r="LBG233" s="483"/>
      <c r="LBH233" s="483"/>
      <c r="LBI233" s="483"/>
      <c r="LBJ233" s="483"/>
      <c r="LBK233" s="483"/>
      <c r="LBL233" s="483"/>
      <c r="LBM233" s="483"/>
      <c r="LBN233" s="483"/>
      <c r="LBO233" s="483"/>
      <c r="LBP233" s="483"/>
      <c r="LBQ233" s="483"/>
      <c r="LBR233" s="483"/>
      <c r="LBS233" s="483"/>
      <c r="LBT233" s="483"/>
      <c r="LBU233" s="483"/>
      <c r="LBV233" s="483"/>
      <c r="LBW233" s="483"/>
      <c r="LBX233" s="483"/>
      <c r="LBY233" s="483"/>
      <c r="LBZ233" s="483"/>
      <c r="LCA233" s="483"/>
      <c r="LCB233" s="483"/>
      <c r="LCC233" s="483"/>
      <c r="LCD233" s="483"/>
      <c r="LCE233" s="483"/>
      <c r="LCF233" s="483"/>
      <c r="LCG233" s="483"/>
      <c r="LCH233" s="483"/>
      <c r="LCI233" s="483"/>
      <c r="LCJ233" s="483"/>
      <c r="LCK233" s="483"/>
      <c r="LCL233" s="483"/>
      <c r="LCM233" s="483"/>
      <c r="LCN233" s="483"/>
      <c r="LCO233" s="483"/>
      <c r="LCP233" s="483"/>
      <c r="LCQ233" s="483"/>
      <c r="LCR233" s="483"/>
      <c r="LCS233" s="483"/>
      <c r="LCT233" s="483"/>
      <c r="LCU233" s="483"/>
      <c r="LCV233" s="483"/>
      <c r="LCW233" s="483"/>
      <c r="LCX233" s="483"/>
      <c r="LCY233" s="483"/>
      <c r="LCZ233" s="483"/>
      <c r="LDA233" s="483"/>
      <c r="LDB233" s="483"/>
      <c r="LDC233" s="483"/>
      <c r="LDD233" s="483"/>
      <c r="LDE233" s="483"/>
      <c r="LDF233" s="483"/>
      <c r="LDG233" s="483"/>
      <c r="LDH233" s="483"/>
      <c r="LDI233" s="483"/>
      <c r="LDJ233" s="483"/>
      <c r="LDK233" s="483"/>
      <c r="LDL233" s="483"/>
      <c r="LDM233" s="483"/>
      <c r="LDN233" s="483"/>
      <c r="LDO233" s="483"/>
      <c r="LDP233" s="483"/>
      <c r="LDQ233" s="483"/>
      <c r="LDR233" s="483"/>
      <c r="LDS233" s="483"/>
      <c r="LDT233" s="483"/>
      <c r="LDU233" s="483"/>
      <c r="LDV233" s="483"/>
      <c r="LDW233" s="483"/>
      <c r="LDX233" s="483"/>
      <c r="LDY233" s="483"/>
      <c r="LDZ233" s="483"/>
      <c r="LEA233" s="483"/>
      <c r="LEB233" s="483"/>
      <c r="LEC233" s="483"/>
      <c r="LED233" s="483"/>
      <c r="LEE233" s="483"/>
      <c r="LEF233" s="483"/>
      <c r="LEG233" s="483"/>
      <c r="LEH233" s="483"/>
      <c r="LEI233" s="483"/>
      <c r="LEJ233" s="483"/>
      <c r="LEK233" s="483"/>
      <c r="LEL233" s="483"/>
      <c r="LEM233" s="483"/>
      <c r="LEN233" s="483"/>
      <c r="LEO233" s="483"/>
      <c r="LEP233" s="483"/>
      <c r="LEQ233" s="483"/>
      <c r="LER233" s="483"/>
      <c r="LES233" s="483"/>
      <c r="LET233" s="483"/>
      <c r="LEU233" s="483"/>
      <c r="LEV233" s="483"/>
      <c r="LEW233" s="483"/>
      <c r="LEX233" s="483"/>
      <c r="LEY233" s="483"/>
      <c r="LEZ233" s="483"/>
      <c r="LFA233" s="483"/>
      <c r="LFB233" s="483"/>
      <c r="LFC233" s="483"/>
      <c r="LFD233" s="483"/>
      <c r="LFE233" s="483"/>
      <c r="LFF233" s="483"/>
      <c r="LFG233" s="483"/>
      <c r="LFH233" s="483"/>
      <c r="LFI233" s="483"/>
      <c r="LFJ233" s="483"/>
      <c r="LFK233" s="483"/>
      <c r="LFL233" s="483"/>
      <c r="LFM233" s="483"/>
      <c r="LFN233" s="483"/>
      <c r="LFO233" s="483"/>
      <c r="LFP233" s="483"/>
      <c r="LFQ233" s="483"/>
      <c r="LFR233" s="483"/>
      <c r="LFS233" s="483"/>
      <c r="LFT233" s="483"/>
      <c r="LFU233" s="483"/>
      <c r="LFV233" s="483"/>
      <c r="LFW233" s="483"/>
      <c r="LFX233" s="483"/>
      <c r="LFY233" s="483"/>
      <c r="LFZ233" s="483"/>
      <c r="LGA233" s="483"/>
      <c r="LGB233" s="483"/>
      <c r="LGC233" s="483"/>
      <c r="LGD233" s="483"/>
      <c r="LGE233" s="483"/>
      <c r="LGF233" s="483"/>
      <c r="LGG233" s="483"/>
      <c r="LGH233" s="483"/>
      <c r="LGI233" s="483"/>
      <c r="LGJ233" s="483"/>
      <c r="LGK233" s="483"/>
      <c r="LGL233" s="483"/>
      <c r="LGM233" s="483"/>
      <c r="LGN233" s="483"/>
      <c r="LGO233" s="483"/>
      <c r="LGP233" s="483"/>
      <c r="LGQ233" s="483"/>
      <c r="LGR233" s="483"/>
      <c r="LGS233" s="483"/>
      <c r="LGT233" s="483"/>
      <c r="LGU233" s="483"/>
      <c r="LGV233" s="483"/>
      <c r="LGW233" s="483"/>
      <c r="LGX233" s="483"/>
      <c r="LGY233" s="483"/>
      <c r="LGZ233" s="483"/>
      <c r="LHA233" s="483"/>
      <c r="LHB233" s="483"/>
      <c r="LHC233" s="483"/>
      <c r="LHD233" s="483"/>
      <c r="LHE233" s="483"/>
      <c r="LHF233" s="483"/>
      <c r="LHG233" s="483"/>
      <c r="LHH233" s="483"/>
      <c r="LHI233" s="483"/>
      <c r="LHJ233" s="483"/>
      <c r="LHK233" s="483"/>
      <c r="LHL233" s="483"/>
      <c r="LHM233" s="483"/>
      <c r="LHN233" s="483"/>
      <c r="LHO233" s="483"/>
      <c r="LHP233" s="483"/>
      <c r="LHQ233" s="483"/>
      <c r="LHR233" s="483"/>
      <c r="LHS233" s="483"/>
      <c r="LHT233" s="483"/>
      <c r="LHU233" s="483"/>
      <c r="LHV233" s="483"/>
      <c r="LHW233" s="483"/>
      <c r="LHX233" s="483"/>
      <c r="LHY233" s="483"/>
      <c r="LHZ233" s="483"/>
      <c r="LIA233" s="483"/>
      <c r="LIB233" s="483"/>
      <c r="LIC233" s="483"/>
      <c r="LID233" s="483"/>
      <c r="LIE233" s="483"/>
      <c r="LIF233" s="483"/>
      <c r="LIG233" s="483"/>
      <c r="LIH233" s="483"/>
      <c r="LII233" s="483"/>
      <c r="LIJ233" s="483"/>
      <c r="LIK233" s="483"/>
      <c r="LIL233" s="483"/>
      <c r="LIM233" s="483"/>
      <c r="LIN233" s="483"/>
      <c r="LIO233" s="483"/>
      <c r="LIP233" s="483"/>
      <c r="LIQ233" s="483"/>
      <c r="LIR233" s="483"/>
      <c r="LIS233" s="483"/>
      <c r="LIT233" s="483"/>
      <c r="LIU233" s="483"/>
      <c r="LIV233" s="483"/>
      <c r="LIW233" s="483"/>
      <c r="LIX233" s="483"/>
      <c r="LIY233" s="483"/>
      <c r="LIZ233" s="483"/>
      <c r="LJA233" s="483"/>
      <c r="LJB233" s="483"/>
      <c r="LJC233" s="483"/>
      <c r="LJD233" s="483"/>
      <c r="LJE233" s="483"/>
      <c r="LJF233" s="483"/>
      <c r="LJG233" s="483"/>
      <c r="LJH233" s="483"/>
      <c r="LJI233" s="483"/>
      <c r="LJJ233" s="483"/>
      <c r="LJK233" s="483"/>
      <c r="LJL233" s="483"/>
      <c r="LJM233" s="483"/>
      <c r="LJN233" s="483"/>
      <c r="LJO233" s="483"/>
      <c r="LJP233" s="483"/>
      <c r="LJQ233" s="483"/>
      <c r="LJR233" s="483"/>
      <c r="LJS233" s="483"/>
      <c r="LJT233" s="483"/>
      <c r="LJU233" s="483"/>
      <c r="LJV233" s="483"/>
      <c r="LJW233" s="483"/>
      <c r="LJX233" s="483"/>
      <c r="LJY233" s="483"/>
      <c r="LJZ233" s="483"/>
      <c r="LKA233" s="483"/>
      <c r="LKB233" s="483"/>
      <c r="LKC233" s="483"/>
      <c r="LKD233" s="483"/>
      <c r="LKE233" s="483"/>
      <c r="LKF233" s="483"/>
      <c r="LKG233" s="483"/>
      <c r="LKH233" s="483"/>
      <c r="LKI233" s="483"/>
      <c r="LKJ233" s="483"/>
      <c r="LKK233" s="483"/>
      <c r="LKL233" s="483"/>
      <c r="LKM233" s="483"/>
      <c r="LKN233" s="483"/>
      <c r="LKO233" s="483"/>
      <c r="LKP233" s="483"/>
      <c r="LKQ233" s="483"/>
      <c r="LKR233" s="483"/>
      <c r="LKS233" s="483"/>
      <c r="LKT233" s="483"/>
      <c r="LKU233" s="483"/>
      <c r="LKV233" s="483"/>
      <c r="LKW233" s="483"/>
      <c r="LKX233" s="483"/>
      <c r="LKY233" s="483"/>
      <c r="LKZ233" s="483"/>
      <c r="LLA233" s="483"/>
      <c r="LLB233" s="483"/>
      <c r="LLC233" s="483"/>
      <c r="LLD233" s="483"/>
      <c r="LLE233" s="483"/>
      <c r="LLF233" s="483"/>
      <c r="LLG233" s="483"/>
      <c r="LLH233" s="483"/>
      <c r="LLI233" s="483"/>
      <c r="LLJ233" s="483"/>
      <c r="LLK233" s="483"/>
      <c r="LLL233" s="483"/>
      <c r="LLM233" s="483"/>
      <c r="LLN233" s="483"/>
      <c r="LLO233" s="483"/>
      <c r="LLP233" s="483"/>
      <c r="LLQ233" s="483"/>
      <c r="LLR233" s="483"/>
      <c r="LLS233" s="483"/>
      <c r="LLT233" s="483"/>
      <c r="LLU233" s="483"/>
      <c r="LLV233" s="483"/>
      <c r="LLW233" s="483"/>
      <c r="LLX233" s="483"/>
      <c r="LLY233" s="483"/>
      <c r="LLZ233" s="483"/>
      <c r="LMA233" s="483"/>
      <c r="LMB233" s="483"/>
      <c r="LMC233" s="483"/>
      <c r="LMD233" s="483"/>
      <c r="LME233" s="483"/>
      <c r="LMF233" s="483"/>
      <c r="LMG233" s="483"/>
      <c r="LMH233" s="483"/>
      <c r="LMI233" s="483"/>
      <c r="LMJ233" s="483"/>
      <c r="LMK233" s="483"/>
      <c r="LML233" s="483"/>
      <c r="LMM233" s="483"/>
      <c r="LMN233" s="483"/>
      <c r="LMO233" s="483"/>
      <c r="LMP233" s="483"/>
      <c r="LMQ233" s="483"/>
      <c r="LMR233" s="483"/>
      <c r="LMS233" s="483"/>
      <c r="LMT233" s="483"/>
      <c r="LMU233" s="483"/>
      <c r="LMV233" s="483"/>
      <c r="LMW233" s="483"/>
      <c r="LMX233" s="483"/>
      <c r="LMY233" s="483"/>
      <c r="LMZ233" s="483"/>
      <c r="LNA233" s="483"/>
      <c r="LNB233" s="483"/>
      <c r="LNC233" s="483"/>
      <c r="LND233" s="483"/>
      <c r="LNE233" s="483"/>
      <c r="LNF233" s="483"/>
      <c r="LNG233" s="483"/>
      <c r="LNH233" s="483"/>
      <c r="LNI233" s="483"/>
      <c r="LNJ233" s="483"/>
      <c r="LNK233" s="483"/>
      <c r="LNL233" s="483"/>
      <c r="LNM233" s="483"/>
      <c r="LNN233" s="483"/>
      <c r="LNO233" s="483"/>
      <c r="LNP233" s="483"/>
      <c r="LNQ233" s="483"/>
      <c r="LNR233" s="483"/>
      <c r="LNS233" s="483"/>
      <c r="LNT233" s="483"/>
      <c r="LNU233" s="483"/>
      <c r="LNV233" s="483"/>
      <c r="LNW233" s="483"/>
      <c r="LNX233" s="483"/>
      <c r="LNY233" s="483"/>
      <c r="LNZ233" s="483"/>
      <c r="LOA233" s="483"/>
      <c r="LOB233" s="483"/>
      <c r="LOC233" s="483"/>
      <c r="LOD233" s="483"/>
      <c r="LOE233" s="483"/>
      <c r="LOF233" s="483"/>
      <c r="LOG233" s="483"/>
      <c r="LOH233" s="483"/>
      <c r="LOI233" s="483"/>
      <c r="LOJ233" s="483"/>
      <c r="LOK233" s="483"/>
      <c r="LOL233" s="483"/>
      <c r="LOM233" s="483"/>
      <c r="LON233" s="483"/>
      <c r="LOO233" s="483"/>
      <c r="LOP233" s="483"/>
      <c r="LOQ233" s="483"/>
      <c r="LOR233" s="483"/>
      <c r="LOS233" s="483"/>
      <c r="LOT233" s="483"/>
      <c r="LOU233" s="483"/>
      <c r="LOV233" s="483"/>
      <c r="LOW233" s="483"/>
      <c r="LOX233" s="483"/>
      <c r="LOY233" s="483"/>
      <c r="LOZ233" s="483"/>
      <c r="LPA233" s="483"/>
      <c r="LPB233" s="483"/>
      <c r="LPC233" s="483"/>
      <c r="LPD233" s="483"/>
      <c r="LPE233" s="483"/>
      <c r="LPF233" s="483"/>
      <c r="LPG233" s="483"/>
      <c r="LPH233" s="483"/>
      <c r="LPI233" s="483"/>
      <c r="LPJ233" s="483"/>
      <c r="LPK233" s="483"/>
      <c r="LPL233" s="483"/>
      <c r="LPM233" s="483"/>
      <c r="LPN233" s="483"/>
      <c r="LPO233" s="483"/>
      <c r="LPP233" s="483"/>
      <c r="LPQ233" s="483"/>
      <c r="LPR233" s="483"/>
      <c r="LPS233" s="483"/>
      <c r="LPT233" s="483"/>
      <c r="LPU233" s="483"/>
      <c r="LPV233" s="483"/>
      <c r="LPW233" s="483"/>
      <c r="LPX233" s="483"/>
      <c r="LPY233" s="483"/>
      <c r="LPZ233" s="483"/>
      <c r="LQA233" s="483"/>
      <c r="LQB233" s="483"/>
      <c r="LQC233" s="483"/>
      <c r="LQD233" s="483"/>
      <c r="LQE233" s="483"/>
      <c r="LQF233" s="483"/>
      <c r="LQG233" s="483"/>
      <c r="LQH233" s="483"/>
      <c r="LQI233" s="483"/>
      <c r="LQJ233" s="483"/>
      <c r="LQK233" s="483"/>
      <c r="LQL233" s="483"/>
      <c r="LQM233" s="483"/>
      <c r="LQN233" s="483"/>
      <c r="LQO233" s="483"/>
      <c r="LQP233" s="483"/>
      <c r="LQQ233" s="483"/>
      <c r="LQR233" s="483"/>
      <c r="LQS233" s="483"/>
      <c r="LQT233" s="483"/>
      <c r="LQU233" s="483"/>
      <c r="LQV233" s="483"/>
      <c r="LQW233" s="483"/>
      <c r="LQX233" s="483"/>
      <c r="LQY233" s="483"/>
      <c r="LQZ233" s="483"/>
      <c r="LRA233" s="483"/>
      <c r="LRB233" s="483"/>
      <c r="LRC233" s="483"/>
      <c r="LRD233" s="483"/>
      <c r="LRE233" s="483"/>
      <c r="LRF233" s="483"/>
      <c r="LRG233" s="483"/>
      <c r="LRH233" s="483"/>
      <c r="LRI233" s="483"/>
      <c r="LRJ233" s="483"/>
      <c r="LRK233" s="483"/>
      <c r="LRL233" s="483"/>
      <c r="LRM233" s="483"/>
      <c r="LRN233" s="483"/>
      <c r="LRO233" s="483"/>
      <c r="LRP233" s="483"/>
      <c r="LRQ233" s="483"/>
      <c r="LRR233" s="483"/>
      <c r="LRS233" s="483"/>
      <c r="LRT233" s="483"/>
      <c r="LRU233" s="483"/>
      <c r="LRV233" s="483"/>
      <c r="LRW233" s="483"/>
      <c r="LRX233" s="483"/>
      <c r="LRY233" s="483"/>
      <c r="LRZ233" s="483"/>
      <c r="LSA233" s="483"/>
      <c r="LSB233" s="483"/>
      <c r="LSC233" s="483"/>
      <c r="LSD233" s="483"/>
      <c r="LSE233" s="483"/>
      <c r="LSF233" s="483"/>
      <c r="LSG233" s="483"/>
      <c r="LSH233" s="483"/>
      <c r="LSI233" s="483"/>
      <c r="LSJ233" s="483"/>
      <c r="LSK233" s="483"/>
      <c r="LSL233" s="483"/>
      <c r="LSM233" s="483"/>
      <c r="LSN233" s="483"/>
      <c r="LSO233" s="483"/>
      <c r="LSP233" s="483"/>
      <c r="LSQ233" s="483"/>
      <c r="LSR233" s="483"/>
      <c r="LSS233" s="483"/>
      <c r="LST233" s="483"/>
      <c r="LSU233" s="483"/>
      <c r="LSV233" s="483"/>
      <c r="LSW233" s="483"/>
      <c r="LSX233" s="483"/>
      <c r="LSY233" s="483"/>
      <c r="LSZ233" s="483"/>
      <c r="LTA233" s="483"/>
      <c r="LTB233" s="483"/>
      <c r="LTC233" s="483"/>
      <c r="LTD233" s="483"/>
      <c r="LTE233" s="483"/>
      <c r="LTF233" s="483"/>
      <c r="LTG233" s="483"/>
      <c r="LTH233" s="483"/>
      <c r="LTI233" s="483"/>
      <c r="LTJ233" s="483"/>
      <c r="LTK233" s="483"/>
      <c r="LTL233" s="483"/>
      <c r="LTM233" s="483"/>
      <c r="LTN233" s="483"/>
      <c r="LTO233" s="483"/>
      <c r="LTP233" s="483"/>
      <c r="LTQ233" s="483"/>
      <c r="LTR233" s="483"/>
      <c r="LTS233" s="483"/>
      <c r="LTT233" s="483"/>
      <c r="LTU233" s="483"/>
      <c r="LTV233" s="483"/>
      <c r="LTW233" s="483"/>
      <c r="LTX233" s="483"/>
      <c r="LTY233" s="483"/>
      <c r="LTZ233" s="483"/>
      <c r="LUA233" s="483"/>
      <c r="LUB233" s="483"/>
      <c r="LUC233" s="483"/>
      <c r="LUD233" s="483"/>
      <c r="LUE233" s="483"/>
      <c r="LUF233" s="483"/>
      <c r="LUG233" s="483"/>
      <c r="LUH233" s="483"/>
      <c r="LUI233" s="483"/>
      <c r="LUJ233" s="483"/>
      <c r="LUK233" s="483"/>
      <c r="LUL233" s="483"/>
      <c r="LUM233" s="483"/>
      <c r="LUN233" s="483"/>
      <c r="LUO233" s="483"/>
      <c r="LUP233" s="483"/>
      <c r="LUQ233" s="483"/>
      <c r="LUR233" s="483"/>
      <c r="LUS233" s="483"/>
      <c r="LUT233" s="483"/>
      <c r="LUU233" s="483"/>
      <c r="LUV233" s="483"/>
      <c r="LUW233" s="483"/>
      <c r="LUX233" s="483"/>
      <c r="LUY233" s="483"/>
      <c r="LUZ233" s="483"/>
      <c r="LVA233" s="483"/>
      <c r="LVB233" s="483"/>
      <c r="LVC233" s="483"/>
      <c r="LVD233" s="483"/>
      <c r="LVE233" s="483"/>
      <c r="LVF233" s="483"/>
      <c r="LVG233" s="483"/>
      <c r="LVH233" s="483"/>
      <c r="LVI233" s="483"/>
      <c r="LVJ233" s="483"/>
      <c r="LVK233" s="483"/>
      <c r="LVL233" s="483"/>
      <c r="LVM233" s="483"/>
      <c r="LVN233" s="483"/>
      <c r="LVO233" s="483"/>
      <c r="LVP233" s="483"/>
      <c r="LVQ233" s="483"/>
      <c r="LVR233" s="483"/>
      <c r="LVS233" s="483"/>
      <c r="LVT233" s="483"/>
      <c r="LVU233" s="483"/>
      <c r="LVV233" s="483"/>
      <c r="LVW233" s="483"/>
      <c r="LVX233" s="483"/>
      <c r="LVY233" s="483"/>
      <c r="LVZ233" s="483"/>
      <c r="LWA233" s="483"/>
      <c r="LWB233" s="483"/>
      <c r="LWC233" s="483"/>
      <c r="LWD233" s="483"/>
      <c r="LWE233" s="483"/>
      <c r="LWF233" s="483"/>
      <c r="LWG233" s="483"/>
      <c r="LWH233" s="483"/>
      <c r="LWI233" s="483"/>
      <c r="LWJ233" s="483"/>
      <c r="LWK233" s="483"/>
      <c r="LWL233" s="483"/>
      <c r="LWM233" s="483"/>
      <c r="LWN233" s="483"/>
      <c r="LWO233" s="483"/>
      <c r="LWP233" s="483"/>
      <c r="LWQ233" s="483"/>
      <c r="LWR233" s="483"/>
      <c r="LWS233" s="483"/>
      <c r="LWT233" s="483"/>
      <c r="LWU233" s="483"/>
      <c r="LWV233" s="483"/>
      <c r="LWW233" s="483"/>
      <c r="LWX233" s="483"/>
      <c r="LWY233" s="483"/>
      <c r="LWZ233" s="483"/>
      <c r="LXA233" s="483"/>
      <c r="LXB233" s="483"/>
      <c r="LXC233" s="483"/>
      <c r="LXD233" s="483"/>
      <c r="LXE233" s="483"/>
      <c r="LXF233" s="483"/>
      <c r="LXG233" s="483"/>
      <c r="LXH233" s="483"/>
      <c r="LXI233" s="483"/>
      <c r="LXJ233" s="483"/>
      <c r="LXK233" s="483"/>
      <c r="LXL233" s="483"/>
      <c r="LXM233" s="483"/>
      <c r="LXN233" s="483"/>
      <c r="LXO233" s="483"/>
      <c r="LXP233" s="483"/>
      <c r="LXQ233" s="483"/>
      <c r="LXR233" s="483"/>
      <c r="LXS233" s="483"/>
      <c r="LXT233" s="483"/>
      <c r="LXU233" s="483"/>
      <c r="LXV233" s="483"/>
      <c r="LXW233" s="483"/>
      <c r="LXX233" s="483"/>
      <c r="LXY233" s="483"/>
      <c r="LXZ233" s="483"/>
      <c r="LYA233" s="483"/>
      <c r="LYB233" s="483"/>
      <c r="LYC233" s="483"/>
      <c r="LYD233" s="483"/>
      <c r="LYE233" s="483"/>
      <c r="LYF233" s="483"/>
      <c r="LYG233" s="483"/>
      <c r="LYH233" s="483"/>
      <c r="LYI233" s="483"/>
      <c r="LYJ233" s="483"/>
      <c r="LYK233" s="483"/>
      <c r="LYL233" s="483"/>
      <c r="LYM233" s="483"/>
      <c r="LYN233" s="483"/>
      <c r="LYO233" s="483"/>
      <c r="LYP233" s="483"/>
      <c r="LYQ233" s="483"/>
      <c r="LYR233" s="483"/>
      <c r="LYS233" s="483"/>
      <c r="LYT233" s="483"/>
      <c r="LYU233" s="483"/>
      <c r="LYV233" s="483"/>
      <c r="LYW233" s="483"/>
      <c r="LYX233" s="483"/>
      <c r="LYY233" s="483"/>
      <c r="LYZ233" s="483"/>
      <c r="LZA233" s="483"/>
      <c r="LZB233" s="483"/>
      <c r="LZC233" s="483"/>
      <c r="LZD233" s="483"/>
      <c r="LZE233" s="483"/>
      <c r="LZF233" s="483"/>
      <c r="LZG233" s="483"/>
      <c r="LZH233" s="483"/>
      <c r="LZI233" s="483"/>
      <c r="LZJ233" s="483"/>
      <c r="LZK233" s="483"/>
      <c r="LZL233" s="483"/>
      <c r="LZM233" s="483"/>
      <c r="LZN233" s="483"/>
      <c r="LZO233" s="483"/>
      <c r="LZP233" s="483"/>
      <c r="LZQ233" s="483"/>
      <c r="LZR233" s="483"/>
      <c r="LZS233" s="483"/>
      <c r="LZT233" s="483"/>
      <c r="LZU233" s="483"/>
      <c r="LZV233" s="483"/>
      <c r="LZW233" s="483"/>
      <c r="LZX233" s="483"/>
      <c r="LZY233" s="483"/>
      <c r="LZZ233" s="483"/>
      <c r="MAA233" s="483"/>
      <c r="MAB233" s="483"/>
      <c r="MAC233" s="483"/>
      <c r="MAD233" s="483"/>
      <c r="MAE233" s="483"/>
      <c r="MAF233" s="483"/>
      <c r="MAG233" s="483"/>
      <c r="MAH233" s="483"/>
      <c r="MAI233" s="483"/>
      <c r="MAJ233" s="483"/>
      <c r="MAK233" s="483"/>
      <c r="MAL233" s="483"/>
      <c r="MAM233" s="483"/>
      <c r="MAN233" s="483"/>
      <c r="MAO233" s="483"/>
      <c r="MAP233" s="483"/>
      <c r="MAQ233" s="483"/>
      <c r="MAR233" s="483"/>
      <c r="MAS233" s="483"/>
      <c r="MAT233" s="483"/>
      <c r="MAU233" s="483"/>
      <c r="MAV233" s="483"/>
      <c r="MAW233" s="483"/>
      <c r="MAX233" s="483"/>
      <c r="MAY233" s="483"/>
      <c r="MAZ233" s="483"/>
      <c r="MBA233" s="483"/>
      <c r="MBB233" s="483"/>
      <c r="MBC233" s="483"/>
      <c r="MBD233" s="483"/>
      <c r="MBE233" s="483"/>
      <c r="MBF233" s="483"/>
      <c r="MBG233" s="483"/>
      <c r="MBH233" s="483"/>
      <c r="MBI233" s="483"/>
      <c r="MBJ233" s="483"/>
      <c r="MBK233" s="483"/>
      <c r="MBL233" s="483"/>
      <c r="MBM233" s="483"/>
      <c r="MBN233" s="483"/>
      <c r="MBO233" s="483"/>
      <c r="MBP233" s="483"/>
      <c r="MBQ233" s="483"/>
      <c r="MBR233" s="483"/>
      <c r="MBS233" s="483"/>
      <c r="MBT233" s="483"/>
      <c r="MBU233" s="483"/>
      <c r="MBV233" s="483"/>
      <c r="MBW233" s="483"/>
      <c r="MBX233" s="483"/>
      <c r="MBY233" s="483"/>
      <c r="MBZ233" s="483"/>
      <c r="MCA233" s="483"/>
      <c r="MCB233" s="483"/>
      <c r="MCC233" s="483"/>
      <c r="MCD233" s="483"/>
      <c r="MCE233" s="483"/>
      <c r="MCF233" s="483"/>
      <c r="MCG233" s="483"/>
      <c r="MCH233" s="483"/>
      <c r="MCI233" s="483"/>
      <c r="MCJ233" s="483"/>
      <c r="MCK233" s="483"/>
      <c r="MCL233" s="483"/>
      <c r="MCM233" s="483"/>
      <c r="MCN233" s="483"/>
      <c r="MCO233" s="483"/>
      <c r="MCP233" s="483"/>
      <c r="MCQ233" s="483"/>
      <c r="MCR233" s="483"/>
      <c r="MCS233" s="483"/>
      <c r="MCT233" s="483"/>
      <c r="MCU233" s="483"/>
      <c r="MCV233" s="483"/>
      <c r="MCW233" s="483"/>
      <c r="MCX233" s="483"/>
      <c r="MCY233" s="483"/>
      <c r="MCZ233" s="483"/>
      <c r="MDA233" s="483"/>
      <c r="MDB233" s="483"/>
      <c r="MDC233" s="483"/>
      <c r="MDD233" s="483"/>
      <c r="MDE233" s="483"/>
      <c r="MDF233" s="483"/>
      <c r="MDG233" s="483"/>
      <c r="MDH233" s="483"/>
      <c r="MDI233" s="483"/>
      <c r="MDJ233" s="483"/>
      <c r="MDK233" s="483"/>
      <c r="MDL233" s="483"/>
      <c r="MDM233" s="483"/>
      <c r="MDN233" s="483"/>
      <c r="MDO233" s="483"/>
      <c r="MDP233" s="483"/>
      <c r="MDQ233" s="483"/>
      <c r="MDR233" s="483"/>
      <c r="MDS233" s="483"/>
      <c r="MDT233" s="483"/>
      <c r="MDU233" s="483"/>
      <c r="MDV233" s="483"/>
      <c r="MDW233" s="483"/>
      <c r="MDX233" s="483"/>
      <c r="MDY233" s="483"/>
      <c r="MDZ233" s="483"/>
      <c r="MEA233" s="483"/>
      <c r="MEB233" s="483"/>
      <c r="MEC233" s="483"/>
      <c r="MED233" s="483"/>
      <c r="MEE233" s="483"/>
      <c r="MEF233" s="483"/>
      <c r="MEG233" s="483"/>
      <c r="MEH233" s="483"/>
      <c r="MEI233" s="483"/>
      <c r="MEJ233" s="483"/>
      <c r="MEK233" s="483"/>
      <c r="MEL233" s="483"/>
      <c r="MEM233" s="483"/>
      <c r="MEN233" s="483"/>
      <c r="MEO233" s="483"/>
      <c r="MEP233" s="483"/>
      <c r="MEQ233" s="483"/>
      <c r="MER233" s="483"/>
      <c r="MES233" s="483"/>
      <c r="MET233" s="483"/>
      <c r="MEU233" s="483"/>
      <c r="MEV233" s="483"/>
      <c r="MEW233" s="483"/>
      <c r="MEX233" s="483"/>
      <c r="MEY233" s="483"/>
      <c r="MEZ233" s="483"/>
      <c r="MFA233" s="483"/>
      <c r="MFB233" s="483"/>
      <c r="MFC233" s="483"/>
      <c r="MFD233" s="483"/>
      <c r="MFE233" s="483"/>
      <c r="MFF233" s="483"/>
      <c r="MFG233" s="483"/>
      <c r="MFH233" s="483"/>
      <c r="MFI233" s="483"/>
      <c r="MFJ233" s="483"/>
      <c r="MFK233" s="483"/>
      <c r="MFL233" s="483"/>
      <c r="MFM233" s="483"/>
      <c r="MFN233" s="483"/>
      <c r="MFO233" s="483"/>
      <c r="MFP233" s="483"/>
      <c r="MFQ233" s="483"/>
      <c r="MFR233" s="483"/>
      <c r="MFS233" s="483"/>
      <c r="MFT233" s="483"/>
      <c r="MFU233" s="483"/>
      <c r="MFV233" s="483"/>
      <c r="MFW233" s="483"/>
      <c r="MFX233" s="483"/>
      <c r="MFY233" s="483"/>
      <c r="MFZ233" s="483"/>
      <c r="MGA233" s="483"/>
      <c r="MGB233" s="483"/>
      <c r="MGC233" s="483"/>
      <c r="MGD233" s="483"/>
      <c r="MGE233" s="483"/>
      <c r="MGF233" s="483"/>
      <c r="MGG233" s="483"/>
      <c r="MGH233" s="483"/>
      <c r="MGI233" s="483"/>
      <c r="MGJ233" s="483"/>
      <c r="MGK233" s="483"/>
      <c r="MGL233" s="483"/>
      <c r="MGM233" s="483"/>
      <c r="MGN233" s="483"/>
      <c r="MGO233" s="483"/>
      <c r="MGP233" s="483"/>
      <c r="MGQ233" s="483"/>
      <c r="MGR233" s="483"/>
      <c r="MGS233" s="483"/>
      <c r="MGT233" s="483"/>
      <c r="MGU233" s="483"/>
      <c r="MGV233" s="483"/>
      <c r="MGW233" s="483"/>
      <c r="MGX233" s="483"/>
      <c r="MGY233" s="483"/>
      <c r="MGZ233" s="483"/>
      <c r="MHA233" s="483"/>
      <c r="MHB233" s="483"/>
      <c r="MHC233" s="483"/>
      <c r="MHD233" s="483"/>
      <c r="MHE233" s="483"/>
      <c r="MHF233" s="483"/>
      <c r="MHG233" s="483"/>
      <c r="MHH233" s="483"/>
      <c r="MHI233" s="483"/>
      <c r="MHJ233" s="483"/>
      <c r="MHK233" s="483"/>
      <c r="MHL233" s="483"/>
      <c r="MHM233" s="483"/>
      <c r="MHN233" s="483"/>
      <c r="MHO233" s="483"/>
      <c r="MHP233" s="483"/>
      <c r="MHQ233" s="483"/>
      <c r="MHR233" s="483"/>
      <c r="MHS233" s="483"/>
      <c r="MHT233" s="483"/>
      <c r="MHU233" s="483"/>
      <c r="MHV233" s="483"/>
      <c r="MHW233" s="483"/>
      <c r="MHX233" s="483"/>
      <c r="MHY233" s="483"/>
      <c r="MHZ233" s="483"/>
      <c r="MIA233" s="483"/>
      <c r="MIB233" s="483"/>
      <c r="MIC233" s="483"/>
      <c r="MID233" s="483"/>
      <c r="MIE233" s="483"/>
      <c r="MIF233" s="483"/>
      <c r="MIG233" s="483"/>
      <c r="MIH233" s="483"/>
      <c r="MII233" s="483"/>
      <c r="MIJ233" s="483"/>
      <c r="MIK233" s="483"/>
      <c r="MIL233" s="483"/>
      <c r="MIM233" s="483"/>
      <c r="MIN233" s="483"/>
      <c r="MIO233" s="483"/>
      <c r="MIP233" s="483"/>
      <c r="MIQ233" s="483"/>
      <c r="MIR233" s="483"/>
      <c r="MIS233" s="483"/>
      <c r="MIT233" s="483"/>
      <c r="MIU233" s="483"/>
      <c r="MIV233" s="483"/>
      <c r="MIW233" s="483"/>
      <c r="MIX233" s="483"/>
      <c r="MIY233" s="483"/>
      <c r="MIZ233" s="483"/>
      <c r="MJA233" s="483"/>
      <c r="MJB233" s="483"/>
      <c r="MJC233" s="483"/>
      <c r="MJD233" s="483"/>
      <c r="MJE233" s="483"/>
      <c r="MJF233" s="483"/>
      <c r="MJG233" s="483"/>
      <c r="MJH233" s="483"/>
      <c r="MJI233" s="483"/>
      <c r="MJJ233" s="483"/>
      <c r="MJK233" s="483"/>
      <c r="MJL233" s="483"/>
      <c r="MJM233" s="483"/>
      <c r="MJN233" s="483"/>
      <c r="MJO233" s="483"/>
      <c r="MJP233" s="483"/>
      <c r="MJQ233" s="483"/>
      <c r="MJR233" s="483"/>
      <c r="MJS233" s="483"/>
      <c r="MJT233" s="483"/>
      <c r="MJU233" s="483"/>
      <c r="MJV233" s="483"/>
      <c r="MJW233" s="483"/>
      <c r="MJX233" s="483"/>
      <c r="MJY233" s="483"/>
      <c r="MJZ233" s="483"/>
      <c r="MKA233" s="483"/>
      <c r="MKB233" s="483"/>
      <c r="MKC233" s="483"/>
      <c r="MKD233" s="483"/>
      <c r="MKE233" s="483"/>
      <c r="MKF233" s="483"/>
      <c r="MKG233" s="483"/>
      <c r="MKH233" s="483"/>
      <c r="MKI233" s="483"/>
      <c r="MKJ233" s="483"/>
      <c r="MKK233" s="483"/>
      <c r="MKL233" s="483"/>
      <c r="MKM233" s="483"/>
      <c r="MKN233" s="483"/>
      <c r="MKO233" s="483"/>
      <c r="MKP233" s="483"/>
      <c r="MKQ233" s="483"/>
      <c r="MKR233" s="483"/>
      <c r="MKS233" s="483"/>
      <c r="MKT233" s="483"/>
      <c r="MKU233" s="483"/>
      <c r="MKV233" s="483"/>
      <c r="MKW233" s="483"/>
      <c r="MKX233" s="483"/>
      <c r="MKY233" s="483"/>
      <c r="MKZ233" s="483"/>
      <c r="MLA233" s="483"/>
      <c r="MLB233" s="483"/>
      <c r="MLC233" s="483"/>
      <c r="MLD233" s="483"/>
      <c r="MLE233" s="483"/>
      <c r="MLF233" s="483"/>
      <c r="MLG233" s="483"/>
      <c r="MLH233" s="483"/>
      <c r="MLI233" s="483"/>
      <c r="MLJ233" s="483"/>
      <c r="MLK233" s="483"/>
      <c r="MLL233" s="483"/>
      <c r="MLM233" s="483"/>
      <c r="MLN233" s="483"/>
      <c r="MLO233" s="483"/>
      <c r="MLP233" s="483"/>
      <c r="MLQ233" s="483"/>
      <c r="MLR233" s="483"/>
      <c r="MLS233" s="483"/>
      <c r="MLT233" s="483"/>
      <c r="MLU233" s="483"/>
      <c r="MLV233" s="483"/>
      <c r="MLW233" s="483"/>
      <c r="MLX233" s="483"/>
      <c r="MLY233" s="483"/>
      <c r="MLZ233" s="483"/>
      <c r="MMA233" s="483"/>
      <c r="MMB233" s="483"/>
      <c r="MMC233" s="483"/>
      <c r="MMD233" s="483"/>
      <c r="MME233" s="483"/>
      <c r="MMF233" s="483"/>
      <c r="MMG233" s="483"/>
      <c r="MMH233" s="483"/>
      <c r="MMI233" s="483"/>
      <c r="MMJ233" s="483"/>
      <c r="MMK233" s="483"/>
      <c r="MML233" s="483"/>
      <c r="MMM233" s="483"/>
      <c r="MMN233" s="483"/>
      <c r="MMO233" s="483"/>
      <c r="MMP233" s="483"/>
      <c r="MMQ233" s="483"/>
      <c r="MMR233" s="483"/>
      <c r="MMS233" s="483"/>
      <c r="MMT233" s="483"/>
      <c r="MMU233" s="483"/>
      <c r="MMV233" s="483"/>
      <c r="MMW233" s="483"/>
      <c r="MMX233" s="483"/>
      <c r="MMY233" s="483"/>
      <c r="MMZ233" s="483"/>
      <c r="MNA233" s="483"/>
      <c r="MNB233" s="483"/>
      <c r="MNC233" s="483"/>
      <c r="MND233" s="483"/>
      <c r="MNE233" s="483"/>
      <c r="MNF233" s="483"/>
      <c r="MNG233" s="483"/>
      <c r="MNH233" s="483"/>
      <c r="MNI233" s="483"/>
      <c r="MNJ233" s="483"/>
      <c r="MNK233" s="483"/>
      <c r="MNL233" s="483"/>
      <c r="MNM233" s="483"/>
      <c r="MNN233" s="483"/>
      <c r="MNO233" s="483"/>
      <c r="MNP233" s="483"/>
      <c r="MNQ233" s="483"/>
      <c r="MNR233" s="483"/>
      <c r="MNS233" s="483"/>
      <c r="MNT233" s="483"/>
      <c r="MNU233" s="483"/>
      <c r="MNV233" s="483"/>
      <c r="MNW233" s="483"/>
      <c r="MNX233" s="483"/>
      <c r="MNY233" s="483"/>
      <c r="MNZ233" s="483"/>
      <c r="MOA233" s="483"/>
      <c r="MOB233" s="483"/>
      <c r="MOC233" s="483"/>
      <c r="MOD233" s="483"/>
      <c r="MOE233" s="483"/>
      <c r="MOF233" s="483"/>
      <c r="MOG233" s="483"/>
      <c r="MOH233" s="483"/>
      <c r="MOI233" s="483"/>
      <c r="MOJ233" s="483"/>
      <c r="MOK233" s="483"/>
      <c r="MOL233" s="483"/>
      <c r="MOM233" s="483"/>
      <c r="MON233" s="483"/>
      <c r="MOO233" s="483"/>
      <c r="MOP233" s="483"/>
      <c r="MOQ233" s="483"/>
      <c r="MOR233" s="483"/>
      <c r="MOS233" s="483"/>
      <c r="MOT233" s="483"/>
      <c r="MOU233" s="483"/>
      <c r="MOV233" s="483"/>
      <c r="MOW233" s="483"/>
      <c r="MOX233" s="483"/>
      <c r="MOY233" s="483"/>
      <c r="MOZ233" s="483"/>
      <c r="MPA233" s="483"/>
      <c r="MPB233" s="483"/>
      <c r="MPC233" s="483"/>
      <c r="MPD233" s="483"/>
      <c r="MPE233" s="483"/>
      <c r="MPF233" s="483"/>
      <c r="MPG233" s="483"/>
      <c r="MPH233" s="483"/>
      <c r="MPI233" s="483"/>
      <c r="MPJ233" s="483"/>
      <c r="MPK233" s="483"/>
      <c r="MPL233" s="483"/>
      <c r="MPM233" s="483"/>
      <c r="MPN233" s="483"/>
      <c r="MPO233" s="483"/>
      <c r="MPP233" s="483"/>
      <c r="MPQ233" s="483"/>
      <c r="MPR233" s="483"/>
      <c r="MPS233" s="483"/>
      <c r="MPT233" s="483"/>
      <c r="MPU233" s="483"/>
      <c r="MPV233" s="483"/>
      <c r="MPW233" s="483"/>
      <c r="MPX233" s="483"/>
      <c r="MPY233" s="483"/>
      <c r="MPZ233" s="483"/>
      <c r="MQA233" s="483"/>
      <c r="MQB233" s="483"/>
      <c r="MQC233" s="483"/>
      <c r="MQD233" s="483"/>
      <c r="MQE233" s="483"/>
      <c r="MQF233" s="483"/>
      <c r="MQG233" s="483"/>
      <c r="MQH233" s="483"/>
      <c r="MQI233" s="483"/>
      <c r="MQJ233" s="483"/>
      <c r="MQK233" s="483"/>
      <c r="MQL233" s="483"/>
      <c r="MQM233" s="483"/>
      <c r="MQN233" s="483"/>
      <c r="MQO233" s="483"/>
      <c r="MQP233" s="483"/>
      <c r="MQQ233" s="483"/>
      <c r="MQR233" s="483"/>
      <c r="MQS233" s="483"/>
      <c r="MQT233" s="483"/>
      <c r="MQU233" s="483"/>
      <c r="MQV233" s="483"/>
      <c r="MQW233" s="483"/>
      <c r="MQX233" s="483"/>
      <c r="MQY233" s="483"/>
      <c r="MQZ233" s="483"/>
      <c r="MRA233" s="483"/>
      <c r="MRB233" s="483"/>
      <c r="MRC233" s="483"/>
      <c r="MRD233" s="483"/>
      <c r="MRE233" s="483"/>
      <c r="MRF233" s="483"/>
      <c r="MRG233" s="483"/>
      <c r="MRH233" s="483"/>
      <c r="MRI233" s="483"/>
      <c r="MRJ233" s="483"/>
      <c r="MRK233" s="483"/>
      <c r="MRL233" s="483"/>
      <c r="MRM233" s="483"/>
      <c r="MRN233" s="483"/>
      <c r="MRO233" s="483"/>
      <c r="MRP233" s="483"/>
      <c r="MRQ233" s="483"/>
      <c r="MRR233" s="483"/>
      <c r="MRS233" s="483"/>
      <c r="MRT233" s="483"/>
      <c r="MRU233" s="483"/>
      <c r="MRV233" s="483"/>
      <c r="MRW233" s="483"/>
      <c r="MRX233" s="483"/>
      <c r="MRY233" s="483"/>
      <c r="MRZ233" s="483"/>
      <c r="MSA233" s="483"/>
      <c r="MSB233" s="483"/>
      <c r="MSC233" s="483"/>
      <c r="MSD233" s="483"/>
      <c r="MSE233" s="483"/>
      <c r="MSF233" s="483"/>
      <c r="MSG233" s="483"/>
      <c r="MSH233" s="483"/>
      <c r="MSI233" s="483"/>
      <c r="MSJ233" s="483"/>
      <c r="MSK233" s="483"/>
      <c r="MSL233" s="483"/>
      <c r="MSM233" s="483"/>
      <c r="MSN233" s="483"/>
      <c r="MSO233" s="483"/>
      <c r="MSP233" s="483"/>
      <c r="MSQ233" s="483"/>
      <c r="MSR233" s="483"/>
      <c r="MSS233" s="483"/>
      <c r="MST233" s="483"/>
      <c r="MSU233" s="483"/>
      <c r="MSV233" s="483"/>
      <c r="MSW233" s="483"/>
      <c r="MSX233" s="483"/>
      <c r="MSY233" s="483"/>
      <c r="MSZ233" s="483"/>
      <c r="MTA233" s="483"/>
      <c r="MTB233" s="483"/>
      <c r="MTC233" s="483"/>
      <c r="MTD233" s="483"/>
      <c r="MTE233" s="483"/>
      <c r="MTF233" s="483"/>
      <c r="MTG233" s="483"/>
      <c r="MTH233" s="483"/>
      <c r="MTI233" s="483"/>
      <c r="MTJ233" s="483"/>
      <c r="MTK233" s="483"/>
      <c r="MTL233" s="483"/>
      <c r="MTM233" s="483"/>
      <c r="MTN233" s="483"/>
      <c r="MTO233" s="483"/>
      <c r="MTP233" s="483"/>
      <c r="MTQ233" s="483"/>
      <c r="MTR233" s="483"/>
      <c r="MTS233" s="483"/>
      <c r="MTT233" s="483"/>
      <c r="MTU233" s="483"/>
      <c r="MTV233" s="483"/>
      <c r="MTW233" s="483"/>
      <c r="MTX233" s="483"/>
      <c r="MTY233" s="483"/>
      <c r="MTZ233" s="483"/>
      <c r="MUA233" s="483"/>
      <c r="MUB233" s="483"/>
      <c r="MUC233" s="483"/>
      <c r="MUD233" s="483"/>
      <c r="MUE233" s="483"/>
      <c r="MUF233" s="483"/>
      <c r="MUG233" s="483"/>
      <c r="MUH233" s="483"/>
      <c r="MUI233" s="483"/>
      <c r="MUJ233" s="483"/>
      <c r="MUK233" s="483"/>
      <c r="MUL233" s="483"/>
      <c r="MUM233" s="483"/>
      <c r="MUN233" s="483"/>
      <c r="MUO233" s="483"/>
      <c r="MUP233" s="483"/>
      <c r="MUQ233" s="483"/>
      <c r="MUR233" s="483"/>
      <c r="MUS233" s="483"/>
      <c r="MUT233" s="483"/>
      <c r="MUU233" s="483"/>
      <c r="MUV233" s="483"/>
      <c r="MUW233" s="483"/>
      <c r="MUX233" s="483"/>
      <c r="MUY233" s="483"/>
      <c r="MUZ233" s="483"/>
      <c r="MVA233" s="483"/>
      <c r="MVB233" s="483"/>
      <c r="MVC233" s="483"/>
      <c r="MVD233" s="483"/>
      <c r="MVE233" s="483"/>
      <c r="MVF233" s="483"/>
      <c r="MVG233" s="483"/>
      <c r="MVH233" s="483"/>
      <c r="MVI233" s="483"/>
      <c r="MVJ233" s="483"/>
      <c r="MVK233" s="483"/>
      <c r="MVL233" s="483"/>
      <c r="MVM233" s="483"/>
      <c r="MVN233" s="483"/>
      <c r="MVO233" s="483"/>
      <c r="MVP233" s="483"/>
      <c r="MVQ233" s="483"/>
      <c r="MVR233" s="483"/>
      <c r="MVS233" s="483"/>
      <c r="MVT233" s="483"/>
      <c r="MVU233" s="483"/>
      <c r="MVV233" s="483"/>
      <c r="MVW233" s="483"/>
      <c r="MVX233" s="483"/>
      <c r="MVY233" s="483"/>
      <c r="MVZ233" s="483"/>
      <c r="MWA233" s="483"/>
      <c r="MWB233" s="483"/>
      <c r="MWC233" s="483"/>
      <c r="MWD233" s="483"/>
      <c r="MWE233" s="483"/>
      <c r="MWF233" s="483"/>
      <c r="MWG233" s="483"/>
      <c r="MWH233" s="483"/>
      <c r="MWI233" s="483"/>
      <c r="MWJ233" s="483"/>
      <c r="MWK233" s="483"/>
      <c r="MWL233" s="483"/>
      <c r="MWM233" s="483"/>
      <c r="MWN233" s="483"/>
      <c r="MWO233" s="483"/>
      <c r="MWP233" s="483"/>
      <c r="MWQ233" s="483"/>
      <c r="MWR233" s="483"/>
      <c r="MWS233" s="483"/>
      <c r="MWT233" s="483"/>
      <c r="MWU233" s="483"/>
      <c r="MWV233" s="483"/>
      <c r="MWW233" s="483"/>
      <c r="MWX233" s="483"/>
      <c r="MWY233" s="483"/>
      <c r="MWZ233" s="483"/>
      <c r="MXA233" s="483"/>
      <c r="MXB233" s="483"/>
      <c r="MXC233" s="483"/>
      <c r="MXD233" s="483"/>
      <c r="MXE233" s="483"/>
      <c r="MXF233" s="483"/>
      <c r="MXG233" s="483"/>
      <c r="MXH233" s="483"/>
      <c r="MXI233" s="483"/>
      <c r="MXJ233" s="483"/>
      <c r="MXK233" s="483"/>
      <c r="MXL233" s="483"/>
      <c r="MXM233" s="483"/>
      <c r="MXN233" s="483"/>
      <c r="MXO233" s="483"/>
      <c r="MXP233" s="483"/>
      <c r="MXQ233" s="483"/>
      <c r="MXR233" s="483"/>
      <c r="MXS233" s="483"/>
      <c r="MXT233" s="483"/>
      <c r="MXU233" s="483"/>
      <c r="MXV233" s="483"/>
      <c r="MXW233" s="483"/>
      <c r="MXX233" s="483"/>
      <c r="MXY233" s="483"/>
      <c r="MXZ233" s="483"/>
      <c r="MYA233" s="483"/>
      <c r="MYB233" s="483"/>
      <c r="MYC233" s="483"/>
      <c r="MYD233" s="483"/>
      <c r="MYE233" s="483"/>
      <c r="MYF233" s="483"/>
      <c r="MYG233" s="483"/>
      <c r="MYH233" s="483"/>
      <c r="MYI233" s="483"/>
      <c r="MYJ233" s="483"/>
      <c r="MYK233" s="483"/>
      <c r="MYL233" s="483"/>
      <c r="MYM233" s="483"/>
      <c r="MYN233" s="483"/>
      <c r="MYO233" s="483"/>
      <c r="MYP233" s="483"/>
      <c r="MYQ233" s="483"/>
      <c r="MYR233" s="483"/>
      <c r="MYS233" s="483"/>
      <c r="MYT233" s="483"/>
      <c r="MYU233" s="483"/>
      <c r="MYV233" s="483"/>
      <c r="MYW233" s="483"/>
      <c r="MYX233" s="483"/>
      <c r="MYY233" s="483"/>
      <c r="MYZ233" s="483"/>
      <c r="MZA233" s="483"/>
      <c r="MZB233" s="483"/>
      <c r="MZC233" s="483"/>
      <c r="MZD233" s="483"/>
      <c r="MZE233" s="483"/>
      <c r="MZF233" s="483"/>
      <c r="MZG233" s="483"/>
      <c r="MZH233" s="483"/>
      <c r="MZI233" s="483"/>
      <c r="MZJ233" s="483"/>
      <c r="MZK233" s="483"/>
      <c r="MZL233" s="483"/>
      <c r="MZM233" s="483"/>
      <c r="MZN233" s="483"/>
      <c r="MZO233" s="483"/>
      <c r="MZP233" s="483"/>
      <c r="MZQ233" s="483"/>
      <c r="MZR233" s="483"/>
      <c r="MZS233" s="483"/>
      <c r="MZT233" s="483"/>
      <c r="MZU233" s="483"/>
      <c r="MZV233" s="483"/>
      <c r="MZW233" s="483"/>
      <c r="MZX233" s="483"/>
      <c r="MZY233" s="483"/>
      <c r="MZZ233" s="483"/>
      <c r="NAA233" s="483"/>
      <c r="NAB233" s="483"/>
      <c r="NAC233" s="483"/>
      <c r="NAD233" s="483"/>
      <c r="NAE233" s="483"/>
      <c r="NAF233" s="483"/>
      <c r="NAG233" s="483"/>
      <c r="NAH233" s="483"/>
      <c r="NAI233" s="483"/>
      <c r="NAJ233" s="483"/>
      <c r="NAK233" s="483"/>
      <c r="NAL233" s="483"/>
      <c r="NAM233" s="483"/>
      <c r="NAN233" s="483"/>
      <c r="NAO233" s="483"/>
      <c r="NAP233" s="483"/>
      <c r="NAQ233" s="483"/>
      <c r="NAR233" s="483"/>
      <c r="NAS233" s="483"/>
      <c r="NAT233" s="483"/>
      <c r="NAU233" s="483"/>
      <c r="NAV233" s="483"/>
      <c r="NAW233" s="483"/>
      <c r="NAX233" s="483"/>
      <c r="NAY233" s="483"/>
      <c r="NAZ233" s="483"/>
      <c r="NBA233" s="483"/>
      <c r="NBB233" s="483"/>
      <c r="NBC233" s="483"/>
      <c r="NBD233" s="483"/>
      <c r="NBE233" s="483"/>
      <c r="NBF233" s="483"/>
      <c r="NBG233" s="483"/>
      <c r="NBH233" s="483"/>
      <c r="NBI233" s="483"/>
      <c r="NBJ233" s="483"/>
      <c r="NBK233" s="483"/>
      <c r="NBL233" s="483"/>
      <c r="NBM233" s="483"/>
      <c r="NBN233" s="483"/>
      <c r="NBO233" s="483"/>
      <c r="NBP233" s="483"/>
      <c r="NBQ233" s="483"/>
      <c r="NBR233" s="483"/>
      <c r="NBS233" s="483"/>
      <c r="NBT233" s="483"/>
      <c r="NBU233" s="483"/>
      <c r="NBV233" s="483"/>
      <c r="NBW233" s="483"/>
      <c r="NBX233" s="483"/>
      <c r="NBY233" s="483"/>
      <c r="NBZ233" s="483"/>
      <c r="NCA233" s="483"/>
      <c r="NCB233" s="483"/>
      <c r="NCC233" s="483"/>
      <c r="NCD233" s="483"/>
      <c r="NCE233" s="483"/>
      <c r="NCF233" s="483"/>
      <c r="NCG233" s="483"/>
      <c r="NCH233" s="483"/>
      <c r="NCI233" s="483"/>
      <c r="NCJ233" s="483"/>
      <c r="NCK233" s="483"/>
      <c r="NCL233" s="483"/>
      <c r="NCM233" s="483"/>
      <c r="NCN233" s="483"/>
      <c r="NCO233" s="483"/>
      <c r="NCP233" s="483"/>
      <c r="NCQ233" s="483"/>
      <c r="NCR233" s="483"/>
      <c r="NCS233" s="483"/>
      <c r="NCT233" s="483"/>
      <c r="NCU233" s="483"/>
      <c r="NCV233" s="483"/>
      <c r="NCW233" s="483"/>
      <c r="NCX233" s="483"/>
      <c r="NCY233" s="483"/>
      <c r="NCZ233" s="483"/>
      <c r="NDA233" s="483"/>
      <c r="NDB233" s="483"/>
      <c r="NDC233" s="483"/>
      <c r="NDD233" s="483"/>
      <c r="NDE233" s="483"/>
      <c r="NDF233" s="483"/>
      <c r="NDG233" s="483"/>
      <c r="NDH233" s="483"/>
      <c r="NDI233" s="483"/>
      <c r="NDJ233" s="483"/>
      <c r="NDK233" s="483"/>
      <c r="NDL233" s="483"/>
      <c r="NDM233" s="483"/>
      <c r="NDN233" s="483"/>
      <c r="NDO233" s="483"/>
      <c r="NDP233" s="483"/>
      <c r="NDQ233" s="483"/>
      <c r="NDR233" s="483"/>
      <c r="NDS233" s="483"/>
      <c r="NDT233" s="483"/>
      <c r="NDU233" s="483"/>
      <c r="NDV233" s="483"/>
      <c r="NDW233" s="483"/>
      <c r="NDX233" s="483"/>
      <c r="NDY233" s="483"/>
      <c r="NDZ233" s="483"/>
      <c r="NEA233" s="483"/>
      <c r="NEB233" s="483"/>
      <c r="NEC233" s="483"/>
      <c r="NED233" s="483"/>
      <c r="NEE233" s="483"/>
      <c r="NEF233" s="483"/>
      <c r="NEG233" s="483"/>
      <c r="NEH233" s="483"/>
      <c r="NEI233" s="483"/>
      <c r="NEJ233" s="483"/>
      <c r="NEK233" s="483"/>
      <c r="NEL233" s="483"/>
      <c r="NEM233" s="483"/>
      <c r="NEN233" s="483"/>
      <c r="NEO233" s="483"/>
      <c r="NEP233" s="483"/>
      <c r="NEQ233" s="483"/>
      <c r="NER233" s="483"/>
      <c r="NES233" s="483"/>
      <c r="NET233" s="483"/>
      <c r="NEU233" s="483"/>
      <c r="NEV233" s="483"/>
      <c r="NEW233" s="483"/>
      <c r="NEX233" s="483"/>
      <c r="NEY233" s="483"/>
      <c r="NEZ233" s="483"/>
      <c r="NFA233" s="483"/>
      <c r="NFB233" s="483"/>
      <c r="NFC233" s="483"/>
      <c r="NFD233" s="483"/>
      <c r="NFE233" s="483"/>
      <c r="NFF233" s="483"/>
      <c r="NFG233" s="483"/>
      <c r="NFH233" s="483"/>
      <c r="NFI233" s="483"/>
      <c r="NFJ233" s="483"/>
      <c r="NFK233" s="483"/>
      <c r="NFL233" s="483"/>
      <c r="NFM233" s="483"/>
      <c r="NFN233" s="483"/>
      <c r="NFO233" s="483"/>
      <c r="NFP233" s="483"/>
      <c r="NFQ233" s="483"/>
      <c r="NFR233" s="483"/>
      <c r="NFS233" s="483"/>
      <c r="NFT233" s="483"/>
      <c r="NFU233" s="483"/>
      <c r="NFV233" s="483"/>
      <c r="NFW233" s="483"/>
      <c r="NFX233" s="483"/>
      <c r="NFY233" s="483"/>
      <c r="NFZ233" s="483"/>
      <c r="NGA233" s="483"/>
      <c r="NGB233" s="483"/>
      <c r="NGC233" s="483"/>
      <c r="NGD233" s="483"/>
      <c r="NGE233" s="483"/>
      <c r="NGF233" s="483"/>
      <c r="NGG233" s="483"/>
      <c r="NGH233" s="483"/>
      <c r="NGI233" s="483"/>
      <c r="NGJ233" s="483"/>
      <c r="NGK233" s="483"/>
      <c r="NGL233" s="483"/>
      <c r="NGM233" s="483"/>
      <c r="NGN233" s="483"/>
      <c r="NGO233" s="483"/>
      <c r="NGP233" s="483"/>
      <c r="NGQ233" s="483"/>
      <c r="NGR233" s="483"/>
      <c r="NGS233" s="483"/>
      <c r="NGT233" s="483"/>
      <c r="NGU233" s="483"/>
      <c r="NGV233" s="483"/>
      <c r="NGW233" s="483"/>
      <c r="NGX233" s="483"/>
      <c r="NGY233" s="483"/>
      <c r="NGZ233" s="483"/>
      <c r="NHA233" s="483"/>
      <c r="NHB233" s="483"/>
      <c r="NHC233" s="483"/>
      <c r="NHD233" s="483"/>
      <c r="NHE233" s="483"/>
      <c r="NHF233" s="483"/>
      <c r="NHG233" s="483"/>
      <c r="NHH233" s="483"/>
      <c r="NHI233" s="483"/>
      <c r="NHJ233" s="483"/>
      <c r="NHK233" s="483"/>
      <c r="NHL233" s="483"/>
      <c r="NHM233" s="483"/>
      <c r="NHN233" s="483"/>
      <c r="NHO233" s="483"/>
      <c r="NHP233" s="483"/>
      <c r="NHQ233" s="483"/>
      <c r="NHR233" s="483"/>
      <c r="NHS233" s="483"/>
      <c r="NHT233" s="483"/>
      <c r="NHU233" s="483"/>
      <c r="NHV233" s="483"/>
      <c r="NHW233" s="483"/>
      <c r="NHX233" s="483"/>
      <c r="NHY233" s="483"/>
      <c r="NHZ233" s="483"/>
      <c r="NIA233" s="483"/>
      <c r="NIB233" s="483"/>
      <c r="NIC233" s="483"/>
      <c r="NID233" s="483"/>
      <c r="NIE233" s="483"/>
      <c r="NIF233" s="483"/>
      <c r="NIG233" s="483"/>
      <c r="NIH233" s="483"/>
      <c r="NII233" s="483"/>
      <c r="NIJ233" s="483"/>
      <c r="NIK233" s="483"/>
      <c r="NIL233" s="483"/>
      <c r="NIM233" s="483"/>
      <c r="NIN233" s="483"/>
      <c r="NIO233" s="483"/>
      <c r="NIP233" s="483"/>
      <c r="NIQ233" s="483"/>
      <c r="NIR233" s="483"/>
      <c r="NIS233" s="483"/>
      <c r="NIT233" s="483"/>
      <c r="NIU233" s="483"/>
      <c r="NIV233" s="483"/>
      <c r="NIW233" s="483"/>
      <c r="NIX233" s="483"/>
      <c r="NIY233" s="483"/>
      <c r="NIZ233" s="483"/>
      <c r="NJA233" s="483"/>
      <c r="NJB233" s="483"/>
      <c r="NJC233" s="483"/>
      <c r="NJD233" s="483"/>
      <c r="NJE233" s="483"/>
      <c r="NJF233" s="483"/>
      <c r="NJG233" s="483"/>
      <c r="NJH233" s="483"/>
      <c r="NJI233" s="483"/>
      <c r="NJJ233" s="483"/>
      <c r="NJK233" s="483"/>
      <c r="NJL233" s="483"/>
      <c r="NJM233" s="483"/>
      <c r="NJN233" s="483"/>
      <c r="NJO233" s="483"/>
      <c r="NJP233" s="483"/>
      <c r="NJQ233" s="483"/>
      <c r="NJR233" s="483"/>
      <c r="NJS233" s="483"/>
      <c r="NJT233" s="483"/>
      <c r="NJU233" s="483"/>
      <c r="NJV233" s="483"/>
      <c r="NJW233" s="483"/>
      <c r="NJX233" s="483"/>
      <c r="NJY233" s="483"/>
      <c r="NJZ233" s="483"/>
      <c r="NKA233" s="483"/>
      <c r="NKB233" s="483"/>
      <c r="NKC233" s="483"/>
      <c r="NKD233" s="483"/>
      <c r="NKE233" s="483"/>
      <c r="NKF233" s="483"/>
      <c r="NKG233" s="483"/>
      <c r="NKH233" s="483"/>
      <c r="NKI233" s="483"/>
      <c r="NKJ233" s="483"/>
      <c r="NKK233" s="483"/>
      <c r="NKL233" s="483"/>
      <c r="NKM233" s="483"/>
      <c r="NKN233" s="483"/>
      <c r="NKO233" s="483"/>
      <c r="NKP233" s="483"/>
      <c r="NKQ233" s="483"/>
      <c r="NKR233" s="483"/>
      <c r="NKS233" s="483"/>
      <c r="NKT233" s="483"/>
      <c r="NKU233" s="483"/>
      <c r="NKV233" s="483"/>
      <c r="NKW233" s="483"/>
      <c r="NKX233" s="483"/>
      <c r="NKY233" s="483"/>
      <c r="NKZ233" s="483"/>
      <c r="NLA233" s="483"/>
      <c r="NLB233" s="483"/>
      <c r="NLC233" s="483"/>
      <c r="NLD233" s="483"/>
      <c r="NLE233" s="483"/>
      <c r="NLF233" s="483"/>
      <c r="NLG233" s="483"/>
      <c r="NLH233" s="483"/>
      <c r="NLI233" s="483"/>
      <c r="NLJ233" s="483"/>
      <c r="NLK233" s="483"/>
      <c r="NLL233" s="483"/>
      <c r="NLM233" s="483"/>
      <c r="NLN233" s="483"/>
      <c r="NLO233" s="483"/>
      <c r="NLP233" s="483"/>
      <c r="NLQ233" s="483"/>
      <c r="NLR233" s="483"/>
      <c r="NLS233" s="483"/>
      <c r="NLT233" s="483"/>
      <c r="NLU233" s="483"/>
      <c r="NLV233" s="483"/>
      <c r="NLW233" s="483"/>
      <c r="NLX233" s="483"/>
      <c r="NLY233" s="483"/>
      <c r="NLZ233" s="483"/>
      <c r="NMA233" s="483"/>
      <c r="NMB233" s="483"/>
      <c r="NMC233" s="483"/>
      <c r="NMD233" s="483"/>
      <c r="NME233" s="483"/>
      <c r="NMF233" s="483"/>
      <c r="NMG233" s="483"/>
      <c r="NMH233" s="483"/>
      <c r="NMI233" s="483"/>
      <c r="NMJ233" s="483"/>
      <c r="NMK233" s="483"/>
      <c r="NML233" s="483"/>
      <c r="NMM233" s="483"/>
      <c r="NMN233" s="483"/>
      <c r="NMO233" s="483"/>
      <c r="NMP233" s="483"/>
      <c r="NMQ233" s="483"/>
      <c r="NMR233" s="483"/>
      <c r="NMS233" s="483"/>
      <c r="NMT233" s="483"/>
      <c r="NMU233" s="483"/>
      <c r="NMV233" s="483"/>
      <c r="NMW233" s="483"/>
      <c r="NMX233" s="483"/>
      <c r="NMY233" s="483"/>
      <c r="NMZ233" s="483"/>
      <c r="NNA233" s="483"/>
      <c r="NNB233" s="483"/>
      <c r="NNC233" s="483"/>
      <c r="NND233" s="483"/>
      <c r="NNE233" s="483"/>
      <c r="NNF233" s="483"/>
      <c r="NNG233" s="483"/>
      <c r="NNH233" s="483"/>
      <c r="NNI233" s="483"/>
      <c r="NNJ233" s="483"/>
      <c r="NNK233" s="483"/>
      <c r="NNL233" s="483"/>
      <c r="NNM233" s="483"/>
      <c r="NNN233" s="483"/>
      <c r="NNO233" s="483"/>
      <c r="NNP233" s="483"/>
      <c r="NNQ233" s="483"/>
      <c r="NNR233" s="483"/>
      <c r="NNS233" s="483"/>
      <c r="NNT233" s="483"/>
      <c r="NNU233" s="483"/>
      <c r="NNV233" s="483"/>
      <c r="NNW233" s="483"/>
      <c r="NNX233" s="483"/>
      <c r="NNY233" s="483"/>
      <c r="NNZ233" s="483"/>
      <c r="NOA233" s="483"/>
      <c r="NOB233" s="483"/>
      <c r="NOC233" s="483"/>
      <c r="NOD233" s="483"/>
      <c r="NOE233" s="483"/>
      <c r="NOF233" s="483"/>
      <c r="NOG233" s="483"/>
      <c r="NOH233" s="483"/>
      <c r="NOI233" s="483"/>
      <c r="NOJ233" s="483"/>
      <c r="NOK233" s="483"/>
      <c r="NOL233" s="483"/>
      <c r="NOM233" s="483"/>
      <c r="NON233" s="483"/>
      <c r="NOO233" s="483"/>
      <c r="NOP233" s="483"/>
      <c r="NOQ233" s="483"/>
      <c r="NOR233" s="483"/>
      <c r="NOS233" s="483"/>
      <c r="NOT233" s="483"/>
      <c r="NOU233" s="483"/>
      <c r="NOV233" s="483"/>
      <c r="NOW233" s="483"/>
      <c r="NOX233" s="483"/>
      <c r="NOY233" s="483"/>
      <c r="NOZ233" s="483"/>
      <c r="NPA233" s="483"/>
      <c r="NPB233" s="483"/>
      <c r="NPC233" s="483"/>
      <c r="NPD233" s="483"/>
      <c r="NPE233" s="483"/>
      <c r="NPF233" s="483"/>
      <c r="NPG233" s="483"/>
      <c r="NPH233" s="483"/>
      <c r="NPI233" s="483"/>
      <c r="NPJ233" s="483"/>
      <c r="NPK233" s="483"/>
      <c r="NPL233" s="483"/>
      <c r="NPM233" s="483"/>
      <c r="NPN233" s="483"/>
      <c r="NPO233" s="483"/>
      <c r="NPP233" s="483"/>
      <c r="NPQ233" s="483"/>
      <c r="NPR233" s="483"/>
      <c r="NPS233" s="483"/>
      <c r="NPT233" s="483"/>
      <c r="NPU233" s="483"/>
      <c r="NPV233" s="483"/>
      <c r="NPW233" s="483"/>
      <c r="NPX233" s="483"/>
      <c r="NPY233" s="483"/>
      <c r="NPZ233" s="483"/>
      <c r="NQA233" s="483"/>
      <c r="NQB233" s="483"/>
      <c r="NQC233" s="483"/>
      <c r="NQD233" s="483"/>
      <c r="NQE233" s="483"/>
      <c r="NQF233" s="483"/>
      <c r="NQG233" s="483"/>
      <c r="NQH233" s="483"/>
      <c r="NQI233" s="483"/>
      <c r="NQJ233" s="483"/>
      <c r="NQK233" s="483"/>
      <c r="NQL233" s="483"/>
      <c r="NQM233" s="483"/>
      <c r="NQN233" s="483"/>
      <c r="NQO233" s="483"/>
      <c r="NQP233" s="483"/>
      <c r="NQQ233" s="483"/>
      <c r="NQR233" s="483"/>
      <c r="NQS233" s="483"/>
      <c r="NQT233" s="483"/>
      <c r="NQU233" s="483"/>
      <c r="NQV233" s="483"/>
      <c r="NQW233" s="483"/>
      <c r="NQX233" s="483"/>
      <c r="NQY233" s="483"/>
      <c r="NQZ233" s="483"/>
      <c r="NRA233" s="483"/>
      <c r="NRB233" s="483"/>
      <c r="NRC233" s="483"/>
      <c r="NRD233" s="483"/>
      <c r="NRE233" s="483"/>
      <c r="NRF233" s="483"/>
      <c r="NRG233" s="483"/>
      <c r="NRH233" s="483"/>
      <c r="NRI233" s="483"/>
      <c r="NRJ233" s="483"/>
      <c r="NRK233" s="483"/>
      <c r="NRL233" s="483"/>
      <c r="NRM233" s="483"/>
      <c r="NRN233" s="483"/>
      <c r="NRO233" s="483"/>
      <c r="NRP233" s="483"/>
      <c r="NRQ233" s="483"/>
      <c r="NRR233" s="483"/>
      <c r="NRS233" s="483"/>
      <c r="NRT233" s="483"/>
      <c r="NRU233" s="483"/>
      <c r="NRV233" s="483"/>
      <c r="NRW233" s="483"/>
      <c r="NRX233" s="483"/>
      <c r="NRY233" s="483"/>
      <c r="NRZ233" s="483"/>
      <c r="NSA233" s="483"/>
      <c r="NSB233" s="483"/>
      <c r="NSC233" s="483"/>
      <c r="NSD233" s="483"/>
      <c r="NSE233" s="483"/>
      <c r="NSF233" s="483"/>
      <c r="NSG233" s="483"/>
      <c r="NSH233" s="483"/>
      <c r="NSI233" s="483"/>
      <c r="NSJ233" s="483"/>
      <c r="NSK233" s="483"/>
      <c r="NSL233" s="483"/>
      <c r="NSM233" s="483"/>
      <c r="NSN233" s="483"/>
      <c r="NSO233" s="483"/>
      <c r="NSP233" s="483"/>
      <c r="NSQ233" s="483"/>
      <c r="NSR233" s="483"/>
      <c r="NSS233" s="483"/>
      <c r="NST233" s="483"/>
      <c r="NSU233" s="483"/>
      <c r="NSV233" s="483"/>
      <c r="NSW233" s="483"/>
      <c r="NSX233" s="483"/>
      <c r="NSY233" s="483"/>
      <c r="NSZ233" s="483"/>
      <c r="NTA233" s="483"/>
      <c r="NTB233" s="483"/>
      <c r="NTC233" s="483"/>
      <c r="NTD233" s="483"/>
      <c r="NTE233" s="483"/>
      <c r="NTF233" s="483"/>
      <c r="NTG233" s="483"/>
      <c r="NTH233" s="483"/>
      <c r="NTI233" s="483"/>
      <c r="NTJ233" s="483"/>
      <c r="NTK233" s="483"/>
      <c r="NTL233" s="483"/>
      <c r="NTM233" s="483"/>
      <c r="NTN233" s="483"/>
      <c r="NTO233" s="483"/>
      <c r="NTP233" s="483"/>
      <c r="NTQ233" s="483"/>
      <c r="NTR233" s="483"/>
      <c r="NTS233" s="483"/>
      <c r="NTT233" s="483"/>
      <c r="NTU233" s="483"/>
      <c r="NTV233" s="483"/>
      <c r="NTW233" s="483"/>
      <c r="NTX233" s="483"/>
      <c r="NTY233" s="483"/>
      <c r="NTZ233" s="483"/>
      <c r="NUA233" s="483"/>
      <c r="NUB233" s="483"/>
      <c r="NUC233" s="483"/>
      <c r="NUD233" s="483"/>
      <c r="NUE233" s="483"/>
      <c r="NUF233" s="483"/>
      <c r="NUG233" s="483"/>
      <c r="NUH233" s="483"/>
      <c r="NUI233" s="483"/>
      <c r="NUJ233" s="483"/>
      <c r="NUK233" s="483"/>
      <c r="NUL233" s="483"/>
      <c r="NUM233" s="483"/>
      <c r="NUN233" s="483"/>
      <c r="NUO233" s="483"/>
      <c r="NUP233" s="483"/>
      <c r="NUQ233" s="483"/>
      <c r="NUR233" s="483"/>
      <c r="NUS233" s="483"/>
      <c r="NUT233" s="483"/>
      <c r="NUU233" s="483"/>
      <c r="NUV233" s="483"/>
      <c r="NUW233" s="483"/>
      <c r="NUX233" s="483"/>
      <c r="NUY233" s="483"/>
      <c r="NUZ233" s="483"/>
      <c r="NVA233" s="483"/>
      <c r="NVB233" s="483"/>
      <c r="NVC233" s="483"/>
      <c r="NVD233" s="483"/>
      <c r="NVE233" s="483"/>
      <c r="NVF233" s="483"/>
      <c r="NVG233" s="483"/>
      <c r="NVH233" s="483"/>
      <c r="NVI233" s="483"/>
      <c r="NVJ233" s="483"/>
      <c r="NVK233" s="483"/>
      <c r="NVL233" s="483"/>
      <c r="NVM233" s="483"/>
      <c r="NVN233" s="483"/>
      <c r="NVO233" s="483"/>
      <c r="NVP233" s="483"/>
      <c r="NVQ233" s="483"/>
      <c r="NVR233" s="483"/>
      <c r="NVS233" s="483"/>
      <c r="NVT233" s="483"/>
      <c r="NVU233" s="483"/>
      <c r="NVV233" s="483"/>
      <c r="NVW233" s="483"/>
      <c r="NVX233" s="483"/>
      <c r="NVY233" s="483"/>
      <c r="NVZ233" s="483"/>
      <c r="NWA233" s="483"/>
      <c r="NWB233" s="483"/>
      <c r="NWC233" s="483"/>
      <c r="NWD233" s="483"/>
      <c r="NWE233" s="483"/>
      <c r="NWF233" s="483"/>
      <c r="NWG233" s="483"/>
      <c r="NWH233" s="483"/>
      <c r="NWI233" s="483"/>
      <c r="NWJ233" s="483"/>
      <c r="NWK233" s="483"/>
      <c r="NWL233" s="483"/>
      <c r="NWM233" s="483"/>
      <c r="NWN233" s="483"/>
      <c r="NWO233" s="483"/>
      <c r="NWP233" s="483"/>
      <c r="NWQ233" s="483"/>
      <c r="NWR233" s="483"/>
      <c r="NWS233" s="483"/>
      <c r="NWT233" s="483"/>
      <c r="NWU233" s="483"/>
      <c r="NWV233" s="483"/>
      <c r="NWW233" s="483"/>
      <c r="NWX233" s="483"/>
      <c r="NWY233" s="483"/>
      <c r="NWZ233" s="483"/>
      <c r="NXA233" s="483"/>
      <c r="NXB233" s="483"/>
      <c r="NXC233" s="483"/>
      <c r="NXD233" s="483"/>
      <c r="NXE233" s="483"/>
      <c r="NXF233" s="483"/>
      <c r="NXG233" s="483"/>
      <c r="NXH233" s="483"/>
      <c r="NXI233" s="483"/>
      <c r="NXJ233" s="483"/>
      <c r="NXK233" s="483"/>
      <c r="NXL233" s="483"/>
      <c r="NXM233" s="483"/>
      <c r="NXN233" s="483"/>
      <c r="NXO233" s="483"/>
      <c r="NXP233" s="483"/>
      <c r="NXQ233" s="483"/>
      <c r="NXR233" s="483"/>
      <c r="NXS233" s="483"/>
      <c r="NXT233" s="483"/>
      <c r="NXU233" s="483"/>
      <c r="NXV233" s="483"/>
      <c r="NXW233" s="483"/>
      <c r="NXX233" s="483"/>
      <c r="NXY233" s="483"/>
      <c r="NXZ233" s="483"/>
      <c r="NYA233" s="483"/>
      <c r="NYB233" s="483"/>
      <c r="NYC233" s="483"/>
      <c r="NYD233" s="483"/>
      <c r="NYE233" s="483"/>
      <c r="NYF233" s="483"/>
      <c r="NYG233" s="483"/>
      <c r="NYH233" s="483"/>
      <c r="NYI233" s="483"/>
      <c r="NYJ233" s="483"/>
      <c r="NYK233" s="483"/>
      <c r="NYL233" s="483"/>
      <c r="NYM233" s="483"/>
      <c r="NYN233" s="483"/>
      <c r="NYO233" s="483"/>
      <c r="NYP233" s="483"/>
      <c r="NYQ233" s="483"/>
      <c r="NYR233" s="483"/>
      <c r="NYS233" s="483"/>
      <c r="NYT233" s="483"/>
      <c r="NYU233" s="483"/>
      <c r="NYV233" s="483"/>
      <c r="NYW233" s="483"/>
      <c r="NYX233" s="483"/>
      <c r="NYY233" s="483"/>
      <c r="NYZ233" s="483"/>
      <c r="NZA233" s="483"/>
      <c r="NZB233" s="483"/>
      <c r="NZC233" s="483"/>
      <c r="NZD233" s="483"/>
      <c r="NZE233" s="483"/>
      <c r="NZF233" s="483"/>
      <c r="NZG233" s="483"/>
      <c r="NZH233" s="483"/>
      <c r="NZI233" s="483"/>
      <c r="NZJ233" s="483"/>
      <c r="NZK233" s="483"/>
      <c r="NZL233" s="483"/>
      <c r="NZM233" s="483"/>
      <c r="NZN233" s="483"/>
      <c r="NZO233" s="483"/>
      <c r="NZP233" s="483"/>
      <c r="NZQ233" s="483"/>
      <c r="NZR233" s="483"/>
      <c r="NZS233" s="483"/>
      <c r="NZT233" s="483"/>
      <c r="NZU233" s="483"/>
      <c r="NZV233" s="483"/>
      <c r="NZW233" s="483"/>
      <c r="NZX233" s="483"/>
      <c r="NZY233" s="483"/>
      <c r="NZZ233" s="483"/>
      <c r="OAA233" s="483"/>
      <c r="OAB233" s="483"/>
      <c r="OAC233" s="483"/>
      <c r="OAD233" s="483"/>
      <c r="OAE233" s="483"/>
      <c r="OAF233" s="483"/>
      <c r="OAG233" s="483"/>
      <c r="OAH233" s="483"/>
      <c r="OAI233" s="483"/>
      <c r="OAJ233" s="483"/>
      <c r="OAK233" s="483"/>
      <c r="OAL233" s="483"/>
      <c r="OAM233" s="483"/>
      <c r="OAN233" s="483"/>
      <c r="OAO233" s="483"/>
      <c r="OAP233" s="483"/>
      <c r="OAQ233" s="483"/>
      <c r="OAR233" s="483"/>
      <c r="OAS233" s="483"/>
      <c r="OAT233" s="483"/>
      <c r="OAU233" s="483"/>
      <c r="OAV233" s="483"/>
      <c r="OAW233" s="483"/>
      <c r="OAX233" s="483"/>
      <c r="OAY233" s="483"/>
      <c r="OAZ233" s="483"/>
      <c r="OBA233" s="483"/>
      <c r="OBB233" s="483"/>
      <c r="OBC233" s="483"/>
      <c r="OBD233" s="483"/>
      <c r="OBE233" s="483"/>
      <c r="OBF233" s="483"/>
      <c r="OBG233" s="483"/>
      <c r="OBH233" s="483"/>
      <c r="OBI233" s="483"/>
      <c r="OBJ233" s="483"/>
      <c r="OBK233" s="483"/>
      <c r="OBL233" s="483"/>
      <c r="OBM233" s="483"/>
      <c r="OBN233" s="483"/>
      <c r="OBO233" s="483"/>
      <c r="OBP233" s="483"/>
      <c r="OBQ233" s="483"/>
      <c r="OBR233" s="483"/>
      <c r="OBS233" s="483"/>
      <c r="OBT233" s="483"/>
      <c r="OBU233" s="483"/>
      <c r="OBV233" s="483"/>
      <c r="OBW233" s="483"/>
      <c r="OBX233" s="483"/>
      <c r="OBY233" s="483"/>
      <c r="OBZ233" s="483"/>
      <c r="OCA233" s="483"/>
      <c r="OCB233" s="483"/>
      <c r="OCC233" s="483"/>
      <c r="OCD233" s="483"/>
      <c r="OCE233" s="483"/>
      <c r="OCF233" s="483"/>
      <c r="OCG233" s="483"/>
      <c r="OCH233" s="483"/>
      <c r="OCI233" s="483"/>
      <c r="OCJ233" s="483"/>
      <c r="OCK233" s="483"/>
      <c r="OCL233" s="483"/>
      <c r="OCM233" s="483"/>
      <c r="OCN233" s="483"/>
      <c r="OCO233" s="483"/>
      <c r="OCP233" s="483"/>
      <c r="OCQ233" s="483"/>
      <c r="OCR233" s="483"/>
      <c r="OCS233" s="483"/>
      <c r="OCT233" s="483"/>
      <c r="OCU233" s="483"/>
      <c r="OCV233" s="483"/>
      <c r="OCW233" s="483"/>
      <c r="OCX233" s="483"/>
      <c r="OCY233" s="483"/>
      <c r="OCZ233" s="483"/>
      <c r="ODA233" s="483"/>
      <c r="ODB233" s="483"/>
      <c r="ODC233" s="483"/>
      <c r="ODD233" s="483"/>
      <c r="ODE233" s="483"/>
      <c r="ODF233" s="483"/>
      <c r="ODG233" s="483"/>
      <c r="ODH233" s="483"/>
      <c r="ODI233" s="483"/>
      <c r="ODJ233" s="483"/>
      <c r="ODK233" s="483"/>
      <c r="ODL233" s="483"/>
      <c r="ODM233" s="483"/>
      <c r="ODN233" s="483"/>
      <c r="ODO233" s="483"/>
      <c r="ODP233" s="483"/>
      <c r="ODQ233" s="483"/>
      <c r="ODR233" s="483"/>
      <c r="ODS233" s="483"/>
      <c r="ODT233" s="483"/>
      <c r="ODU233" s="483"/>
      <c r="ODV233" s="483"/>
      <c r="ODW233" s="483"/>
      <c r="ODX233" s="483"/>
      <c r="ODY233" s="483"/>
      <c r="ODZ233" s="483"/>
      <c r="OEA233" s="483"/>
      <c r="OEB233" s="483"/>
      <c r="OEC233" s="483"/>
      <c r="OED233" s="483"/>
      <c r="OEE233" s="483"/>
      <c r="OEF233" s="483"/>
      <c r="OEG233" s="483"/>
      <c r="OEH233" s="483"/>
      <c r="OEI233" s="483"/>
      <c r="OEJ233" s="483"/>
      <c r="OEK233" s="483"/>
      <c r="OEL233" s="483"/>
      <c r="OEM233" s="483"/>
      <c r="OEN233" s="483"/>
      <c r="OEO233" s="483"/>
      <c r="OEP233" s="483"/>
      <c r="OEQ233" s="483"/>
      <c r="OER233" s="483"/>
      <c r="OES233" s="483"/>
      <c r="OET233" s="483"/>
      <c r="OEU233" s="483"/>
      <c r="OEV233" s="483"/>
      <c r="OEW233" s="483"/>
      <c r="OEX233" s="483"/>
      <c r="OEY233" s="483"/>
      <c r="OEZ233" s="483"/>
      <c r="OFA233" s="483"/>
      <c r="OFB233" s="483"/>
      <c r="OFC233" s="483"/>
      <c r="OFD233" s="483"/>
      <c r="OFE233" s="483"/>
      <c r="OFF233" s="483"/>
      <c r="OFG233" s="483"/>
      <c r="OFH233" s="483"/>
      <c r="OFI233" s="483"/>
      <c r="OFJ233" s="483"/>
      <c r="OFK233" s="483"/>
      <c r="OFL233" s="483"/>
      <c r="OFM233" s="483"/>
      <c r="OFN233" s="483"/>
      <c r="OFO233" s="483"/>
      <c r="OFP233" s="483"/>
      <c r="OFQ233" s="483"/>
      <c r="OFR233" s="483"/>
      <c r="OFS233" s="483"/>
      <c r="OFT233" s="483"/>
      <c r="OFU233" s="483"/>
      <c r="OFV233" s="483"/>
      <c r="OFW233" s="483"/>
      <c r="OFX233" s="483"/>
      <c r="OFY233" s="483"/>
      <c r="OFZ233" s="483"/>
      <c r="OGA233" s="483"/>
      <c r="OGB233" s="483"/>
      <c r="OGC233" s="483"/>
      <c r="OGD233" s="483"/>
      <c r="OGE233" s="483"/>
      <c r="OGF233" s="483"/>
      <c r="OGG233" s="483"/>
      <c r="OGH233" s="483"/>
      <c r="OGI233" s="483"/>
      <c r="OGJ233" s="483"/>
      <c r="OGK233" s="483"/>
      <c r="OGL233" s="483"/>
      <c r="OGM233" s="483"/>
      <c r="OGN233" s="483"/>
      <c r="OGO233" s="483"/>
      <c r="OGP233" s="483"/>
      <c r="OGQ233" s="483"/>
      <c r="OGR233" s="483"/>
      <c r="OGS233" s="483"/>
      <c r="OGT233" s="483"/>
      <c r="OGU233" s="483"/>
      <c r="OGV233" s="483"/>
      <c r="OGW233" s="483"/>
      <c r="OGX233" s="483"/>
      <c r="OGY233" s="483"/>
      <c r="OGZ233" s="483"/>
      <c r="OHA233" s="483"/>
      <c r="OHB233" s="483"/>
      <c r="OHC233" s="483"/>
      <c r="OHD233" s="483"/>
      <c r="OHE233" s="483"/>
      <c r="OHF233" s="483"/>
      <c r="OHG233" s="483"/>
      <c r="OHH233" s="483"/>
      <c r="OHI233" s="483"/>
      <c r="OHJ233" s="483"/>
      <c r="OHK233" s="483"/>
      <c r="OHL233" s="483"/>
      <c r="OHM233" s="483"/>
      <c r="OHN233" s="483"/>
      <c r="OHO233" s="483"/>
      <c r="OHP233" s="483"/>
      <c r="OHQ233" s="483"/>
      <c r="OHR233" s="483"/>
      <c r="OHS233" s="483"/>
      <c r="OHT233" s="483"/>
      <c r="OHU233" s="483"/>
      <c r="OHV233" s="483"/>
      <c r="OHW233" s="483"/>
      <c r="OHX233" s="483"/>
      <c r="OHY233" s="483"/>
      <c r="OHZ233" s="483"/>
      <c r="OIA233" s="483"/>
      <c r="OIB233" s="483"/>
      <c r="OIC233" s="483"/>
      <c r="OID233" s="483"/>
      <c r="OIE233" s="483"/>
      <c r="OIF233" s="483"/>
      <c r="OIG233" s="483"/>
      <c r="OIH233" s="483"/>
      <c r="OII233" s="483"/>
      <c r="OIJ233" s="483"/>
      <c r="OIK233" s="483"/>
      <c r="OIL233" s="483"/>
      <c r="OIM233" s="483"/>
      <c r="OIN233" s="483"/>
      <c r="OIO233" s="483"/>
      <c r="OIP233" s="483"/>
      <c r="OIQ233" s="483"/>
      <c r="OIR233" s="483"/>
      <c r="OIS233" s="483"/>
      <c r="OIT233" s="483"/>
      <c r="OIU233" s="483"/>
      <c r="OIV233" s="483"/>
      <c r="OIW233" s="483"/>
      <c r="OIX233" s="483"/>
      <c r="OIY233" s="483"/>
      <c r="OIZ233" s="483"/>
      <c r="OJA233" s="483"/>
      <c r="OJB233" s="483"/>
      <c r="OJC233" s="483"/>
      <c r="OJD233" s="483"/>
      <c r="OJE233" s="483"/>
      <c r="OJF233" s="483"/>
      <c r="OJG233" s="483"/>
      <c r="OJH233" s="483"/>
      <c r="OJI233" s="483"/>
      <c r="OJJ233" s="483"/>
      <c r="OJK233" s="483"/>
      <c r="OJL233" s="483"/>
      <c r="OJM233" s="483"/>
      <c r="OJN233" s="483"/>
      <c r="OJO233" s="483"/>
      <c r="OJP233" s="483"/>
      <c r="OJQ233" s="483"/>
      <c r="OJR233" s="483"/>
      <c r="OJS233" s="483"/>
      <c r="OJT233" s="483"/>
      <c r="OJU233" s="483"/>
      <c r="OJV233" s="483"/>
      <c r="OJW233" s="483"/>
      <c r="OJX233" s="483"/>
      <c r="OJY233" s="483"/>
      <c r="OJZ233" s="483"/>
      <c r="OKA233" s="483"/>
      <c r="OKB233" s="483"/>
      <c r="OKC233" s="483"/>
      <c r="OKD233" s="483"/>
      <c r="OKE233" s="483"/>
      <c r="OKF233" s="483"/>
      <c r="OKG233" s="483"/>
      <c r="OKH233" s="483"/>
      <c r="OKI233" s="483"/>
      <c r="OKJ233" s="483"/>
      <c r="OKK233" s="483"/>
      <c r="OKL233" s="483"/>
      <c r="OKM233" s="483"/>
      <c r="OKN233" s="483"/>
      <c r="OKO233" s="483"/>
      <c r="OKP233" s="483"/>
      <c r="OKQ233" s="483"/>
      <c r="OKR233" s="483"/>
      <c r="OKS233" s="483"/>
      <c r="OKT233" s="483"/>
      <c r="OKU233" s="483"/>
      <c r="OKV233" s="483"/>
      <c r="OKW233" s="483"/>
      <c r="OKX233" s="483"/>
      <c r="OKY233" s="483"/>
      <c r="OKZ233" s="483"/>
      <c r="OLA233" s="483"/>
      <c r="OLB233" s="483"/>
      <c r="OLC233" s="483"/>
      <c r="OLD233" s="483"/>
      <c r="OLE233" s="483"/>
      <c r="OLF233" s="483"/>
      <c r="OLG233" s="483"/>
      <c r="OLH233" s="483"/>
      <c r="OLI233" s="483"/>
      <c r="OLJ233" s="483"/>
      <c r="OLK233" s="483"/>
      <c r="OLL233" s="483"/>
      <c r="OLM233" s="483"/>
      <c r="OLN233" s="483"/>
      <c r="OLO233" s="483"/>
      <c r="OLP233" s="483"/>
      <c r="OLQ233" s="483"/>
      <c r="OLR233" s="483"/>
      <c r="OLS233" s="483"/>
      <c r="OLT233" s="483"/>
      <c r="OLU233" s="483"/>
      <c r="OLV233" s="483"/>
      <c r="OLW233" s="483"/>
      <c r="OLX233" s="483"/>
      <c r="OLY233" s="483"/>
      <c r="OLZ233" s="483"/>
      <c r="OMA233" s="483"/>
      <c r="OMB233" s="483"/>
      <c r="OMC233" s="483"/>
      <c r="OMD233" s="483"/>
      <c r="OME233" s="483"/>
      <c r="OMF233" s="483"/>
      <c r="OMG233" s="483"/>
      <c r="OMH233" s="483"/>
      <c r="OMI233" s="483"/>
      <c r="OMJ233" s="483"/>
      <c r="OMK233" s="483"/>
      <c r="OML233" s="483"/>
      <c r="OMM233" s="483"/>
      <c r="OMN233" s="483"/>
      <c r="OMO233" s="483"/>
      <c r="OMP233" s="483"/>
      <c r="OMQ233" s="483"/>
      <c r="OMR233" s="483"/>
      <c r="OMS233" s="483"/>
      <c r="OMT233" s="483"/>
      <c r="OMU233" s="483"/>
      <c r="OMV233" s="483"/>
      <c r="OMW233" s="483"/>
      <c r="OMX233" s="483"/>
      <c r="OMY233" s="483"/>
      <c r="OMZ233" s="483"/>
      <c r="ONA233" s="483"/>
      <c r="ONB233" s="483"/>
      <c r="ONC233" s="483"/>
      <c r="OND233" s="483"/>
      <c r="ONE233" s="483"/>
      <c r="ONF233" s="483"/>
      <c r="ONG233" s="483"/>
      <c r="ONH233" s="483"/>
      <c r="ONI233" s="483"/>
      <c r="ONJ233" s="483"/>
      <c r="ONK233" s="483"/>
      <c r="ONL233" s="483"/>
      <c r="ONM233" s="483"/>
      <c r="ONN233" s="483"/>
      <c r="ONO233" s="483"/>
      <c r="ONP233" s="483"/>
      <c r="ONQ233" s="483"/>
      <c r="ONR233" s="483"/>
      <c r="ONS233" s="483"/>
      <c r="ONT233" s="483"/>
      <c r="ONU233" s="483"/>
      <c r="ONV233" s="483"/>
      <c r="ONW233" s="483"/>
      <c r="ONX233" s="483"/>
      <c r="ONY233" s="483"/>
      <c r="ONZ233" s="483"/>
      <c r="OOA233" s="483"/>
      <c r="OOB233" s="483"/>
      <c r="OOC233" s="483"/>
      <c r="OOD233" s="483"/>
      <c r="OOE233" s="483"/>
      <c r="OOF233" s="483"/>
      <c r="OOG233" s="483"/>
      <c r="OOH233" s="483"/>
      <c r="OOI233" s="483"/>
      <c r="OOJ233" s="483"/>
      <c r="OOK233" s="483"/>
      <c r="OOL233" s="483"/>
      <c r="OOM233" s="483"/>
      <c r="OON233" s="483"/>
      <c r="OOO233" s="483"/>
      <c r="OOP233" s="483"/>
      <c r="OOQ233" s="483"/>
      <c r="OOR233" s="483"/>
      <c r="OOS233" s="483"/>
      <c r="OOT233" s="483"/>
      <c r="OOU233" s="483"/>
      <c r="OOV233" s="483"/>
      <c r="OOW233" s="483"/>
      <c r="OOX233" s="483"/>
      <c r="OOY233" s="483"/>
      <c r="OOZ233" s="483"/>
      <c r="OPA233" s="483"/>
      <c r="OPB233" s="483"/>
      <c r="OPC233" s="483"/>
      <c r="OPD233" s="483"/>
      <c r="OPE233" s="483"/>
      <c r="OPF233" s="483"/>
      <c r="OPG233" s="483"/>
      <c r="OPH233" s="483"/>
      <c r="OPI233" s="483"/>
      <c r="OPJ233" s="483"/>
      <c r="OPK233" s="483"/>
      <c r="OPL233" s="483"/>
      <c r="OPM233" s="483"/>
      <c r="OPN233" s="483"/>
      <c r="OPO233" s="483"/>
      <c r="OPP233" s="483"/>
      <c r="OPQ233" s="483"/>
      <c r="OPR233" s="483"/>
      <c r="OPS233" s="483"/>
      <c r="OPT233" s="483"/>
      <c r="OPU233" s="483"/>
      <c r="OPV233" s="483"/>
      <c r="OPW233" s="483"/>
      <c r="OPX233" s="483"/>
      <c r="OPY233" s="483"/>
      <c r="OPZ233" s="483"/>
      <c r="OQA233" s="483"/>
      <c r="OQB233" s="483"/>
      <c r="OQC233" s="483"/>
      <c r="OQD233" s="483"/>
      <c r="OQE233" s="483"/>
      <c r="OQF233" s="483"/>
      <c r="OQG233" s="483"/>
      <c r="OQH233" s="483"/>
      <c r="OQI233" s="483"/>
      <c r="OQJ233" s="483"/>
      <c r="OQK233" s="483"/>
      <c r="OQL233" s="483"/>
      <c r="OQM233" s="483"/>
      <c r="OQN233" s="483"/>
      <c r="OQO233" s="483"/>
      <c r="OQP233" s="483"/>
      <c r="OQQ233" s="483"/>
      <c r="OQR233" s="483"/>
      <c r="OQS233" s="483"/>
      <c r="OQT233" s="483"/>
      <c r="OQU233" s="483"/>
      <c r="OQV233" s="483"/>
      <c r="OQW233" s="483"/>
      <c r="OQX233" s="483"/>
      <c r="OQY233" s="483"/>
      <c r="OQZ233" s="483"/>
      <c r="ORA233" s="483"/>
      <c r="ORB233" s="483"/>
      <c r="ORC233" s="483"/>
      <c r="ORD233" s="483"/>
      <c r="ORE233" s="483"/>
      <c r="ORF233" s="483"/>
      <c r="ORG233" s="483"/>
      <c r="ORH233" s="483"/>
      <c r="ORI233" s="483"/>
      <c r="ORJ233" s="483"/>
      <c r="ORK233" s="483"/>
      <c r="ORL233" s="483"/>
      <c r="ORM233" s="483"/>
      <c r="ORN233" s="483"/>
      <c r="ORO233" s="483"/>
      <c r="ORP233" s="483"/>
      <c r="ORQ233" s="483"/>
      <c r="ORR233" s="483"/>
      <c r="ORS233" s="483"/>
      <c r="ORT233" s="483"/>
      <c r="ORU233" s="483"/>
      <c r="ORV233" s="483"/>
      <c r="ORW233" s="483"/>
      <c r="ORX233" s="483"/>
      <c r="ORY233" s="483"/>
      <c r="ORZ233" s="483"/>
      <c r="OSA233" s="483"/>
      <c r="OSB233" s="483"/>
      <c r="OSC233" s="483"/>
      <c r="OSD233" s="483"/>
      <c r="OSE233" s="483"/>
      <c r="OSF233" s="483"/>
      <c r="OSG233" s="483"/>
      <c r="OSH233" s="483"/>
      <c r="OSI233" s="483"/>
      <c r="OSJ233" s="483"/>
      <c r="OSK233" s="483"/>
      <c r="OSL233" s="483"/>
      <c r="OSM233" s="483"/>
      <c r="OSN233" s="483"/>
      <c r="OSO233" s="483"/>
      <c r="OSP233" s="483"/>
      <c r="OSQ233" s="483"/>
      <c r="OSR233" s="483"/>
      <c r="OSS233" s="483"/>
      <c r="OST233" s="483"/>
      <c r="OSU233" s="483"/>
      <c r="OSV233" s="483"/>
      <c r="OSW233" s="483"/>
      <c r="OSX233" s="483"/>
      <c r="OSY233" s="483"/>
      <c r="OSZ233" s="483"/>
      <c r="OTA233" s="483"/>
      <c r="OTB233" s="483"/>
      <c r="OTC233" s="483"/>
      <c r="OTD233" s="483"/>
      <c r="OTE233" s="483"/>
      <c r="OTF233" s="483"/>
      <c r="OTG233" s="483"/>
      <c r="OTH233" s="483"/>
      <c r="OTI233" s="483"/>
      <c r="OTJ233" s="483"/>
      <c r="OTK233" s="483"/>
      <c r="OTL233" s="483"/>
      <c r="OTM233" s="483"/>
      <c r="OTN233" s="483"/>
      <c r="OTO233" s="483"/>
      <c r="OTP233" s="483"/>
      <c r="OTQ233" s="483"/>
      <c r="OTR233" s="483"/>
      <c r="OTS233" s="483"/>
      <c r="OTT233" s="483"/>
      <c r="OTU233" s="483"/>
      <c r="OTV233" s="483"/>
      <c r="OTW233" s="483"/>
      <c r="OTX233" s="483"/>
      <c r="OTY233" s="483"/>
      <c r="OTZ233" s="483"/>
      <c r="OUA233" s="483"/>
      <c r="OUB233" s="483"/>
      <c r="OUC233" s="483"/>
      <c r="OUD233" s="483"/>
      <c r="OUE233" s="483"/>
      <c r="OUF233" s="483"/>
      <c r="OUG233" s="483"/>
      <c r="OUH233" s="483"/>
      <c r="OUI233" s="483"/>
      <c r="OUJ233" s="483"/>
      <c r="OUK233" s="483"/>
      <c r="OUL233" s="483"/>
      <c r="OUM233" s="483"/>
      <c r="OUN233" s="483"/>
      <c r="OUO233" s="483"/>
      <c r="OUP233" s="483"/>
      <c r="OUQ233" s="483"/>
      <c r="OUR233" s="483"/>
      <c r="OUS233" s="483"/>
      <c r="OUT233" s="483"/>
      <c r="OUU233" s="483"/>
      <c r="OUV233" s="483"/>
      <c r="OUW233" s="483"/>
      <c r="OUX233" s="483"/>
      <c r="OUY233" s="483"/>
      <c r="OUZ233" s="483"/>
      <c r="OVA233" s="483"/>
      <c r="OVB233" s="483"/>
      <c r="OVC233" s="483"/>
      <c r="OVD233" s="483"/>
      <c r="OVE233" s="483"/>
      <c r="OVF233" s="483"/>
      <c r="OVG233" s="483"/>
      <c r="OVH233" s="483"/>
      <c r="OVI233" s="483"/>
      <c r="OVJ233" s="483"/>
      <c r="OVK233" s="483"/>
      <c r="OVL233" s="483"/>
      <c r="OVM233" s="483"/>
      <c r="OVN233" s="483"/>
      <c r="OVO233" s="483"/>
      <c r="OVP233" s="483"/>
      <c r="OVQ233" s="483"/>
      <c r="OVR233" s="483"/>
      <c r="OVS233" s="483"/>
      <c r="OVT233" s="483"/>
      <c r="OVU233" s="483"/>
      <c r="OVV233" s="483"/>
      <c r="OVW233" s="483"/>
      <c r="OVX233" s="483"/>
      <c r="OVY233" s="483"/>
      <c r="OVZ233" s="483"/>
      <c r="OWA233" s="483"/>
      <c r="OWB233" s="483"/>
      <c r="OWC233" s="483"/>
      <c r="OWD233" s="483"/>
      <c r="OWE233" s="483"/>
      <c r="OWF233" s="483"/>
      <c r="OWG233" s="483"/>
      <c r="OWH233" s="483"/>
      <c r="OWI233" s="483"/>
      <c r="OWJ233" s="483"/>
      <c r="OWK233" s="483"/>
      <c r="OWL233" s="483"/>
      <c r="OWM233" s="483"/>
      <c r="OWN233" s="483"/>
      <c r="OWO233" s="483"/>
      <c r="OWP233" s="483"/>
      <c r="OWQ233" s="483"/>
      <c r="OWR233" s="483"/>
      <c r="OWS233" s="483"/>
      <c r="OWT233" s="483"/>
      <c r="OWU233" s="483"/>
      <c r="OWV233" s="483"/>
      <c r="OWW233" s="483"/>
      <c r="OWX233" s="483"/>
      <c r="OWY233" s="483"/>
      <c r="OWZ233" s="483"/>
      <c r="OXA233" s="483"/>
      <c r="OXB233" s="483"/>
      <c r="OXC233" s="483"/>
      <c r="OXD233" s="483"/>
      <c r="OXE233" s="483"/>
      <c r="OXF233" s="483"/>
      <c r="OXG233" s="483"/>
      <c r="OXH233" s="483"/>
      <c r="OXI233" s="483"/>
      <c r="OXJ233" s="483"/>
      <c r="OXK233" s="483"/>
      <c r="OXL233" s="483"/>
      <c r="OXM233" s="483"/>
      <c r="OXN233" s="483"/>
      <c r="OXO233" s="483"/>
      <c r="OXP233" s="483"/>
      <c r="OXQ233" s="483"/>
      <c r="OXR233" s="483"/>
      <c r="OXS233" s="483"/>
      <c r="OXT233" s="483"/>
      <c r="OXU233" s="483"/>
      <c r="OXV233" s="483"/>
      <c r="OXW233" s="483"/>
      <c r="OXX233" s="483"/>
      <c r="OXY233" s="483"/>
      <c r="OXZ233" s="483"/>
      <c r="OYA233" s="483"/>
      <c r="OYB233" s="483"/>
      <c r="OYC233" s="483"/>
      <c r="OYD233" s="483"/>
      <c r="OYE233" s="483"/>
      <c r="OYF233" s="483"/>
      <c r="OYG233" s="483"/>
      <c r="OYH233" s="483"/>
      <c r="OYI233" s="483"/>
      <c r="OYJ233" s="483"/>
      <c r="OYK233" s="483"/>
      <c r="OYL233" s="483"/>
      <c r="OYM233" s="483"/>
      <c r="OYN233" s="483"/>
      <c r="OYO233" s="483"/>
      <c r="OYP233" s="483"/>
      <c r="OYQ233" s="483"/>
      <c r="OYR233" s="483"/>
      <c r="OYS233" s="483"/>
      <c r="OYT233" s="483"/>
      <c r="OYU233" s="483"/>
      <c r="OYV233" s="483"/>
      <c r="OYW233" s="483"/>
      <c r="OYX233" s="483"/>
      <c r="OYY233" s="483"/>
      <c r="OYZ233" s="483"/>
      <c r="OZA233" s="483"/>
      <c r="OZB233" s="483"/>
      <c r="OZC233" s="483"/>
      <c r="OZD233" s="483"/>
      <c r="OZE233" s="483"/>
      <c r="OZF233" s="483"/>
      <c r="OZG233" s="483"/>
      <c r="OZH233" s="483"/>
      <c r="OZI233" s="483"/>
      <c r="OZJ233" s="483"/>
      <c r="OZK233" s="483"/>
      <c r="OZL233" s="483"/>
      <c r="OZM233" s="483"/>
      <c r="OZN233" s="483"/>
      <c r="OZO233" s="483"/>
      <c r="OZP233" s="483"/>
      <c r="OZQ233" s="483"/>
      <c r="OZR233" s="483"/>
      <c r="OZS233" s="483"/>
      <c r="OZT233" s="483"/>
      <c r="OZU233" s="483"/>
      <c r="OZV233" s="483"/>
      <c r="OZW233" s="483"/>
      <c r="OZX233" s="483"/>
      <c r="OZY233" s="483"/>
      <c r="OZZ233" s="483"/>
      <c r="PAA233" s="483"/>
      <c r="PAB233" s="483"/>
      <c r="PAC233" s="483"/>
      <c r="PAD233" s="483"/>
      <c r="PAE233" s="483"/>
      <c r="PAF233" s="483"/>
      <c r="PAG233" s="483"/>
      <c r="PAH233" s="483"/>
      <c r="PAI233" s="483"/>
      <c r="PAJ233" s="483"/>
      <c r="PAK233" s="483"/>
      <c r="PAL233" s="483"/>
      <c r="PAM233" s="483"/>
      <c r="PAN233" s="483"/>
      <c r="PAO233" s="483"/>
      <c r="PAP233" s="483"/>
      <c r="PAQ233" s="483"/>
      <c r="PAR233" s="483"/>
      <c r="PAS233" s="483"/>
      <c r="PAT233" s="483"/>
      <c r="PAU233" s="483"/>
      <c r="PAV233" s="483"/>
      <c r="PAW233" s="483"/>
      <c r="PAX233" s="483"/>
      <c r="PAY233" s="483"/>
      <c r="PAZ233" s="483"/>
      <c r="PBA233" s="483"/>
      <c r="PBB233" s="483"/>
      <c r="PBC233" s="483"/>
      <c r="PBD233" s="483"/>
      <c r="PBE233" s="483"/>
      <c r="PBF233" s="483"/>
      <c r="PBG233" s="483"/>
      <c r="PBH233" s="483"/>
      <c r="PBI233" s="483"/>
      <c r="PBJ233" s="483"/>
      <c r="PBK233" s="483"/>
      <c r="PBL233" s="483"/>
      <c r="PBM233" s="483"/>
      <c r="PBN233" s="483"/>
      <c r="PBO233" s="483"/>
      <c r="PBP233" s="483"/>
      <c r="PBQ233" s="483"/>
      <c r="PBR233" s="483"/>
      <c r="PBS233" s="483"/>
      <c r="PBT233" s="483"/>
      <c r="PBU233" s="483"/>
      <c r="PBV233" s="483"/>
      <c r="PBW233" s="483"/>
      <c r="PBX233" s="483"/>
      <c r="PBY233" s="483"/>
      <c r="PBZ233" s="483"/>
      <c r="PCA233" s="483"/>
      <c r="PCB233" s="483"/>
      <c r="PCC233" s="483"/>
      <c r="PCD233" s="483"/>
      <c r="PCE233" s="483"/>
      <c r="PCF233" s="483"/>
      <c r="PCG233" s="483"/>
      <c r="PCH233" s="483"/>
      <c r="PCI233" s="483"/>
      <c r="PCJ233" s="483"/>
      <c r="PCK233" s="483"/>
      <c r="PCL233" s="483"/>
      <c r="PCM233" s="483"/>
      <c r="PCN233" s="483"/>
      <c r="PCO233" s="483"/>
      <c r="PCP233" s="483"/>
      <c r="PCQ233" s="483"/>
      <c r="PCR233" s="483"/>
      <c r="PCS233" s="483"/>
      <c r="PCT233" s="483"/>
      <c r="PCU233" s="483"/>
      <c r="PCV233" s="483"/>
      <c r="PCW233" s="483"/>
      <c r="PCX233" s="483"/>
      <c r="PCY233" s="483"/>
      <c r="PCZ233" s="483"/>
      <c r="PDA233" s="483"/>
      <c r="PDB233" s="483"/>
      <c r="PDC233" s="483"/>
      <c r="PDD233" s="483"/>
      <c r="PDE233" s="483"/>
      <c r="PDF233" s="483"/>
      <c r="PDG233" s="483"/>
      <c r="PDH233" s="483"/>
      <c r="PDI233" s="483"/>
      <c r="PDJ233" s="483"/>
      <c r="PDK233" s="483"/>
      <c r="PDL233" s="483"/>
      <c r="PDM233" s="483"/>
      <c r="PDN233" s="483"/>
      <c r="PDO233" s="483"/>
      <c r="PDP233" s="483"/>
      <c r="PDQ233" s="483"/>
      <c r="PDR233" s="483"/>
      <c r="PDS233" s="483"/>
      <c r="PDT233" s="483"/>
      <c r="PDU233" s="483"/>
      <c r="PDV233" s="483"/>
      <c r="PDW233" s="483"/>
      <c r="PDX233" s="483"/>
      <c r="PDY233" s="483"/>
      <c r="PDZ233" s="483"/>
      <c r="PEA233" s="483"/>
      <c r="PEB233" s="483"/>
      <c r="PEC233" s="483"/>
      <c r="PED233" s="483"/>
      <c r="PEE233" s="483"/>
      <c r="PEF233" s="483"/>
      <c r="PEG233" s="483"/>
      <c r="PEH233" s="483"/>
      <c r="PEI233" s="483"/>
      <c r="PEJ233" s="483"/>
      <c r="PEK233" s="483"/>
      <c r="PEL233" s="483"/>
      <c r="PEM233" s="483"/>
      <c r="PEN233" s="483"/>
      <c r="PEO233" s="483"/>
      <c r="PEP233" s="483"/>
      <c r="PEQ233" s="483"/>
      <c r="PER233" s="483"/>
      <c r="PES233" s="483"/>
      <c r="PET233" s="483"/>
      <c r="PEU233" s="483"/>
      <c r="PEV233" s="483"/>
      <c r="PEW233" s="483"/>
      <c r="PEX233" s="483"/>
      <c r="PEY233" s="483"/>
      <c r="PEZ233" s="483"/>
      <c r="PFA233" s="483"/>
      <c r="PFB233" s="483"/>
      <c r="PFC233" s="483"/>
      <c r="PFD233" s="483"/>
      <c r="PFE233" s="483"/>
      <c r="PFF233" s="483"/>
      <c r="PFG233" s="483"/>
      <c r="PFH233" s="483"/>
      <c r="PFI233" s="483"/>
      <c r="PFJ233" s="483"/>
      <c r="PFK233" s="483"/>
      <c r="PFL233" s="483"/>
      <c r="PFM233" s="483"/>
      <c r="PFN233" s="483"/>
      <c r="PFO233" s="483"/>
      <c r="PFP233" s="483"/>
      <c r="PFQ233" s="483"/>
      <c r="PFR233" s="483"/>
      <c r="PFS233" s="483"/>
      <c r="PFT233" s="483"/>
      <c r="PFU233" s="483"/>
      <c r="PFV233" s="483"/>
      <c r="PFW233" s="483"/>
      <c r="PFX233" s="483"/>
      <c r="PFY233" s="483"/>
      <c r="PFZ233" s="483"/>
      <c r="PGA233" s="483"/>
      <c r="PGB233" s="483"/>
      <c r="PGC233" s="483"/>
      <c r="PGD233" s="483"/>
      <c r="PGE233" s="483"/>
      <c r="PGF233" s="483"/>
      <c r="PGG233" s="483"/>
      <c r="PGH233" s="483"/>
      <c r="PGI233" s="483"/>
      <c r="PGJ233" s="483"/>
      <c r="PGK233" s="483"/>
      <c r="PGL233" s="483"/>
      <c r="PGM233" s="483"/>
      <c r="PGN233" s="483"/>
      <c r="PGO233" s="483"/>
      <c r="PGP233" s="483"/>
      <c r="PGQ233" s="483"/>
      <c r="PGR233" s="483"/>
      <c r="PGS233" s="483"/>
      <c r="PGT233" s="483"/>
      <c r="PGU233" s="483"/>
      <c r="PGV233" s="483"/>
      <c r="PGW233" s="483"/>
      <c r="PGX233" s="483"/>
      <c r="PGY233" s="483"/>
      <c r="PGZ233" s="483"/>
      <c r="PHA233" s="483"/>
      <c r="PHB233" s="483"/>
      <c r="PHC233" s="483"/>
      <c r="PHD233" s="483"/>
      <c r="PHE233" s="483"/>
      <c r="PHF233" s="483"/>
      <c r="PHG233" s="483"/>
      <c r="PHH233" s="483"/>
      <c r="PHI233" s="483"/>
      <c r="PHJ233" s="483"/>
      <c r="PHK233" s="483"/>
      <c r="PHL233" s="483"/>
      <c r="PHM233" s="483"/>
      <c r="PHN233" s="483"/>
      <c r="PHO233" s="483"/>
      <c r="PHP233" s="483"/>
      <c r="PHQ233" s="483"/>
      <c r="PHR233" s="483"/>
      <c r="PHS233" s="483"/>
      <c r="PHT233" s="483"/>
      <c r="PHU233" s="483"/>
      <c r="PHV233" s="483"/>
      <c r="PHW233" s="483"/>
      <c r="PHX233" s="483"/>
      <c r="PHY233" s="483"/>
      <c r="PHZ233" s="483"/>
      <c r="PIA233" s="483"/>
      <c r="PIB233" s="483"/>
      <c r="PIC233" s="483"/>
      <c r="PID233" s="483"/>
      <c r="PIE233" s="483"/>
      <c r="PIF233" s="483"/>
      <c r="PIG233" s="483"/>
      <c r="PIH233" s="483"/>
      <c r="PII233" s="483"/>
      <c r="PIJ233" s="483"/>
      <c r="PIK233" s="483"/>
      <c r="PIL233" s="483"/>
      <c r="PIM233" s="483"/>
      <c r="PIN233" s="483"/>
      <c r="PIO233" s="483"/>
      <c r="PIP233" s="483"/>
      <c r="PIQ233" s="483"/>
      <c r="PIR233" s="483"/>
      <c r="PIS233" s="483"/>
      <c r="PIT233" s="483"/>
      <c r="PIU233" s="483"/>
      <c r="PIV233" s="483"/>
      <c r="PIW233" s="483"/>
      <c r="PIX233" s="483"/>
      <c r="PIY233" s="483"/>
      <c r="PIZ233" s="483"/>
      <c r="PJA233" s="483"/>
      <c r="PJB233" s="483"/>
      <c r="PJC233" s="483"/>
      <c r="PJD233" s="483"/>
      <c r="PJE233" s="483"/>
      <c r="PJF233" s="483"/>
      <c r="PJG233" s="483"/>
      <c r="PJH233" s="483"/>
      <c r="PJI233" s="483"/>
      <c r="PJJ233" s="483"/>
      <c r="PJK233" s="483"/>
      <c r="PJL233" s="483"/>
      <c r="PJM233" s="483"/>
      <c r="PJN233" s="483"/>
      <c r="PJO233" s="483"/>
      <c r="PJP233" s="483"/>
      <c r="PJQ233" s="483"/>
      <c r="PJR233" s="483"/>
      <c r="PJS233" s="483"/>
      <c r="PJT233" s="483"/>
      <c r="PJU233" s="483"/>
      <c r="PJV233" s="483"/>
      <c r="PJW233" s="483"/>
      <c r="PJX233" s="483"/>
      <c r="PJY233" s="483"/>
      <c r="PJZ233" s="483"/>
      <c r="PKA233" s="483"/>
      <c r="PKB233" s="483"/>
      <c r="PKC233" s="483"/>
      <c r="PKD233" s="483"/>
      <c r="PKE233" s="483"/>
      <c r="PKF233" s="483"/>
      <c r="PKG233" s="483"/>
      <c r="PKH233" s="483"/>
      <c r="PKI233" s="483"/>
      <c r="PKJ233" s="483"/>
      <c r="PKK233" s="483"/>
      <c r="PKL233" s="483"/>
      <c r="PKM233" s="483"/>
      <c r="PKN233" s="483"/>
      <c r="PKO233" s="483"/>
      <c r="PKP233" s="483"/>
      <c r="PKQ233" s="483"/>
      <c r="PKR233" s="483"/>
      <c r="PKS233" s="483"/>
      <c r="PKT233" s="483"/>
      <c r="PKU233" s="483"/>
      <c r="PKV233" s="483"/>
      <c r="PKW233" s="483"/>
      <c r="PKX233" s="483"/>
      <c r="PKY233" s="483"/>
      <c r="PKZ233" s="483"/>
      <c r="PLA233" s="483"/>
      <c r="PLB233" s="483"/>
      <c r="PLC233" s="483"/>
      <c r="PLD233" s="483"/>
      <c r="PLE233" s="483"/>
      <c r="PLF233" s="483"/>
      <c r="PLG233" s="483"/>
      <c r="PLH233" s="483"/>
      <c r="PLI233" s="483"/>
      <c r="PLJ233" s="483"/>
      <c r="PLK233" s="483"/>
      <c r="PLL233" s="483"/>
      <c r="PLM233" s="483"/>
      <c r="PLN233" s="483"/>
      <c r="PLO233" s="483"/>
      <c r="PLP233" s="483"/>
      <c r="PLQ233" s="483"/>
      <c r="PLR233" s="483"/>
      <c r="PLS233" s="483"/>
      <c r="PLT233" s="483"/>
      <c r="PLU233" s="483"/>
      <c r="PLV233" s="483"/>
      <c r="PLW233" s="483"/>
      <c r="PLX233" s="483"/>
      <c r="PLY233" s="483"/>
      <c r="PLZ233" s="483"/>
      <c r="PMA233" s="483"/>
      <c r="PMB233" s="483"/>
      <c r="PMC233" s="483"/>
      <c r="PMD233" s="483"/>
      <c r="PME233" s="483"/>
      <c r="PMF233" s="483"/>
      <c r="PMG233" s="483"/>
      <c r="PMH233" s="483"/>
      <c r="PMI233" s="483"/>
      <c r="PMJ233" s="483"/>
      <c r="PMK233" s="483"/>
      <c r="PML233" s="483"/>
      <c r="PMM233" s="483"/>
      <c r="PMN233" s="483"/>
      <c r="PMO233" s="483"/>
      <c r="PMP233" s="483"/>
      <c r="PMQ233" s="483"/>
      <c r="PMR233" s="483"/>
      <c r="PMS233" s="483"/>
      <c r="PMT233" s="483"/>
      <c r="PMU233" s="483"/>
      <c r="PMV233" s="483"/>
      <c r="PMW233" s="483"/>
      <c r="PMX233" s="483"/>
      <c r="PMY233" s="483"/>
      <c r="PMZ233" s="483"/>
      <c r="PNA233" s="483"/>
      <c r="PNB233" s="483"/>
      <c r="PNC233" s="483"/>
      <c r="PND233" s="483"/>
      <c r="PNE233" s="483"/>
      <c r="PNF233" s="483"/>
      <c r="PNG233" s="483"/>
      <c r="PNH233" s="483"/>
      <c r="PNI233" s="483"/>
      <c r="PNJ233" s="483"/>
      <c r="PNK233" s="483"/>
      <c r="PNL233" s="483"/>
      <c r="PNM233" s="483"/>
      <c r="PNN233" s="483"/>
      <c r="PNO233" s="483"/>
      <c r="PNP233" s="483"/>
      <c r="PNQ233" s="483"/>
      <c r="PNR233" s="483"/>
      <c r="PNS233" s="483"/>
      <c r="PNT233" s="483"/>
      <c r="PNU233" s="483"/>
      <c r="PNV233" s="483"/>
      <c r="PNW233" s="483"/>
      <c r="PNX233" s="483"/>
      <c r="PNY233" s="483"/>
      <c r="PNZ233" s="483"/>
      <c r="POA233" s="483"/>
      <c r="POB233" s="483"/>
      <c r="POC233" s="483"/>
      <c r="POD233" s="483"/>
      <c r="POE233" s="483"/>
      <c r="POF233" s="483"/>
      <c r="POG233" s="483"/>
      <c r="POH233" s="483"/>
      <c r="POI233" s="483"/>
      <c r="POJ233" s="483"/>
      <c r="POK233" s="483"/>
      <c r="POL233" s="483"/>
      <c r="POM233" s="483"/>
      <c r="PON233" s="483"/>
      <c r="POO233" s="483"/>
      <c r="POP233" s="483"/>
      <c r="POQ233" s="483"/>
      <c r="POR233" s="483"/>
      <c r="POS233" s="483"/>
      <c r="POT233" s="483"/>
      <c r="POU233" s="483"/>
      <c r="POV233" s="483"/>
      <c r="POW233" s="483"/>
      <c r="POX233" s="483"/>
      <c r="POY233" s="483"/>
      <c r="POZ233" s="483"/>
      <c r="PPA233" s="483"/>
      <c r="PPB233" s="483"/>
      <c r="PPC233" s="483"/>
      <c r="PPD233" s="483"/>
      <c r="PPE233" s="483"/>
      <c r="PPF233" s="483"/>
      <c r="PPG233" s="483"/>
      <c r="PPH233" s="483"/>
      <c r="PPI233" s="483"/>
      <c r="PPJ233" s="483"/>
      <c r="PPK233" s="483"/>
      <c r="PPL233" s="483"/>
      <c r="PPM233" s="483"/>
      <c r="PPN233" s="483"/>
      <c r="PPO233" s="483"/>
      <c r="PPP233" s="483"/>
      <c r="PPQ233" s="483"/>
      <c r="PPR233" s="483"/>
      <c r="PPS233" s="483"/>
      <c r="PPT233" s="483"/>
      <c r="PPU233" s="483"/>
      <c r="PPV233" s="483"/>
      <c r="PPW233" s="483"/>
      <c r="PPX233" s="483"/>
      <c r="PPY233" s="483"/>
      <c r="PPZ233" s="483"/>
      <c r="PQA233" s="483"/>
      <c r="PQB233" s="483"/>
      <c r="PQC233" s="483"/>
      <c r="PQD233" s="483"/>
      <c r="PQE233" s="483"/>
      <c r="PQF233" s="483"/>
      <c r="PQG233" s="483"/>
      <c r="PQH233" s="483"/>
      <c r="PQI233" s="483"/>
      <c r="PQJ233" s="483"/>
      <c r="PQK233" s="483"/>
      <c r="PQL233" s="483"/>
      <c r="PQM233" s="483"/>
      <c r="PQN233" s="483"/>
      <c r="PQO233" s="483"/>
      <c r="PQP233" s="483"/>
      <c r="PQQ233" s="483"/>
      <c r="PQR233" s="483"/>
      <c r="PQS233" s="483"/>
      <c r="PQT233" s="483"/>
      <c r="PQU233" s="483"/>
      <c r="PQV233" s="483"/>
      <c r="PQW233" s="483"/>
      <c r="PQX233" s="483"/>
      <c r="PQY233" s="483"/>
      <c r="PQZ233" s="483"/>
      <c r="PRA233" s="483"/>
      <c r="PRB233" s="483"/>
      <c r="PRC233" s="483"/>
      <c r="PRD233" s="483"/>
      <c r="PRE233" s="483"/>
      <c r="PRF233" s="483"/>
      <c r="PRG233" s="483"/>
      <c r="PRH233" s="483"/>
      <c r="PRI233" s="483"/>
      <c r="PRJ233" s="483"/>
      <c r="PRK233" s="483"/>
      <c r="PRL233" s="483"/>
      <c r="PRM233" s="483"/>
      <c r="PRN233" s="483"/>
      <c r="PRO233" s="483"/>
      <c r="PRP233" s="483"/>
      <c r="PRQ233" s="483"/>
      <c r="PRR233" s="483"/>
      <c r="PRS233" s="483"/>
      <c r="PRT233" s="483"/>
      <c r="PRU233" s="483"/>
      <c r="PRV233" s="483"/>
      <c r="PRW233" s="483"/>
      <c r="PRX233" s="483"/>
      <c r="PRY233" s="483"/>
      <c r="PRZ233" s="483"/>
      <c r="PSA233" s="483"/>
      <c r="PSB233" s="483"/>
      <c r="PSC233" s="483"/>
      <c r="PSD233" s="483"/>
      <c r="PSE233" s="483"/>
      <c r="PSF233" s="483"/>
      <c r="PSG233" s="483"/>
      <c r="PSH233" s="483"/>
      <c r="PSI233" s="483"/>
      <c r="PSJ233" s="483"/>
      <c r="PSK233" s="483"/>
      <c r="PSL233" s="483"/>
      <c r="PSM233" s="483"/>
      <c r="PSN233" s="483"/>
      <c r="PSO233" s="483"/>
      <c r="PSP233" s="483"/>
      <c r="PSQ233" s="483"/>
      <c r="PSR233" s="483"/>
      <c r="PSS233" s="483"/>
      <c r="PST233" s="483"/>
      <c r="PSU233" s="483"/>
      <c r="PSV233" s="483"/>
      <c r="PSW233" s="483"/>
      <c r="PSX233" s="483"/>
      <c r="PSY233" s="483"/>
      <c r="PSZ233" s="483"/>
      <c r="PTA233" s="483"/>
      <c r="PTB233" s="483"/>
      <c r="PTC233" s="483"/>
      <c r="PTD233" s="483"/>
      <c r="PTE233" s="483"/>
      <c r="PTF233" s="483"/>
      <c r="PTG233" s="483"/>
      <c r="PTH233" s="483"/>
      <c r="PTI233" s="483"/>
      <c r="PTJ233" s="483"/>
      <c r="PTK233" s="483"/>
      <c r="PTL233" s="483"/>
      <c r="PTM233" s="483"/>
      <c r="PTN233" s="483"/>
      <c r="PTO233" s="483"/>
      <c r="PTP233" s="483"/>
      <c r="PTQ233" s="483"/>
      <c r="PTR233" s="483"/>
      <c r="PTS233" s="483"/>
      <c r="PTT233" s="483"/>
      <c r="PTU233" s="483"/>
      <c r="PTV233" s="483"/>
      <c r="PTW233" s="483"/>
      <c r="PTX233" s="483"/>
      <c r="PTY233" s="483"/>
      <c r="PTZ233" s="483"/>
      <c r="PUA233" s="483"/>
      <c r="PUB233" s="483"/>
      <c r="PUC233" s="483"/>
      <c r="PUD233" s="483"/>
      <c r="PUE233" s="483"/>
      <c r="PUF233" s="483"/>
      <c r="PUG233" s="483"/>
      <c r="PUH233" s="483"/>
      <c r="PUI233" s="483"/>
      <c r="PUJ233" s="483"/>
      <c r="PUK233" s="483"/>
      <c r="PUL233" s="483"/>
      <c r="PUM233" s="483"/>
      <c r="PUN233" s="483"/>
      <c r="PUO233" s="483"/>
      <c r="PUP233" s="483"/>
      <c r="PUQ233" s="483"/>
      <c r="PUR233" s="483"/>
      <c r="PUS233" s="483"/>
      <c r="PUT233" s="483"/>
      <c r="PUU233" s="483"/>
      <c r="PUV233" s="483"/>
      <c r="PUW233" s="483"/>
      <c r="PUX233" s="483"/>
      <c r="PUY233" s="483"/>
      <c r="PUZ233" s="483"/>
      <c r="PVA233" s="483"/>
      <c r="PVB233" s="483"/>
      <c r="PVC233" s="483"/>
      <c r="PVD233" s="483"/>
      <c r="PVE233" s="483"/>
      <c r="PVF233" s="483"/>
      <c r="PVG233" s="483"/>
      <c r="PVH233" s="483"/>
      <c r="PVI233" s="483"/>
      <c r="PVJ233" s="483"/>
      <c r="PVK233" s="483"/>
      <c r="PVL233" s="483"/>
      <c r="PVM233" s="483"/>
      <c r="PVN233" s="483"/>
      <c r="PVO233" s="483"/>
      <c r="PVP233" s="483"/>
      <c r="PVQ233" s="483"/>
      <c r="PVR233" s="483"/>
      <c r="PVS233" s="483"/>
      <c r="PVT233" s="483"/>
      <c r="PVU233" s="483"/>
      <c r="PVV233" s="483"/>
      <c r="PVW233" s="483"/>
      <c r="PVX233" s="483"/>
      <c r="PVY233" s="483"/>
      <c r="PVZ233" s="483"/>
      <c r="PWA233" s="483"/>
      <c r="PWB233" s="483"/>
      <c r="PWC233" s="483"/>
      <c r="PWD233" s="483"/>
      <c r="PWE233" s="483"/>
      <c r="PWF233" s="483"/>
      <c r="PWG233" s="483"/>
      <c r="PWH233" s="483"/>
      <c r="PWI233" s="483"/>
      <c r="PWJ233" s="483"/>
      <c r="PWK233" s="483"/>
      <c r="PWL233" s="483"/>
      <c r="PWM233" s="483"/>
      <c r="PWN233" s="483"/>
      <c r="PWO233" s="483"/>
      <c r="PWP233" s="483"/>
      <c r="PWQ233" s="483"/>
      <c r="PWR233" s="483"/>
      <c r="PWS233" s="483"/>
      <c r="PWT233" s="483"/>
      <c r="PWU233" s="483"/>
      <c r="PWV233" s="483"/>
      <c r="PWW233" s="483"/>
      <c r="PWX233" s="483"/>
      <c r="PWY233" s="483"/>
      <c r="PWZ233" s="483"/>
      <c r="PXA233" s="483"/>
      <c r="PXB233" s="483"/>
      <c r="PXC233" s="483"/>
      <c r="PXD233" s="483"/>
      <c r="PXE233" s="483"/>
      <c r="PXF233" s="483"/>
      <c r="PXG233" s="483"/>
      <c r="PXH233" s="483"/>
      <c r="PXI233" s="483"/>
      <c r="PXJ233" s="483"/>
      <c r="PXK233" s="483"/>
      <c r="PXL233" s="483"/>
      <c r="PXM233" s="483"/>
      <c r="PXN233" s="483"/>
      <c r="PXO233" s="483"/>
      <c r="PXP233" s="483"/>
      <c r="PXQ233" s="483"/>
      <c r="PXR233" s="483"/>
      <c r="PXS233" s="483"/>
      <c r="PXT233" s="483"/>
      <c r="PXU233" s="483"/>
      <c r="PXV233" s="483"/>
      <c r="PXW233" s="483"/>
      <c r="PXX233" s="483"/>
      <c r="PXY233" s="483"/>
      <c r="PXZ233" s="483"/>
      <c r="PYA233" s="483"/>
      <c r="PYB233" s="483"/>
      <c r="PYC233" s="483"/>
      <c r="PYD233" s="483"/>
      <c r="PYE233" s="483"/>
      <c r="PYF233" s="483"/>
      <c r="PYG233" s="483"/>
      <c r="PYH233" s="483"/>
      <c r="PYI233" s="483"/>
      <c r="PYJ233" s="483"/>
      <c r="PYK233" s="483"/>
      <c r="PYL233" s="483"/>
      <c r="PYM233" s="483"/>
      <c r="PYN233" s="483"/>
      <c r="PYO233" s="483"/>
      <c r="PYP233" s="483"/>
      <c r="PYQ233" s="483"/>
      <c r="PYR233" s="483"/>
      <c r="PYS233" s="483"/>
      <c r="PYT233" s="483"/>
      <c r="PYU233" s="483"/>
      <c r="PYV233" s="483"/>
      <c r="PYW233" s="483"/>
      <c r="PYX233" s="483"/>
      <c r="PYY233" s="483"/>
      <c r="PYZ233" s="483"/>
      <c r="PZA233" s="483"/>
      <c r="PZB233" s="483"/>
      <c r="PZC233" s="483"/>
      <c r="PZD233" s="483"/>
      <c r="PZE233" s="483"/>
      <c r="PZF233" s="483"/>
      <c r="PZG233" s="483"/>
      <c r="PZH233" s="483"/>
      <c r="PZI233" s="483"/>
      <c r="PZJ233" s="483"/>
      <c r="PZK233" s="483"/>
      <c r="PZL233" s="483"/>
      <c r="PZM233" s="483"/>
      <c r="PZN233" s="483"/>
      <c r="PZO233" s="483"/>
      <c r="PZP233" s="483"/>
      <c r="PZQ233" s="483"/>
      <c r="PZR233" s="483"/>
      <c r="PZS233" s="483"/>
      <c r="PZT233" s="483"/>
      <c r="PZU233" s="483"/>
      <c r="PZV233" s="483"/>
      <c r="PZW233" s="483"/>
      <c r="PZX233" s="483"/>
      <c r="PZY233" s="483"/>
      <c r="PZZ233" s="483"/>
      <c r="QAA233" s="483"/>
      <c r="QAB233" s="483"/>
      <c r="QAC233" s="483"/>
      <c r="QAD233" s="483"/>
      <c r="QAE233" s="483"/>
      <c r="QAF233" s="483"/>
      <c r="QAG233" s="483"/>
      <c r="QAH233" s="483"/>
      <c r="QAI233" s="483"/>
      <c r="QAJ233" s="483"/>
      <c r="QAK233" s="483"/>
      <c r="QAL233" s="483"/>
      <c r="QAM233" s="483"/>
      <c r="QAN233" s="483"/>
      <c r="QAO233" s="483"/>
      <c r="QAP233" s="483"/>
      <c r="QAQ233" s="483"/>
      <c r="QAR233" s="483"/>
      <c r="QAS233" s="483"/>
      <c r="QAT233" s="483"/>
      <c r="QAU233" s="483"/>
      <c r="QAV233" s="483"/>
      <c r="QAW233" s="483"/>
      <c r="QAX233" s="483"/>
      <c r="QAY233" s="483"/>
      <c r="QAZ233" s="483"/>
      <c r="QBA233" s="483"/>
      <c r="QBB233" s="483"/>
      <c r="QBC233" s="483"/>
      <c r="QBD233" s="483"/>
      <c r="QBE233" s="483"/>
      <c r="QBF233" s="483"/>
      <c r="QBG233" s="483"/>
      <c r="QBH233" s="483"/>
      <c r="QBI233" s="483"/>
      <c r="QBJ233" s="483"/>
      <c r="QBK233" s="483"/>
      <c r="QBL233" s="483"/>
      <c r="QBM233" s="483"/>
      <c r="QBN233" s="483"/>
      <c r="QBO233" s="483"/>
      <c r="QBP233" s="483"/>
      <c r="QBQ233" s="483"/>
      <c r="QBR233" s="483"/>
      <c r="QBS233" s="483"/>
      <c r="QBT233" s="483"/>
      <c r="QBU233" s="483"/>
      <c r="QBV233" s="483"/>
      <c r="QBW233" s="483"/>
      <c r="QBX233" s="483"/>
      <c r="QBY233" s="483"/>
      <c r="QBZ233" s="483"/>
      <c r="QCA233" s="483"/>
      <c r="QCB233" s="483"/>
      <c r="QCC233" s="483"/>
      <c r="QCD233" s="483"/>
      <c r="QCE233" s="483"/>
      <c r="QCF233" s="483"/>
      <c r="QCG233" s="483"/>
      <c r="QCH233" s="483"/>
      <c r="QCI233" s="483"/>
      <c r="QCJ233" s="483"/>
      <c r="QCK233" s="483"/>
      <c r="QCL233" s="483"/>
      <c r="QCM233" s="483"/>
      <c r="QCN233" s="483"/>
      <c r="QCO233" s="483"/>
      <c r="QCP233" s="483"/>
      <c r="QCQ233" s="483"/>
      <c r="QCR233" s="483"/>
      <c r="QCS233" s="483"/>
      <c r="QCT233" s="483"/>
      <c r="QCU233" s="483"/>
      <c r="QCV233" s="483"/>
      <c r="QCW233" s="483"/>
      <c r="QCX233" s="483"/>
      <c r="QCY233" s="483"/>
      <c r="QCZ233" s="483"/>
      <c r="QDA233" s="483"/>
      <c r="QDB233" s="483"/>
      <c r="QDC233" s="483"/>
      <c r="QDD233" s="483"/>
      <c r="QDE233" s="483"/>
      <c r="QDF233" s="483"/>
      <c r="QDG233" s="483"/>
      <c r="QDH233" s="483"/>
      <c r="QDI233" s="483"/>
      <c r="QDJ233" s="483"/>
      <c r="QDK233" s="483"/>
      <c r="QDL233" s="483"/>
      <c r="QDM233" s="483"/>
      <c r="QDN233" s="483"/>
      <c r="QDO233" s="483"/>
      <c r="QDP233" s="483"/>
      <c r="QDQ233" s="483"/>
      <c r="QDR233" s="483"/>
      <c r="QDS233" s="483"/>
      <c r="QDT233" s="483"/>
      <c r="QDU233" s="483"/>
      <c r="QDV233" s="483"/>
      <c r="QDW233" s="483"/>
      <c r="QDX233" s="483"/>
      <c r="QDY233" s="483"/>
      <c r="QDZ233" s="483"/>
      <c r="QEA233" s="483"/>
      <c r="QEB233" s="483"/>
      <c r="QEC233" s="483"/>
      <c r="QED233" s="483"/>
      <c r="QEE233" s="483"/>
      <c r="QEF233" s="483"/>
      <c r="QEG233" s="483"/>
      <c r="QEH233" s="483"/>
      <c r="QEI233" s="483"/>
      <c r="QEJ233" s="483"/>
      <c r="QEK233" s="483"/>
      <c r="QEL233" s="483"/>
      <c r="QEM233" s="483"/>
      <c r="QEN233" s="483"/>
      <c r="QEO233" s="483"/>
      <c r="QEP233" s="483"/>
      <c r="QEQ233" s="483"/>
      <c r="QER233" s="483"/>
      <c r="QES233" s="483"/>
      <c r="QET233" s="483"/>
      <c r="QEU233" s="483"/>
      <c r="QEV233" s="483"/>
      <c r="QEW233" s="483"/>
      <c r="QEX233" s="483"/>
      <c r="QEY233" s="483"/>
      <c r="QEZ233" s="483"/>
      <c r="QFA233" s="483"/>
      <c r="QFB233" s="483"/>
      <c r="QFC233" s="483"/>
      <c r="QFD233" s="483"/>
      <c r="QFE233" s="483"/>
      <c r="QFF233" s="483"/>
      <c r="QFG233" s="483"/>
      <c r="QFH233" s="483"/>
      <c r="QFI233" s="483"/>
      <c r="QFJ233" s="483"/>
      <c r="QFK233" s="483"/>
      <c r="QFL233" s="483"/>
      <c r="QFM233" s="483"/>
      <c r="QFN233" s="483"/>
      <c r="QFO233" s="483"/>
      <c r="QFP233" s="483"/>
      <c r="QFQ233" s="483"/>
      <c r="QFR233" s="483"/>
      <c r="QFS233" s="483"/>
      <c r="QFT233" s="483"/>
      <c r="QFU233" s="483"/>
      <c r="QFV233" s="483"/>
      <c r="QFW233" s="483"/>
      <c r="QFX233" s="483"/>
      <c r="QFY233" s="483"/>
      <c r="QFZ233" s="483"/>
      <c r="QGA233" s="483"/>
      <c r="QGB233" s="483"/>
      <c r="QGC233" s="483"/>
      <c r="QGD233" s="483"/>
      <c r="QGE233" s="483"/>
      <c r="QGF233" s="483"/>
      <c r="QGG233" s="483"/>
      <c r="QGH233" s="483"/>
      <c r="QGI233" s="483"/>
      <c r="QGJ233" s="483"/>
      <c r="QGK233" s="483"/>
      <c r="QGL233" s="483"/>
      <c r="QGM233" s="483"/>
      <c r="QGN233" s="483"/>
      <c r="QGO233" s="483"/>
      <c r="QGP233" s="483"/>
      <c r="QGQ233" s="483"/>
      <c r="QGR233" s="483"/>
      <c r="QGS233" s="483"/>
      <c r="QGT233" s="483"/>
      <c r="QGU233" s="483"/>
      <c r="QGV233" s="483"/>
      <c r="QGW233" s="483"/>
      <c r="QGX233" s="483"/>
      <c r="QGY233" s="483"/>
      <c r="QGZ233" s="483"/>
      <c r="QHA233" s="483"/>
      <c r="QHB233" s="483"/>
      <c r="QHC233" s="483"/>
      <c r="QHD233" s="483"/>
      <c r="QHE233" s="483"/>
      <c r="QHF233" s="483"/>
      <c r="QHG233" s="483"/>
      <c r="QHH233" s="483"/>
      <c r="QHI233" s="483"/>
      <c r="QHJ233" s="483"/>
      <c r="QHK233" s="483"/>
      <c r="QHL233" s="483"/>
      <c r="QHM233" s="483"/>
      <c r="QHN233" s="483"/>
      <c r="QHO233" s="483"/>
      <c r="QHP233" s="483"/>
      <c r="QHQ233" s="483"/>
      <c r="QHR233" s="483"/>
      <c r="QHS233" s="483"/>
      <c r="QHT233" s="483"/>
      <c r="QHU233" s="483"/>
      <c r="QHV233" s="483"/>
      <c r="QHW233" s="483"/>
      <c r="QHX233" s="483"/>
      <c r="QHY233" s="483"/>
      <c r="QHZ233" s="483"/>
      <c r="QIA233" s="483"/>
      <c r="QIB233" s="483"/>
      <c r="QIC233" s="483"/>
      <c r="QID233" s="483"/>
      <c r="QIE233" s="483"/>
      <c r="QIF233" s="483"/>
      <c r="QIG233" s="483"/>
      <c r="QIH233" s="483"/>
      <c r="QII233" s="483"/>
      <c r="QIJ233" s="483"/>
      <c r="QIK233" s="483"/>
      <c r="QIL233" s="483"/>
      <c r="QIM233" s="483"/>
      <c r="QIN233" s="483"/>
      <c r="QIO233" s="483"/>
      <c r="QIP233" s="483"/>
      <c r="QIQ233" s="483"/>
      <c r="QIR233" s="483"/>
      <c r="QIS233" s="483"/>
      <c r="QIT233" s="483"/>
      <c r="QIU233" s="483"/>
      <c r="QIV233" s="483"/>
      <c r="QIW233" s="483"/>
      <c r="QIX233" s="483"/>
      <c r="QIY233" s="483"/>
      <c r="QIZ233" s="483"/>
      <c r="QJA233" s="483"/>
      <c r="QJB233" s="483"/>
      <c r="QJC233" s="483"/>
      <c r="QJD233" s="483"/>
      <c r="QJE233" s="483"/>
      <c r="QJF233" s="483"/>
      <c r="QJG233" s="483"/>
      <c r="QJH233" s="483"/>
      <c r="QJI233" s="483"/>
      <c r="QJJ233" s="483"/>
      <c r="QJK233" s="483"/>
      <c r="QJL233" s="483"/>
      <c r="QJM233" s="483"/>
      <c r="QJN233" s="483"/>
      <c r="QJO233" s="483"/>
      <c r="QJP233" s="483"/>
      <c r="QJQ233" s="483"/>
      <c r="QJR233" s="483"/>
      <c r="QJS233" s="483"/>
      <c r="QJT233" s="483"/>
      <c r="QJU233" s="483"/>
      <c r="QJV233" s="483"/>
      <c r="QJW233" s="483"/>
      <c r="QJX233" s="483"/>
      <c r="QJY233" s="483"/>
      <c r="QJZ233" s="483"/>
      <c r="QKA233" s="483"/>
      <c r="QKB233" s="483"/>
      <c r="QKC233" s="483"/>
      <c r="QKD233" s="483"/>
      <c r="QKE233" s="483"/>
      <c r="QKF233" s="483"/>
      <c r="QKG233" s="483"/>
      <c r="QKH233" s="483"/>
      <c r="QKI233" s="483"/>
      <c r="QKJ233" s="483"/>
      <c r="QKK233" s="483"/>
      <c r="QKL233" s="483"/>
      <c r="QKM233" s="483"/>
      <c r="QKN233" s="483"/>
      <c r="QKO233" s="483"/>
      <c r="QKP233" s="483"/>
      <c r="QKQ233" s="483"/>
      <c r="QKR233" s="483"/>
      <c r="QKS233" s="483"/>
      <c r="QKT233" s="483"/>
      <c r="QKU233" s="483"/>
      <c r="QKV233" s="483"/>
      <c r="QKW233" s="483"/>
      <c r="QKX233" s="483"/>
      <c r="QKY233" s="483"/>
      <c r="QKZ233" s="483"/>
      <c r="QLA233" s="483"/>
      <c r="QLB233" s="483"/>
      <c r="QLC233" s="483"/>
      <c r="QLD233" s="483"/>
      <c r="QLE233" s="483"/>
      <c r="QLF233" s="483"/>
      <c r="QLG233" s="483"/>
      <c r="QLH233" s="483"/>
      <c r="QLI233" s="483"/>
      <c r="QLJ233" s="483"/>
      <c r="QLK233" s="483"/>
      <c r="QLL233" s="483"/>
      <c r="QLM233" s="483"/>
      <c r="QLN233" s="483"/>
      <c r="QLO233" s="483"/>
      <c r="QLP233" s="483"/>
      <c r="QLQ233" s="483"/>
      <c r="QLR233" s="483"/>
      <c r="QLS233" s="483"/>
      <c r="QLT233" s="483"/>
      <c r="QLU233" s="483"/>
      <c r="QLV233" s="483"/>
      <c r="QLW233" s="483"/>
      <c r="QLX233" s="483"/>
      <c r="QLY233" s="483"/>
      <c r="QLZ233" s="483"/>
      <c r="QMA233" s="483"/>
      <c r="QMB233" s="483"/>
      <c r="QMC233" s="483"/>
      <c r="QMD233" s="483"/>
      <c r="QME233" s="483"/>
      <c r="QMF233" s="483"/>
      <c r="QMG233" s="483"/>
      <c r="QMH233" s="483"/>
      <c r="QMI233" s="483"/>
      <c r="QMJ233" s="483"/>
      <c r="QMK233" s="483"/>
      <c r="QML233" s="483"/>
      <c r="QMM233" s="483"/>
      <c r="QMN233" s="483"/>
      <c r="QMO233" s="483"/>
      <c r="QMP233" s="483"/>
      <c r="QMQ233" s="483"/>
      <c r="QMR233" s="483"/>
      <c r="QMS233" s="483"/>
      <c r="QMT233" s="483"/>
      <c r="QMU233" s="483"/>
      <c r="QMV233" s="483"/>
      <c r="QMW233" s="483"/>
      <c r="QMX233" s="483"/>
      <c r="QMY233" s="483"/>
      <c r="QMZ233" s="483"/>
      <c r="QNA233" s="483"/>
      <c r="QNB233" s="483"/>
      <c r="QNC233" s="483"/>
      <c r="QND233" s="483"/>
      <c r="QNE233" s="483"/>
      <c r="QNF233" s="483"/>
      <c r="QNG233" s="483"/>
      <c r="QNH233" s="483"/>
      <c r="QNI233" s="483"/>
      <c r="QNJ233" s="483"/>
      <c r="QNK233" s="483"/>
      <c r="QNL233" s="483"/>
      <c r="QNM233" s="483"/>
      <c r="QNN233" s="483"/>
      <c r="QNO233" s="483"/>
      <c r="QNP233" s="483"/>
      <c r="QNQ233" s="483"/>
      <c r="QNR233" s="483"/>
      <c r="QNS233" s="483"/>
      <c r="QNT233" s="483"/>
      <c r="QNU233" s="483"/>
      <c r="QNV233" s="483"/>
      <c r="QNW233" s="483"/>
      <c r="QNX233" s="483"/>
      <c r="QNY233" s="483"/>
      <c r="QNZ233" s="483"/>
      <c r="QOA233" s="483"/>
      <c r="QOB233" s="483"/>
      <c r="QOC233" s="483"/>
      <c r="QOD233" s="483"/>
      <c r="QOE233" s="483"/>
      <c r="QOF233" s="483"/>
      <c r="QOG233" s="483"/>
      <c r="QOH233" s="483"/>
      <c r="QOI233" s="483"/>
      <c r="QOJ233" s="483"/>
      <c r="QOK233" s="483"/>
      <c r="QOL233" s="483"/>
      <c r="QOM233" s="483"/>
      <c r="QON233" s="483"/>
      <c r="QOO233" s="483"/>
      <c r="QOP233" s="483"/>
      <c r="QOQ233" s="483"/>
      <c r="QOR233" s="483"/>
      <c r="QOS233" s="483"/>
      <c r="QOT233" s="483"/>
      <c r="QOU233" s="483"/>
      <c r="QOV233" s="483"/>
      <c r="QOW233" s="483"/>
      <c r="QOX233" s="483"/>
      <c r="QOY233" s="483"/>
      <c r="QOZ233" s="483"/>
      <c r="QPA233" s="483"/>
      <c r="QPB233" s="483"/>
      <c r="QPC233" s="483"/>
      <c r="QPD233" s="483"/>
      <c r="QPE233" s="483"/>
      <c r="QPF233" s="483"/>
      <c r="QPG233" s="483"/>
      <c r="QPH233" s="483"/>
      <c r="QPI233" s="483"/>
      <c r="QPJ233" s="483"/>
      <c r="QPK233" s="483"/>
      <c r="QPL233" s="483"/>
      <c r="QPM233" s="483"/>
      <c r="QPN233" s="483"/>
      <c r="QPO233" s="483"/>
      <c r="QPP233" s="483"/>
      <c r="QPQ233" s="483"/>
      <c r="QPR233" s="483"/>
      <c r="QPS233" s="483"/>
      <c r="QPT233" s="483"/>
      <c r="QPU233" s="483"/>
      <c r="QPV233" s="483"/>
      <c r="QPW233" s="483"/>
      <c r="QPX233" s="483"/>
      <c r="QPY233" s="483"/>
      <c r="QPZ233" s="483"/>
      <c r="QQA233" s="483"/>
      <c r="QQB233" s="483"/>
      <c r="QQC233" s="483"/>
      <c r="QQD233" s="483"/>
      <c r="QQE233" s="483"/>
      <c r="QQF233" s="483"/>
      <c r="QQG233" s="483"/>
      <c r="QQH233" s="483"/>
      <c r="QQI233" s="483"/>
      <c r="QQJ233" s="483"/>
      <c r="QQK233" s="483"/>
      <c r="QQL233" s="483"/>
      <c r="QQM233" s="483"/>
      <c r="QQN233" s="483"/>
      <c r="QQO233" s="483"/>
      <c r="QQP233" s="483"/>
      <c r="QQQ233" s="483"/>
      <c r="QQR233" s="483"/>
      <c r="QQS233" s="483"/>
      <c r="QQT233" s="483"/>
      <c r="QQU233" s="483"/>
      <c r="QQV233" s="483"/>
      <c r="QQW233" s="483"/>
      <c r="QQX233" s="483"/>
      <c r="QQY233" s="483"/>
      <c r="QQZ233" s="483"/>
      <c r="QRA233" s="483"/>
      <c r="QRB233" s="483"/>
      <c r="QRC233" s="483"/>
      <c r="QRD233" s="483"/>
      <c r="QRE233" s="483"/>
      <c r="QRF233" s="483"/>
      <c r="QRG233" s="483"/>
      <c r="QRH233" s="483"/>
      <c r="QRI233" s="483"/>
      <c r="QRJ233" s="483"/>
      <c r="QRK233" s="483"/>
      <c r="QRL233" s="483"/>
      <c r="QRM233" s="483"/>
      <c r="QRN233" s="483"/>
      <c r="QRO233" s="483"/>
      <c r="QRP233" s="483"/>
      <c r="QRQ233" s="483"/>
      <c r="QRR233" s="483"/>
      <c r="QRS233" s="483"/>
      <c r="QRT233" s="483"/>
      <c r="QRU233" s="483"/>
      <c r="QRV233" s="483"/>
      <c r="QRW233" s="483"/>
      <c r="QRX233" s="483"/>
      <c r="QRY233" s="483"/>
      <c r="QRZ233" s="483"/>
      <c r="QSA233" s="483"/>
      <c r="QSB233" s="483"/>
      <c r="QSC233" s="483"/>
      <c r="QSD233" s="483"/>
      <c r="QSE233" s="483"/>
      <c r="QSF233" s="483"/>
      <c r="QSG233" s="483"/>
      <c r="QSH233" s="483"/>
      <c r="QSI233" s="483"/>
      <c r="QSJ233" s="483"/>
      <c r="QSK233" s="483"/>
      <c r="QSL233" s="483"/>
      <c r="QSM233" s="483"/>
      <c r="QSN233" s="483"/>
      <c r="QSO233" s="483"/>
      <c r="QSP233" s="483"/>
      <c r="QSQ233" s="483"/>
      <c r="QSR233" s="483"/>
      <c r="QSS233" s="483"/>
      <c r="QST233" s="483"/>
      <c r="QSU233" s="483"/>
      <c r="QSV233" s="483"/>
      <c r="QSW233" s="483"/>
      <c r="QSX233" s="483"/>
      <c r="QSY233" s="483"/>
      <c r="QSZ233" s="483"/>
      <c r="QTA233" s="483"/>
      <c r="QTB233" s="483"/>
      <c r="QTC233" s="483"/>
      <c r="QTD233" s="483"/>
      <c r="QTE233" s="483"/>
      <c r="QTF233" s="483"/>
      <c r="QTG233" s="483"/>
      <c r="QTH233" s="483"/>
      <c r="QTI233" s="483"/>
      <c r="QTJ233" s="483"/>
      <c r="QTK233" s="483"/>
      <c r="QTL233" s="483"/>
      <c r="QTM233" s="483"/>
      <c r="QTN233" s="483"/>
      <c r="QTO233" s="483"/>
      <c r="QTP233" s="483"/>
      <c r="QTQ233" s="483"/>
      <c r="QTR233" s="483"/>
      <c r="QTS233" s="483"/>
      <c r="QTT233" s="483"/>
      <c r="QTU233" s="483"/>
      <c r="QTV233" s="483"/>
      <c r="QTW233" s="483"/>
      <c r="QTX233" s="483"/>
      <c r="QTY233" s="483"/>
      <c r="QTZ233" s="483"/>
      <c r="QUA233" s="483"/>
      <c r="QUB233" s="483"/>
      <c r="QUC233" s="483"/>
      <c r="QUD233" s="483"/>
      <c r="QUE233" s="483"/>
      <c r="QUF233" s="483"/>
      <c r="QUG233" s="483"/>
      <c r="QUH233" s="483"/>
      <c r="QUI233" s="483"/>
      <c r="QUJ233" s="483"/>
      <c r="QUK233" s="483"/>
      <c r="QUL233" s="483"/>
      <c r="QUM233" s="483"/>
      <c r="QUN233" s="483"/>
      <c r="QUO233" s="483"/>
      <c r="QUP233" s="483"/>
      <c r="QUQ233" s="483"/>
      <c r="QUR233" s="483"/>
      <c r="QUS233" s="483"/>
      <c r="QUT233" s="483"/>
      <c r="QUU233" s="483"/>
      <c r="QUV233" s="483"/>
      <c r="QUW233" s="483"/>
      <c r="QUX233" s="483"/>
      <c r="QUY233" s="483"/>
      <c r="QUZ233" s="483"/>
      <c r="QVA233" s="483"/>
      <c r="QVB233" s="483"/>
      <c r="QVC233" s="483"/>
      <c r="QVD233" s="483"/>
      <c r="QVE233" s="483"/>
      <c r="QVF233" s="483"/>
      <c r="QVG233" s="483"/>
      <c r="QVH233" s="483"/>
      <c r="QVI233" s="483"/>
      <c r="QVJ233" s="483"/>
      <c r="QVK233" s="483"/>
      <c r="QVL233" s="483"/>
      <c r="QVM233" s="483"/>
      <c r="QVN233" s="483"/>
      <c r="QVO233" s="483"/>
      <c r="QVP233" s="483"/>
      <c r="QVQ233" s="483"/>
      <c r="QVR233" s="483"/>
      <c r="QVS233" s="483"/>
      <c r="QVT233" s="483"/>
      <c r="QVU233" s="483"/>
      <c r="QVV233" s="483"/>
      <c r="QVW233" s="483"/>
      <c r="QVX233" s="483"/>
      <c r="QVY233" s="483"/>
      <c r="QVZ233" s="483"/>
      <c r="QWA233" s="483"/>
      <c r="QWB233" s="483"/>
      <c r="QWC233" s="483"/>
      <c r="QWD233" s="483"/>
      <c r="QWE233" s="483"/>
      <c r="QWF233" s="483"/>
      <c r="QWG233" s="483"/>
      <c r="QWH233" s="483"/>
      <c r="QWI233" s="483"/>
      <c r="QWJ233" s="483"/>
      <c r="QWK233" s="483"/>
      <c r="QWL233" s="483"/>
      <c r="QWM233" s="483"/>
      <c r="QWN233" s="483"/>
      <c r="QWO233" s="483"/>
      <c r="QWP233" s="483"/>
      <c r="QWQ233" s="483"/>
      <c r="QWR233" s="483"/>
      <c r="QWS233" s="483"/>
      <c r="QWT233" s="483"/>
      <c r="QWU233" s="483"/>
      <c r="QWV233" s="483"/>
      <c r="QWW233" s="483"/>
      <c r="QWX233" s="483"/>
      <c r="QWY233" s="483"/>
      <c r="QWZ233" s="483"/>
      <c r="QXA233" s="483"/>
      <c r="QXB233" s="483"/>
      <c r="QXC233" s="483"/>
      <c r="QXD233" s="483"/>
      <c r="QXE233" s="483"/>
      <c r="QXF233" s="483"/>
      <c r="QXG233" s="483"/>
      <c r="QXH233" s="483"/>
      <c r="QXI233" s="483"/>
      <c r="QXJ233" s="483"/>
      <c r="QXK233" s="483"/>
      <c r="QXL233" s="483"/>
      <c r="QXM233" s="483"/>
      <c r="QXN233" s="483"/>
      <c r="QXO233" s="483"/>
      <c r="QXP233" s="483"/>
      <c r="QXQ233" s="483"/>
      <c r="QXR233" s="483"/>
      <c r="QXS233" s="483"/>
      <c r="QXT233" s="483"/>
      <c r="QXU233" s="483"/>
      <c r="QXV233" s="483"/>
      <c r="QXW233" s="483"/>
      <c r="QXX233" s="483"/>
      <c r="QXY233" s="483"/>
      <c r="QXZ233" s="483"/>
      <c r="QYA233" s="483"/>
      <c r="QYB233" s="483"/>
      <c r="QYC233" s="483"/>
      <c r="QYD233" s="483"/>
      <c r="QYE233" s="483"/>
      <c r="QYF233" s="483"/>
      <c r="QYG233" s="483"/>
      <c r="QYH233" s="483"/>
      <c r="QYI233" s="483"/>
      <c r="QYJ233" s="483"/>
      <c r="QYK233" s="483"/>
      <c r="QYL233" s="483"/>
      <c r="QYM233" s="483"/>
      <c r="QYN233" s="483"/>
      <c r="QYO233" s="483"/>
      <c r="QYP233" s="483"/>
      <c r="QYQ233" s="483"/>
      <c r="QYR233" s="483"/>
      <c r="QYS233" s="483"/>
      <c r="QYT233" s="483"/>
      <c r="QYU233" s="483"/>
      <c r="QYV233" s="483"/>
      <c r="QYW233" s="483"/>
      <c r="QYX233" s="483"/>
      <c r="QYY233" s="483"/>
      <c r="QYZ233" s="483"/>
      <c r="QZA233" s="483"/>
      <c r="QZB233" s="483"/>
      <c r="QZC233" s="483"/>
      <c r="QZD233" s="483"/>
      <c r="QZE233" s="483"/>
      <c r="QZF233" s="483"/>
      <c r="QZG233" s="483"/>
      <c r="QZH233" s="483"/>
      <c r="QZI233" s="483"/>
      <c r="QZJ233" s="483"/>
      <c r="QZK233" s="483"/>
      <c r="QZL233" s="483"/>
      <c r="QZM233" s="483"/>
      <c r="QZN233" s="483"/>
      <c r="QZO233" s="483"/>
      <c r="QZP233" s="483"/>
      <c r="QZQ233" s="483"/>
      <c r="QZR233" s="483"/>
      <c r="QZS233" s="483"/>
      <c r="QZT233" s="483"/>
      <c r="QZU233" s="483"/>
      <c r="QZV233" s="483"/>
      <c r="QZW233" s="483"/>
      <c r="QZX233" s="483"/>
      <c r="QZY233" s="483"/>
      <c r="QZZ233" s="483"/>
      <c r="RAA233" s="483"/>
      <c r="RAB233" s="483"/>
      <c r="RAC233" s="483"/>
      <c r="RAD233" s="483"/>
      <c r="RAE233" s="483"/>
      <c r="RAF233" s="483"/>
      <c r="RAG233" s="483"/>
      <c r="RAH233" s="483"/>
      <c r="RAI233" s="483"/>
      <c r="RAJ233" s="483"/>
      <c r="RAK233" s="483"/>
      <c r="RAL233" s="483"/>
      <c r="RAM233" s="483"/>
      <c r="RAN233" s="483"/>
      <c r="RAO233" s="483"/>
      <c r="RAP233" s="483"/>
      <c r="RAQ233" s="483"/>
      <c r="RAR233" s="483"/>
      <c r="RAS233" s="483"/>
      <c r="RAT233" s="483"/>
      <c r="RAU233" s="483"/>
      <c r="RAV233" s="483"/>
      <c r="RAW233" s="483"/>
      <c r="RAX233" s="483"/>
      <c r="RAY233" s="483"/>
      <c r="RAZ233" s="483"/>
      <c r="RBA233" s="483"/>
      <c r="RBB233" s="483"/>
      <c r="RBC233" s="483"/>
      <c r="RBD233" s="483"/>
      <c r="RBE233" s="483"/>
      <c r="RBF233" s="483"/>
      <c r="RBG233" s="483"/>
      <c r="RBH233" s="483"/>
      <c r="RBI233" s="483"/>
      <c r="RBJ233" s="483"/>
      <c r="RBK233" s="483"/>
      <c r="RBL233" s="483"/>
      <c r="RBM233" s="483"/>
      <c r="RBN233" s="483"/>
      <c r="RBO233" s="483"/>
      <c r="RBP233" s="483"/>
      <c r="RBQ233" s="483"/>
      <c r="RBR233" s="483"/>
      <c r="RBS233" s="483"/>
      <c r="RBT233" s="483"/>
      <c r="RBU233" s="483"/>
      <c r="RBV233" s="483"/>
      <c r="RBW233" s="483"/>
      <c r="RBX233" s="483"/>
      <c r="RBY233" s="483"/>
      <c r="RBZ233" s="483"/>
      <c r="RCA233" s="483"/>
      <c r="RCB233" s="483"/>
      <c r="RCC233" s="483"/>
      <c r="RCD233" s="483"/>
      <c r="RCE233" s="483"/>
      <c r="RCF233" s="483"/>
      <c r="RCG233" s="483"/>
      <c r="RCH233" s="483"/>
      <c r="RCI233" s="483"/>
      <c r="RCJ233" s="483"/>
      <c r="RCK233" s="483"/>
      <c r="RCL233" s="483"/>
      <c r="RCM233" s="483"/>
      <c r="RCN233" s="483"/>
      <c r="RCO233" s="483"/>
      <c r="RCP233" s="483"/>
      <c r="RCQ233" s="483"/>
      <c r="RCR233" s="483"/>
      <c r="RCS233" s="483"/>
      <c r="RCT233" s="483"/>
      <c r="RCU233" s="483"/>
      <c r="RCV233" s="483"/>
      <c r="RCW233" s="483"/>
      <c r="RCX233" s="483"/>
      <c r="RCY233" s="483"/>
      <c r="RCZ233" s="483"/>
      <c r="RDA233" s="483"/>
      <c r="RDB233" s="483"/>
      <c r="RDC233" s="483"/>
      <c r="RDD233" s="483"/>
      <c r="RDE233" s="483"/>
      <c r="RDF233" s="483"/>
      <c r="RDG233" s="483"/>
      <c r="RDH233" s="483"/>
      <c r="RDI233" s="483"/>
      <c r="RDJ233" s="483"/>
      <c r="RDK233" s="483"/>
      <c r="RDL233" s="483"/>
      <c r="RDM233" s="483"/>
      <c r="RDN233" s="483"/>
      <c r="RDO233" s="483"/>
      <c r="RDP233" s="483"/>
      <c r="RDQ233" s="483"/>
      <c r="RDR233" s="483"/>
      <c r="RDS233" s="483"/>
      <c r="RDT233" s="483"/>
      <c r="RDU233" s="483"/>
      <c r="RDV233" s="483"/>
      <c r="RDW233" s="483"/>
      <c r="RDX233" s="483"/>
      <c r="RDY233" s="483"/>
      <c r="RDZ233" s="483"/>
      <c r="REA233" s="483"/>
      <c r="REB233" s="483"/>
      <c r="REC233" s="483"/>
      <c r="RED233" s="483"/>
      <c r="REE233" s="483"/>
      <c r="REF233" s="483"/>
      <c r="REG233" s="483"/>
      <c r="REH233" s="483"/>
      <c r="REI233" s="483"/>
      <c r="REJ233" s="483"/>
      <c r="REK233" s="483"/>
      <c r="REL233" s="483"/>
      <c r="REM233" s="483"/>
      <c r="REN233" s="483"/>
      <c r="REO233" s="483"/>
      <c r="REP233" s="483"/>
      <c r="REQ233" s="483"/>
      <c r="RER233" s="483"/>
      <c r="RES233" s="483"/>
      <c r="RET233" s="483"/>
      <c r="REU233" s="483"/>
      <c r="REV233" s="483"/>
      <c r="REW233" s="483"/>
      <c r="REX233" s="483"/>
      <c r="REY233" s="483"/>
      <c r="REZ233" s="483"/>
      <c r="RFA233" s="483"/>
      <c r="RFB233" s="483"/>
      <c r="RFC233" s="483"/>
      <c r="RFD233" s="483"/>
      <c r="RFE233" s="483"/>
      <c r="RFF233" s="483"/>
      <c r="RFG233" s="483"/>
      <c r="RFH233" s="483"/>
      <c r="RFI233" s="483"/>
      <c r="RFJ233" s="483"/>
      <c r="RFK233" s="483"/>
      <c r="RFL233" s="483"/>
      <c r="RFM233" s="483"/>
      <c r="RFN233" s="483"/>
      <c r="RFO233" s="483"/>
      <c r="RFP233" s="483"/>
      <c r="RFQ233" s="483"/>
      <c r="RFR233" s="483"/>
      <c r="RFS233" s="483"/>
      <c r="RFT233" s="483"/>
      <c r="RFU233" s="483"/>
      <c r="RFV233" s="483"/>
      <c r="RFW233" s="483"/>
      <c r="RFX233" s="483"/>
      <c r="RFY233" s="483"/>
      <c r="RFZ233" s="483"/>
      <c r="RGA233" s="483"/>
      <c r="RGB233" s="483"/>
      <c r="RGC233" s="483"/>
      <c r="RGD233" s="483"/>
      <c r="RGE233" s="483"/>
      <c r="RGF233" s="483"/>
      <c r="RGG233" s="483"/>
      <c r="RGH233" s="483"/>
      <c r="RGI233" s="483"/>
      <c r="RGJ233" s="483"/>
      <c r="RGK233" s="483"/>
      <c r="RGL233" s="483"/>
      <c r="RGM233" s="483"/>
      <c r="RGN233" s="483"/>
      <c r="RGO233" s="483"/>
      <c r="RGP233" s="483"/>
      <c r="RGQ233" s="483"/>
      <c r="RGR233" s="483"/>
      <c r="RGS233" s="483"/>
      <c r="RGT233" s="483"/>
      <c r="RGU233" s="483"/>
      <c r="RGV233" s="483"/>
      <c r="RGW233" s="483"/>
      <c r="RGX233" s="483"/>
      <c r="RGY233" s="483"/>
      <c r="RGZ233" s="483"/>
      <c r="RHA233" s="483"/>
      <c r="RHB233" s="483"/>
      <c r="RHC233" s="483"/>
      <c r="RHD233" s="483"/>
      <c r="RHE233" s="483"/>
      <c r="RHF233" s="483"/>
      <c r="RHG233" s="483"/>
      <c r="RHH233" s="483"/>
      <c r="RHI233" s="483"/>
      <c r="RHJ233" s="483"/>
      <c r="RHK233" s="483"/>
      <c r="RHL233" s="483"/>
      <c r="RHM233" s="483"/>
      <c r="RHN233" s="483"/>
      <c r="RHO233" s="483"/>
      <c r="RHP233" s="483"/>
      <c r="RHQ233" s="483"/>
      <c r="RHR233" s="483"/>
      <c r="RHS233" s="483"/>
      <c r="RHT233" s="483"/>
      <c r="RHU233" s="483"/>
      <c r="RHV233" s="483"/>
      <c r="RHW233" s="483"/>
      <c r="RHX233" s="483"/>
      <c r="RHY233" s="483"/>
      <c r="RHZ233" s="483"/>
      <c r="RIA233" s="483"/>
      <c r="RIB233" s="483"/>
      <c r="RIC233" s="483"/>
      <c r="RID233" s="483"/>
      <c r="RIE233" s="483"/>
      <c r="RIF233" s="483"/>
      <c r="RIG233" s="483"/>
      <c r="RIH233" s="483"/>
      <c r="RII233" s="483"/>
      <c r="RIJ233" s="483"/>
      <c r="RIK233" s="483"/>
      <c r="RIL233" s="483"/>
      <c r="RIM233" s="483"/>
      <c r="RIN233" s="483"/>
      <c r="RIO233" s="483"/>
      <c r="RIP233" s="483"/>
      <c r="RIQ233" s="483"/>
      <c r="RIR233" s="483"/>
      <c r="RIS233" s="483"/>
      <c r="RIT233" s="483"/>
      <c r="RIU233" s="483"/>
      <c r="RIV233" s="483"/>
      <c r="RIW233" s="483"/>
      <c r="RIX233" s="483"/>
      <c r="RIY233" s="483"/>
      <c r="RIZ233" s="483"/>
      <c r="RJA233" s="483"/>
      <c r="RJB233" s="483"/>
      <c r="RJC233" s="483"/>
      <c r="RJD233" s="483"/>
      <c r="RJE233" s="483"/>
      <c r="RJF233" s="483"/>
      <c r="RJG233" s="483"/>
      <c r="RJH233" s="483"/>
      <c r="RJI233" s="483"/>
      <c r="RJJ233" s="483"/>
      <c r="RJK233" s="483"/>
      <c r="RJL233" s="483"/>
      <c r="RJM233" s="483"/>
      <c r="RJN233" s="483"/>
      <c r="RJO233" s="483"/>
      <c r="RJP233" s="483"/>
      <c r="RJQ233" s="483"/>
      <c r="RJR233" s="483"/>
      <c r="RJS233" s="483"/>
      <c r="RJT233" s="483"/>
      <c r="RJU233" s="483"/>
      <c r="RJV233" s="483"/>
      <c r="RJW233" s="483"/>
      <c r="RJX233" s="483"/>
      <c r="RJY233" s="483"/>
      <c r="RJZ233" s="483"/>
      <c r="RKA233" s="483"/>
      <c r="RKB233" s="483"/>
      <c r="RKC233" s="483"/>
      <c r="RKD233" s="483"/>
      <c r="RKE233" s="483"/>
      <c r="RKF233" s="483"/>
      <c r="RKG233" s="483"/>
      <c r="RKH233" s="483"/>
      <c r="RKI233" s="483"/>
      <c r="RKJ233" s="483"/>
      <c r="RKK233" s="483"/>
      <c r="RKL233" s="483"/>
      <c r="RKM233" s="483"/>
      <c r="RKN233" s="483"/>
      <c r="RKO233" s="483"/>
      <c r="RKP233" s="483"/>
      <c r="RKQ233" s="483"/>
      <c r="RKR233" s="483"/>
      <c r="RKS233" s="483"/>
      <c r="RKT233" s="483"/>
      <c r="RKU233" s="483"/>
      <c r="RKV233" s="483"/>
      <c r="RKW233" s="483"/>
      <c r="RKX233" s="483"/>
      <c r="RKY233" s="483"/>
      <c r="RKZ233" s="483"/>
      <c r="RLA233" s="483"/>
      <c r="RLB233" s="483"/>
      <c r="RLC233" s="483"/>
      <c r="RLD233" s="483"/>
      <c r="RLE233" s="483"/>
      <c r="RLF233" s="483"/>
      <c r="RLG233" s="483"/>
      <c r="RLH233" s="483"/>
      <c r="RLI233" s="483"/>
      <c r="RLJ233" s="483"/>
      <c r="RLK233" s="483"/>
      <c r="RLL233" s="483"/>
      <c r="RLM233" s="483"/>
      <c r="RLN233" s="483"/>
      <c r="RLO233" s="483"/>
      <c r="RLP233" s="483"/>
      <c r="RLQ233" s="483"/>
      <c r="RLR233" s="483"/>
      <c r="RLS233" s="483"/>
      <c r="RLT233" s="483"/>
      <c r="RLU233" s="483"/>
      <c r="RLV233" s="483"/>
      <c r="RLW233" s="483"/>
      <c r="RLX233" s="483"/>
      <c r="RLY233" s="483"/>
      <c r="RLZ233" s="483"/>
      <c r="RMA233" s="483"/>
      <c r="RMB233" s="483"/>
      <c r="RMC233" s="483"/>
      <c r="RMD233" s="483"/>
      <c r="RME233" s="483"/>
      <c r="RMF233" s="483"/>
      <c r="RMG233" s="483"/>
      <c r="RMH233" s="483"/>
      <c r="RMI233" s="483"/>
      <c r="RMJ233" s="483"/>
      <c r="RMK233" s="483"/>
      <c r="RML233" s="483"/>
      <c r="RMM233" s="483"/>
      <c r="RMN233" s="483"/>
      <c r="RMO233" s="483"/>
      <c r="RMP233" s="483"/>
      <c r="RMQ233" s="483"/>
      <c r="RMR233" s="483"/>
      <c r="RMS233" s="483"/>
      <c r="RMT233" s="483"/>
      <c r="RMU233" s="483"/>
      <c r="RMV233" s="483"/>
      <c r="RMW233" s="483"/>
      <c r="RMX233" s="483"/>
      <c r="RMY233" s="483"/>
      <c r="RMZ233" s="483"/>
      <c r="RNA233" s="483"/>
      <c r="RNB233" s="483"/>
      <c r="RNC233" s="483"/>
      <c r="RND233" s="483"/>
      <c r="RNE233" s="483"/>
      <c r="RNF233" s="483"/>
      <c r="RNG233" s="483"/>
      <c r="RNH233" s="483"/>
      <c r="RNI233" s="483"/>
      <c r="RNJ233" s="483"/>
      <c r="RNK233" s="483"/>
      <c r="RNL233" s="483"/>
      <c r="RNM233" s="483"/>
      <c r="RNN233" s="483"/>
      <c r="RNO233" s="483"/>
      <c r="RNP233" s="483"/>
      <c r="RNQ233" s="483"/>
      <c r="RNR233" s="483"/>
      <c r="RNS233" s="483"/>
      <c r="RNT233" s="483"/>
      <c r="RNU233" s="483"/>
      <c r="RNV233" s="483"/>
      <c r="RNW233" s="483"/>
      <c r="RNX233" s="483"/>
      <c r="RNY233" s="483"/>
      <c r="RNZ233" s="483"/>
      <c r="ROA233" s="483"/>
      <c r="ROB233" s="483"/>
      <c r="ROC233" s="483"/>
      <c r="ROD233" s="483"/>
      <c r="ROE233" s="483"/>
      <c r="ROF233" s="483"/>
      <c r="ROG233" s="483"/>
      <c r="ROH233" s="483"/>
      <c r="ROI233" s="483"/>
      <c r="ROJ233" s="483"/>
      <c r="ROK233" s="483"/>
      <c r="ROL233" s="483"/>
      <c r="ROM233" s="483"/>
      <c r="RON233" s="483"/>
      <c r="ROO233" s="483"/>
      <c r="ROP233" s="483"/>
      <c r="ROQ233" s="483"/>
      <c r="ROR233" s="483"/>
      <c r="ROS233" s="483"/>
      <c r="ROT233" s="483"/>
      <c r="ROU233" s="483"/>
      <c r="ROV233" s="483"/>
      <c r="ROW233" s="483"/>
      <c r="ROX233" s="483"/>
      <c r="ROY233" s="483"/>
      <c r="ROZ233" s="483"/>
      <c r="RPA233" s="483"/>
      <c r="RPB233" s="483"/>
      <c r="RPC233" s="483"/>
      <c r="RPD233" s="483"/>
      <c r="RPE233" s="483"/>
      <c r="RPF233" s="483"/>
      <c r="RPG233" s="483"/>
      <c r="RPH233" s="483"/>
      <c r="RPI233" s="483"/>
      <c r="RPJ233" s="483"/>
      <c r="RPK233" s="483"/>
      <c r="RPL233" s="483"/>
      <c r="RPM233" s="483"/>
      <c r="RPN233" s="483"/>
      <c r="RPO233" s="483"/>
      <c r="RPP233" s="483"/>
      <c r="RPQ233" s="483"/>
      <c r="RPR233" s="483"/>
      <c r="RPS233" s="483"/>
      <c r="RPT233" s="483"/>
      <c r="RPU233" s="483"/>
      <c r="RPV233" s="483"/>
      <c r="RPW233" s="483"/>
      <c r="RPX233" s="483"/>
      <c r="RPY233" s="483"/>
      <c r="RPZ233" s="483"/>
      <c r="RQA233" s="483"/>
      <c r="RQB233" s="483"/>
      <c r="RQC233" s="483"/>
      <c r="RQD233" s="483"/>
      <c r="RQE233" s="483"/>
      <c r="RQF233" s="483"/>
      <c r="RQG233" s="483"/>
      <c r="RQH233" s="483"/>
      <c r="RQI233" s="483"/>
      <c r="RQJ233" s="483"/>
      <c r="RQK233" s="483"/>
      <c r="RQL233" s="483"/>
      <c r="RQM233" s="483"/>
      <c r="RQN233" s="483"/>
      <c r="RQO233" s="483"/>
      <c r="RQP233" s="483"/>
      <c r="RQQ233" s="483"/>
      <c r="RQR233" s="483"/>
      <c r="RQS233" s="483"/>
      <c r="RQT233" s="483"/>
      <c r="RQU233" s="483"/>
      <c r="RQV233" s="483"/>
      <c r="RQW233" s="483"/>
      <c r="RQX233" s="483"/>
      <c r="RQY233" s="483"/>
      <c r="RQZ233" s="483"/>
      <c r="RRA233" s="483"/>
      <c r="RRB233" s="483"/>
      <c r="RRC233" s="483"/>
      <c r="RRD233" s="483"/>
      <c r="RRE233" s="483"/>
      <c r="RRF233" s="483"/>
      <c r="RRG233" s="483"/>
      <c r="RRH233" s="483"/>
      <c r="RRI233" s="483"/>
      <c r="RRJ233" s="483"/>
      <c r="RRK233" s="483"/>
      <c r="RRL233" s="483"/>
      <c r="RRM233" s="483"/>
      <c r="RRN233" s="483"/>
      <c r="RRO233" s="483"/>
      <c r="RRP233" s="483"/>
      <c r="RRQ233" s="483"/>
      <c r="RRR233" s="483"/>
      <c r="RRS233" s="483"/>
      <c r="RRT233" s="483"/>
      <c r="RRU233" s="483"/>
      <c r="RRV233" s="483"/>
      <c r="RRW233" s="483"/>
      <c r="RRX233" s="483"/>
      <c r="RRY233" s="483"/>
      <c r="RRZ233" s="483"/>
      <c r="RSA233" s="483"/>
      <c r="RSB233" s="483"/>
      <c r="RSC233" s="483"/>
      <c r="RSD233" s="483"/>
      <c r="RSE233" s="483"/>
      <c r="RSF233" s="483"/>
      <c r="RSG233" s="483"/>
      <c r="RSH233" s="483"/>
      <c r="RSI233" s="483"/>
      <c r="RSJ233" s="483"/>
      <c r="RSK233" s="483"/>
      <c r="RSL233" s="483"/>
      <c r="RSM233" s="483"/>
      <c r="RSN233" s="483"/>
      <c r="RSO233" s="483"/>
      <c r="RSP233" s="483"/>
      <c r="RSQ233" s="483"/>
      <c r="RSR233" s="483"/>
      <c r="RSS233" s="483"/>
      <c r="RST233" s="483"/>
      <c r="RSU233" s="483"/>
      <c r="RSV233" s="483"/>
      <c r="RSW233" s="483"/>
      <c r="RSX233" s="483"/>
      <c r="RSY233" s="483"/>
      <c r="RSZ233" s="483"/>
      <c r="RTA233" s="483"/>
      <c r="RTB233" s="483"/>
      <c r="RTC233" s="483"/>
      <c r="RTD233" s="483"/>
      <c r="RTE233" s="483"/>
      <c r="RTF233" s="483"/>
      <c r="RTG233" s="483"/>
      <c r="RTH233" s="483"/>
      <c r="RTI233" s="483"/>
      <c r="RTJ233" s="483"/>
      <c r="RTK233" s="483"/>
      <c r="RTL233" s="483"/>
      <c r="RTM233" s="483"/>
      <c r="RTN233" s="483"/>
      <c r="RTO233" s="483"/>
      <c r="RTP233" s="483"/>
      <c r="RTQ233" s="483"/>
      <c r="RTR233" s="483"/>
      <c r="RTS233" s="483"/>
      <c r="RTT233" s="483"/>
      <c r="RTU233" s="483"/>
      <c r="RTV233" s="483"/>
      <c r="RTW233" s="483"/>
      <c r="RTX233" s="483"/>
      <c r="RTY233" s="483"/>
      <c r="RTZ233" s="483"/>
      <c r="RUA233" s="483"/>
      <c r="RUB233" s="483"/>
      <c r="RUC233" s="483"/>
      <c r="RUD233" s="483"/>
      <c r="RUE233" s="483"/>
      <c r="RUF233" s="483"/>
      <c r="RUG233" s="483"/>
      <c r="RUH233" s="483"/>
      <c r="RUI233" s="483"/>
      <c r="RUJ233" s="483"/>
      <c r="RUK233" s="483"/>
      <c r="RUL233" s="483"/>
      <c r="RUM233" s="483"/>
      <c r="RUN233" s="483"/>
      <c r="RUO233" s="483"/>
      <c r="RUP233" s="483"/>
      <c r="RUQ233" s="483"/>
      <c r="RUR233" s="483"/>
      <c r="RUS233" s="483"/>
      <c r="RUT233" s="483"/>
      <c r="RUU233" s="483"/>
      <c r="RUV233" s="483"/>
      <c r="RUW233" s="483"/>
      <c r="RUX233" s="483"/>
      <c r="RUY233" s="483"/>
      <c r="RUZ233" s="483"/>
      <c r="RVA233" s="483"/>
      <c r="RVB233" s="483"/>
      <c r="RVC233" s="483"/>
      <c r="RVD233" s="483"/>
      <c r="RVE233" s="483"/>
      <c r="RVF233" s="483"/>
      <c r="RVG233" s="483"/>
      <c r="RVH233" s="483"/>
      <c r="RVI233" s="483"/>
      <c r="RVJ233" s="483"/>
      <c r="RVK233" s="483"/>
      <c r="RVL233" s="483"/>
      <c r="RVM233" s="483"/>
      <c r="RVN233" s="483"/>
      <c r="RVO233" s="483"/>
      <c r="RVP233" s="483"/>
      <c r="RVQ233" s="483"/>
      <c r="RVR233" s="483"/>
      <c r="RVS233" s="483"/>
      <c r="RVT233" s="483"/>
      <c r="RVU233" s="483"/>
      <c r="RVV233" s="483"/>
      <c r="RVW233" s="483"/>
      <c r="RVX233" s="483"/>
      <c r="RVY233" s="483"/>
      <c r="RVZ233" s="483"/>
      <c r="RWA233" s="483"/>
      <c r="RWB233" s="483"/>
      <c r="RWC233" s="483"/>
      <c r="RWD233" s="483"/>
      <c r="RWE233" s="483"/>
      <c r="RWF233" s="483"/>
      <c r="RWG233" s="483"/>
      <c r="RWH233" s="483"/>
      <c r="RWI233" s="483"/>
      <c r="RWJ233" s="483"/>
      <c r="RWK233" s="483"/>
      <c r="RWL233" s="483"/>
      <c r="RWM233" s="483"/>
      <c r="RWN233" s="483"/>
      <c r="RWO233" s="483"/>
      <c r="RWP233" s="483"/>
      <c r="RWQ233" s="483"/>
      <c r="RWR233" s="483"/>
      <c r="RWS233" s="483"/>
      <c r="RWT233" s="483"/>
      <c r="RWU233" s="483"/>
      <c r="RWV233" s="483"/>
      <c r="RWW233" s="483"/>
      <c r="RWX233" s="483"/>
      <c r="RWY233" s="483"/>
      <c r="RWZ233" s="483"/>
      <c r="RXA233" s="483"/>
      <c r="RXB233" s="483"/>
      <c r="RXC233" s="483"/>
      <c r="RXD233" s="483"/>
      <c r="RXE233" s="483"/>
      <c r="RXF233" s="483"/>
      <c r="RXG233" s="483"/>
      <c r="RXH233" s="483"/>
      <c r="RXI233" s="483"/>
      <c r="RXJ233" s="483"/>
      <c r="RXK233" s="483"/>
      <c r="RXL233" s="483"/>
      <c r="RXM233" s="483"/>
      <c r="RXN233" s="483"/>
      <c r="RXO233" s="483"/>
      <c r="RXP233" s="483"/>
      <c r="RXQ233" s="483"/>
      <c r="RXR233" s="483"/>
      <c r="RXS233" s="483"/>
      <c r="RXT233" s="483"/>
      <c r="RXU233" s="483"/>
      <c r="RXV233" s="483"/>
      <c r="RXW233" s="483"/>
      <c r="RXX233" s="483"/>
      <c r="RXY233" s="483"/>
      <c r="RXZ233" s="483"/>
      <c r="RYA233" s="483"/>
      <c r="RYB233" s="483"/>
      <c r="RYC233" s="483"/>
      <c r="RYD233" s="483"/>
      <c r="RYE233" s="483"/>
      <c r="RYF233" s="483"/>
      <c r="RYG233" s="483"/>
      <c r="RYH233" s="483"/>
      <c r="RYI233" s="483"/>
      <c r="RYJ233" s="483"/>
      <c r="RYK233" s="483"/>
      <c r="RYL233" s="483"/>
      <c r="RYM233" s="483"/>
      <c r="RYN233" s="483"/>
      <c r="RYO233" s="483"/>
      <c r="RYP233" s="483"/>
      <c r="RYQ233" s="483"/>
      <c r="RYR233" s="483"/>
      <c r="RYS233" s="483"/>
      <c r="RYT233" s="483"/>
      <c r="RYU233" s="483"/>
      <c r="RYV233" s="483"/>
      <c r="RYW233" s="483"/>
      <c r="RYX233" s="483"/>
      <c r="RYY233" s="483"/>
      <c r="RYZ233" s="483"/>
      <c r="RZA233" s="483"/>
      <c r="RZB233" s="483"/>
      <c r="RZC233" s="483"/>
      <c r="RZD233" s="483"/>
      <c r="RZE233" s="483"/>
      <c r="RZF233" s="483"/>
      <c r="RZG233" s="483"/>
      <c r="RZH233" s="483"/>
      <c r="RZI233" s="483"/>
      <c r="RZJ233" s="483"/>
      <c r="RZK233" s="483"/>
      <c r="RZL233" s="483"/>
      <c r="RZM233" s="483"/>
      <c r="RZN233" s="483"/>
      <c r="RZO233" s="483"/>
      <c r="RZP233" s="483"/>
      <c r="RZQ233" s="483"/>
      <c r="RZR233" s="483"/>
      <c r="RZS233" s="483"/>
      <c r="RZT233" s="483"/>
      <c r="RZU233" s="483"/>
      <c r="RZV233" s="483"/>
      <c r="RZW233" s="483"/>
      <c r="RZX233" s="483"/>
      <c r="RZY233" s="483"/>
      <c r="RZZ233" s="483"/>
      <c r="SAA233" s="483"/>
      <c r="SAB233" s="483"/>
      <c r="SAC233" s="483"/>
      <c r="SAD233" s="483"/>
      <c r="SAE233" s="483"/>
      <c r="SAF233" s="483"/>
      <c r="SAG233" s="483"/>
      <c r="SAH233" s="483"/>
      <c r="SAI233" s="483"/>
      <c r="SAJ233" s="483"/>
      <c r="SAK233" s="483"/>
      <c r="SAL233" s="483"/>
      <c r="SAM233" s="483"/>
      <c r="SAN233" s="483"/>
      <c r="SAO233" s="483"/>
      <c r="SAP233" s="483"/>
      <c r="SAQ233" s="483"/>
      <c r="SAR233" s="483"/>
      <c r="SAS233" s="483"/>
      <c r="SAT233" s="483"/>
      <c r="SAU233" s="483"/>
      <c r="SAV233" s="483"/>
      <c r="SAW233" s="483"/>
      <c r="SAX233" s="483"/>
      <c r="SAY233" s="483"/>
      <c r="SAZ233" s="483"/>
      <c r="SBA233" s="483"/>
      <c r="SBB233" s="483"/>
      <c r="SBC233" s="483"/>
      <c r="SBD233" s="483"/>
      <c r="SBE233" s="483"/>
      <c r="SBF233" s="483"/>
      <c r="SBG233" s="483"/>
      <c r="SBH233" s="483"/>
      <c r="SBI233" s="483"/>
      <c r="SBJ233" s="483"/>
      <c r="SBK233" s="483"/>
      <c r="SBL233" s="483"/>
      <c r="SBM233" s="483"/>
      <c r="SBN233" s="483"/>
      <c r="SBO233" s="483"/>
      <c r="SBP233" s="483"/>
      <c r="SBQ233" s="483"/>
      <c r="SBR233" s="483"/>
      <c r="SBS233" s="483"/>
      <c r="SBT233" s="483"/>
      <c r="SBU233" s="483"/>
      <c r="SBV233" s="483"/>
      <c r="SBW233" s="483"/>
      <c r="SBX233" s="483"/>
      <c r="SBY233" s="483"/>
      <c r="SBZ233" s="483"/>
      <c r="SCA233" s="483"/>
      <c r="SCB233" s="483"/>
      <c r="SCC233" s="483"/>
      <c r="SCD233" s="483"/>
      <c r="SCE233" s="483"/>
      <c r="SCF233" s="483"/>
      <c r="SCG233" s="483"/>
      <c r="SCH233" s="483"/>
      <c r="SCI233" s="483"/>
      <c r="SCJ233" s="483"/>
      <c r="SCK233" s="483"/>
      <c r="SCL233" s="483"/>
      <c r="SCM233" s="483"/>
      <c r="SCN233" s="483"/>
      <c r="SCO233" s="483"/>
      <c r="SCP233" s="483"/>
      <c r="SCQ233" s="483"/>
      <c r="SCR233" s="483"/>
      <c r="SCS233" s="483"/>
      <c r="SCT233" s="483"/>
      <c r="SCU233" s="483"/>
      <c r="SCV233" s="483"/>
      <c r="SCW233" s="483"/>
      <c r="SCX233" s="483"/>
      <c r="SCY233" s="483"/>
      <c r="SCZ233" s="483"/>
      <c r="SDA233" s="483"/>
      <c r="SDB233" s="483"/>
      <c r="SDC233" s="483"/>
      <c r="SDD233" s="483"/>
      <c r="SDE233" s="483"/>
      <c r="SDF233" s="483"/>
      <c r="SDG233" s="483"/>
      <c r="SDH233" s="483"/>
      <c r="SDI233" s="483"/>
      <c r="SDJ233" s="483"/>
      <c r="SDK233" s="483"/>
      <c r="SDL233" s="483"/>
      <c r="SDM233" s="483"/>
      <c r="SDN233" s="483"/>
      <c r="SDO233" s="483"/>
      <c r="SDP233" s="483"/>
      <c r="SDQ233" s="483"/>
      <c r="SDR233" s="483"/>
      <c r="SDS233" s="483"/>
      <c r="SDT233" s="483"/>
      <c r="SDU233" s="483"/>
      <c r="SDV233" s="483"/>
      <c r="SDW233" s="483"/>
      <c r="SDX233" s="483"/>
      <c r="SDY233" s="483"/>
      <c r="SDZ233" s="483"/>
      <c r="SEA233" s="483"/>
      <c r="SEB233" s="483"/>
      <c r="SEC233" s="483"/>
      <c r="SED233" s="483"/>
      <c r="SEE233" s="483"/>
      <c r="SEF233" s="483"/>
      <c r="SEG233" s="483"/>
      <c r="SEH233" s="483"/>
      <c r="SEI233" s="483"/>
      <c r="SEJ233" s="483"/>
      <c r="SEK233" s="483"/>
      <c r="SEL233" s="483"/>
      <c r="SEM233" s="483"/>
      <c r="SEN233" s="483"/>
      <c r="SEO233" s="483"/>
      <c r="SEP233" s="483"/>
      <c r="SEQ233" s="483"/>
      <c r="SER233" s="483"/>
      <c r="SES233" s="483"/>
      <c r="SET233" s="483"/>
      <c r="SEU233" s="483"/>
      <c r="SEV233" s="483"/>
      <c r="SEW233" s="483"/>
      <c r="SEX233" s="483"/>
      <c r="SEY233" s="483"/>
      <c r="SEZ233" s="483"/>
      <c r="SFA233" s="483"/>
      <c r="SFB233" s="483"/>
      <c r="SFC233" s="483"/>
      <c r="SFD233" s="483"/>
      <c r="SFE233" s="483"/>
      <c r="SFF233" s="483"/>
      <c r="SFG233" s="483"/>
      <c r="SFH233" s="483"/>
      <c r="SFI233" s="483"/>
      <c r="SFJ233" s="483"/>
      <c r="SFK233" s="483"/>
      <c r="SFL233" s="483"/>
      <c r="SFM233" s="483"/>
      <c r="SFN233" s="483"/>
      <c r="SFO233" s="483"/>
      <c r="SFP233" s="483"/>
      <c r="SFQ233" s="483"/>
      <c r="SFR233" s="483"/>
      <c r="SFS233" s="483"/>
      <c r="SFT233" s="483"/>
      <c r="SFU233" s="483"/>
      <c r="SFV233" s="483"/>
      <c r="SFW233" s="483"/>
      <c r="SFX233" s="483"/>
      <c r="SFY233" s="483"/>
      <c r="SFZ233" s="483"/>
      <c r="SGA233" s="483"/>
      <c r="SGB233" s="483"/>
      <c r="SGC233" s="483"/>
      <c r="SGD233" s="483"/>
      <c r="SGE233" s="483"/>
      <c r="SGF233" s="483"/>
      <c r="SGG233" s="483"/>
      <c r="SGH233" s="483"/>
      <c r="SGI233" s="483"/>
      <c r="SGJ233" s="483"/>
      <c r="SGK233" s="483"/>
      <c r="SGL233" s="483"/>
      <c r="SGM233" s="483"/>
      <c r="SGN233" s="483"/>
      <c r="SGO233" s="483"/>
      <c r="SGP233" s="483"/>
      <c r="SGQ233" s="483"/>
      <c r="SGR233" s="483"/>
      <c r="SGS233" s="483"/>
      <c r="SGT233" s="483"/>
      <c r="SGU233" s="483"/>
      <c r="SGV233" s="483"/>
      <c r="SGW233" s="483"/>
      <c r="SGX233" s="483"/>
      <c r="SGY233" s="483"/>
      <c r="SGZ233" s="483"/>
      <c r="SHA233" s="483"/>
      <c r="SHB233" s="483"/>
      <c r="SHC233" s="483"/>
      <c r="SHD233" s="483"/>
      <c r="SHE233" s="483"/>
      <c r="SHF233" s="483"/>
      <c r="SHG233" s="483"/>
      <c r="SHH233" s="483"/>
      <c r="SHI233" s="483"/>
      <c r="SHJ233" s="483"/>
      <c r="SHK233" s="483"/>
      <c r="SHL233" s="483"/>
      <c r="SHM233" s="483"/>
      <c r="SHN233" s="483"/>
      <c r="SHO233" s="483"/>
      <c r="SHP233" s="483"/>
      <c r="SHQ233" s="483"/>
      <c r="SHR233" s="483"/>
      <c r="SHS233" s="483"/>
      <c r="SHT233" s="483"/>
      <c r="SHU233" s="483"/>
      <c r="SHV233" s="483"/>
      <c r="SHW233" s="483"/>
      <c r="SHX233" s="483"/>
      <c r="SHY233" s="483"/>
      <c r="SHZ233" s="483"/>
      <c r="SIA233" s="483"/>
      <c r="SIB233" s="483"/>
      <c r="SIC233" s="483"/>
      <c r="SID233" s="483"/>
      <c r="SIE233" s="483"/>
      <c r="SIF233" s="483"/>
      <c r="SIG233" s="483"/>
      <c r="SIH233" s="483"/>
      <c r="SII233" s="483"/>
      <c r="SIJ233" s="483"/>
      <c r="SIK233" s="483"/>
      <c r="SIL233" s="483"/>
      <c r="SIM233" s="483"/>
      <c r="SIN233" s="483"/>
      <c r="SIO233" s="483"/>
      <c r="SIP233" s="483"/>
      <c r="SIQ233" s="483"/>
      <c r="SIR233" s="483"/>
      <c r="SIS233" s="483"/>
      <c r="SIT233" s="483"/>
      <c r="SIU233" s="483"/>
      <c r="SIV233" s="483"/>
      <c r="SIW233" s="483"/>
      <c r="SIX233" s="483"/>
      <c r="SIY233" s="483"/>
      <c r="SIZ233" s="483"/>
      <c r="SJA233" s="483"/>
      <c r="SJB233" s="483"/>
      <c r="SJC233" s="483"/>
      <c r="SJD233" s="483"/>
      <c r="SJE233" s="483"/>
      <c r="SJF233" s="483"/>
      <c r="SJG233" s="483"/>
      <c r="SJH233" s="483"/>
      <c r="SJI233" s="483"/>
      <c r="SJJ233" s="483"/>
      <c r="SJK233" s="483"/>
      <c r="SJL233" s="483"/>
      <c r="SJM233" s="483"/>
      <c r="SJN233" s="483"/>
      <c r="SJO233" s="483"/>
      <c r="SJP233" s="483"/>
      <c r="SJQ233" s="483"/>
      <c r="SJR233" s="483"/>
      <c r="SJS233" s="483"/>
      <c r="SJT233" s="483"/>
      <c r="SJU233" s="483"/>
      <c r="SJV233" s="483"/>
      <c r="SJW233" s="483"/>
      <c r="SJX233" s="483"/>
      <c r="SJY233" s="483"/>
      <c r="SJZ233" s="483"/>
      <c r="SKA233" s="483"/>
      <c r="SKB233" s="483"/>
      <c r="SKC233" s="483"/>
      <c r="SKD233" s="483"/>
      <c r="SKE233" s="483"/>
      <c r="SKF233" s="483"/>
      <c r="SKG233" s="483"/>
      <c r="SKH233" s="483"/>
      <c r="SKI233" s="483"/>
      <c r="SKJ233" s="483"/>
      <c r="SKK233" s="483"/>
      <c r="SKL233" s="483"/>
      <c r="SKM233" s="483"/>
      <c r="SKN233" s="483"/>
      <c r="SKO233" s="483"/>
      <c r="SKP233" s="483"/>
      <c r="SKQ233" s="483"/>
      <c r="SKR233" s="483"/>
      <c r="SKS233" s="483"/>
      <c r="SKT233" s="483"/>
      <c r="SKU233" s="483"/>
      <c r="SKV233" s="483"/>
      <c r="SKW233" s="483"/>
      <c r="SKX233" s="483"/>
      <c r="SKY233" s="483"/>
      <c r="SKZ233" s="483"/>
      <c r="SLA233" s="483"/>
      <c r="SLB233" s="483"/>
      <c r="SLC233" s="483"/>
      <c r="SLD233" s="483"/>
      <c r="SLE233" s="483"/>
      <c r="SLF233" s="483"/>
      <c r="SLG233" s="483"/>
      <c r="SLH233" s="483"/>
      <c r="SLI233" s="483"/>
      <c r="SLJ233" s="483"/>
      <c r="SLK233" s="483"/>
      <c r="SLL233" s="483"/>
      <c r="SLM233" s="483"/>
      <c r="SLN233" s="483"/>
      <c r="SLO233" s="483"/>
      <c r="SLP233" s="483"/>
      <c r="SLQ233" s="483"/>
      <c r="SLR233" s="483"/>
      <c r="SLS233" s="483"/>
      <c r="SLT233" s="483"/>
      <c r="SLU233" s="483"/>
      <c r="SLV233" s="483"/>
      <c r="SLW233" s="483"/>
      <c r="SLX233" s="483"/>
      <c r="SLY233" s="483"/>
      <c r="SLZ233" s="483"/>
      <c r="SMA233" s="483"/>
      <c r="SMB233" s="483"/>
      <c r="SMC233" s="483"/>
      <c r="SMD233" s="483"/>
      <c r="SME233" s="483"/>
      <c r="SMF233" s="483"/>
      <c r="SMG233" s="483"/>
      <c r="SMH233" s="483"/>
      <c r="SMI233" s="483"/>
      <c r="SMJ233" s="483"/>
      <c r="SMK233" s="483"/>
      <c r="SML233" s="483"/>
      <c r="SMM233" s="483"/>
      <c r="SMN233" s="483"/>
      <c r="SMO233" s="483"/>
      <c r="SMP233" s="483"/>
      <c r="SMQ233" s="483"/>
      <c r="SMR233" s="483"/>
      <c r="SMS233" s="483"/>
      <c r="SMT233" s="483"/>
      <c r="SMU233" s="483"/>
      <c r="SMV233" s="483"/>
      <c r="SMW233" s="483"/>
      <c r="SMX233" s="483"/>
      <c r="SMY233" s="483"/>
      <c r="SMZ233" s="483"/>
      <c r="SNA233" s="483"/>
      <c r="SNB233" s="483"/>
      <c r="SNC233" s="483"/>
      <c r="SND233" s="483"/>
      <c r="SNE233" s="483"/>
      <c r="SNF233" s="483"/>
      <c r="SNG233" s="483"/>
      <c r="SNH233" s="483"/>
      <c r="SNI233" s="483"/>
      <c r="SNJ233" s="483"/>
      <c r="SNK233" s="483"/>
      <c r="SNL233" s="483"/>
      <c r="SNM233" s="483"/>
      <c r="SNN233" s="483"/>
      <c r="SNO233" s="483"/>
      <c r="SNP233" s="483"/>
      <c r="SNQ233" s="483"/>
      <c r="SNR233" s="483"/>
      <c r="SNS233" s="483"/>
      <c r="SNT233" s="483"/>
      <c r="SNU233" s="483"/>
      <c r="SNV233" s="483"/>
      <c r="SNW233" s="483"/>
      <c r="SNX233" s="483"/>
      <c r="SNY233" s="483"/>
      <c r="SNZ233" s="483"/>
      <c r="SOA233" s="483"/>
      <c r="SOB233" s="483"/>
      <c r="SOC233" s="483"/>
      <c r="SOD233" s="483"/>
      <c r="SOE233" s="483"/>
      <c r="SOF233" s="483"/>
      <c r="SOG233" s="483"/>
      <c r="SOH233" s="483"/>
      <c r="SOI233" s="483"/>
      <c r="SOJ233" s="483"/>
      <c r="SOK233" s="483"/>
      <c r="SOL233" s="483"/>
      <c r="SOM233" s="483"/>
      <c r="SON233" s="483"/>
      <c r="SOO233" s="483"/>
      <c r="SOP233" s="483"/>
      <c r="SOQ233" s="483"/>
      <c r="SOR233" s="483"/>
      <c r="SOS233" s="483"/>
      <c r="SOT233" s="483"/>
      <c r="SOU233" s="483"/>
      <c r="SOV233" s="483"/>
      <c r="SOW233" s="483"/>
      <c r="SOX233" s="483"/>
      <c r="SOY233" s="483"/>
      <c r="SOZ233" s="483"/>
      <c r="SPA233" s="483"/>
      <c r="SPB233" s="483"/>
      <c r="SPC233" s="483"/>
      <c r="SPD233" s="483"/>
      <c r="SPE233" s="483"/>
      <c r="SPF233" s="483"/>
      <c r="SPG233" s="483"/>
      <c r="SPH233" s="483"/>
      <c r="SPI233" s="483"/>
      <c r="SPJ233" s="483"/>
      <c r="SPK233" s="483"/>
      <c r="SPL233" s="483"/>
      <c r="SPM233" s="483"/>
      <c r="SPN233" s="483"/>
      <c r="SPO233" s="483"/>
      <c r="SPP233" s="483"/>
      <c r="SPQ233" s="483"/>
      <c r="SPR233" s="483"/>
      <c r="SPS233" s="483"/>
      <c r="SPT233" s="483"/>
      <c r="SPU233" s="483"/>
      <c r="SPV233" s="483"/>
      <c r="SPW233" s="483"/>
      <c r="SPX233" s="483"/>
      <c r="SPY233" s="483"/>
      <c r="SPZ233" s="483"/>
      <c r="SQA233" s="483"/>
      <c r="SQB233" s="483"/>
      <c r="SQC233" s="483"/>
      <c r="SQD233" s="483"/>
      <c r="SQE233" s="483"/>
      <c r="SQF233" s="483"/>
      <c r="SQG233" s="483"/>
      <c r="SQH233" s="483"/>
      <c r="SQI233" s="483"/>
      <c r="SQJ233" s="483"/>
      <c r="SQK233" s="483"/>
      <c r="SQL233" s="483"/>
      <c r="SQM233" s="483"/>
      <c r="SQN233" s="483"/>
      <c r="SQO233" s="483"/>
      <c r="SQP233" s="483"/>
      <c r="SQQ233" s="483"/>
      <c r="SQR233" s="483"/>
      <c r="SQS233" s="483"/>
      <c r="SQT233" s="483"/>
      <c r="SQU233" s="483"/>
      <c r="SQV233" s="483"/>
      <c r="SQW233" s="483"/>
      <c r="SQX233" s="483"/>
      <c r="SQY233" s="483"/>
      <c r="SQZ233" s="483"/>
      <c r="SRA233" s="483"/>
      <c r="SRB233" s="483"/>
      <c r="SRC233" s="483"/>
      <c r="SRD233" s="483"/>
      <c r="SRE233" s="483"/>
      <c r="SRF233" s="483"/>
      <c r="SRG233" s="483"/>
      <c r="SRH233" s="483"/>
      <c r="SRI233" s="483"/>
      <c r="SRJ233" s="483"/>
      <c r="SRK233" s="483"/>
      <c r="SRL233" s="483"/>
      <c r="SRM233" s="483"/>
      <c r="SRN233" s="483"/>
      <c r="SRO233" s="483"/>
      <c r="SRP233" s="483"/>
      <c r="SRQ233" s="483"/>
      <c r="SRR233" s="483"/>
      <c r="SRS233" s="483"/>
      <c r="SRT233" s="483"/>
      <c r="SRU233" s="483"/>
      <c r="SRV233" s="483"/>
      <c r="SRW233" s="483"/>
      <c r="SRX233" s="483"/>
      <c r="SRY233" s="483"/>
      <c r="SRZ233" s="483"/>
      <c r="SSA233" s="483"/>
      <c r="SSB233" s="483"/>
      <c r="SSC233" s="483"/>
      <c r="SSD233" s="483"/>
      <c r="SSE233" s="483"/>
      <c r="SSF233" s="483"/>
      <c r="SSG233" s="483"/>
      <c r="SSH233" s="483"/>
      <c r="SSI233" s="483"/>
      <c r="SSJ233" s="483"/>
      <c r="SSK233" s="483"/>
      <c r="SSL233" s="483"/>
      <c r="SSM233" s="483"/>
      <c r="SSN233" s="483"/>
      <c r="SSO233" s="483"/>
      <c r="SSP233" s="483"/>
      <c r="SSQ233" s="483"/>
      <c r="SSR233" s="483"/>
      <c r="SSS233" s="483"/>
      <c r="SST233" s="483"/>
      <c r="SSU233" s="483"/>
      <c r="SSV233" s="483"/>
      <c r="SSW233" s="483"/>
      <c r="SSX233" s="483"/>
      <c r="SSY233" s="483"/>
      <c r="SSZ233" s="483"/>
      <c r="STA233" s="483"/>
      <c r="STB233" s="483"/>
      <c r="STC233" s="483"/>
      <c r="STD233" s="483"/>
      <c r="STE233" s="483"/>
      <c r="STF233" s="483"/>
      <c r="STG233" s="483"/>
      <c r="STH233" s="483"/>
      <c r="STI233" s="483"/>
      <c r="STJ233" s="483"/>
      <c r="STK233" s="483"/>
      <c r="STL233" s="483"/>
      <c r="STM233" s="483"/>
      <c r="STN233" s="483"/>
      <c r="STO233" s="483"/>
      <c r="STP233" s="483"/>
      <c r="STQ233" s="483"/>
      <c r="STR233" s="483"/>
      <c r="STS233" s="483"/>
      <c r="STT233" s="483"/>
      <c r="STU233" s="483"/>
      <c r="STV233" s="483"/>
      <c r="STW233" s="483"/>
      <c r="STX233" s="483"/>
      <c r="STY233" s="483"/>
      <c r="STZ233" s="483"/>
      <c r="SUA233" s="483"/>
      <c r="SUB233" s="483"/>
      <c r="SUC233" s="483"/>
      <c r="SUD233" s="483"/>
      <c r="SUE233" s="483"/>
      <c r="SUF233" s="483"/>
      <c r="SUG233" s="483"/>
      <c r="SUH233" s="483"/>
      <c r="SUI233" s="483"/>
      <c r="SUJ233" s="483"/>
      <c r="SUK233" s="483"/>
      <c r="SUL233" s="483"/>
      <c r="SUM233" s="483"/>
      <c r="SUN233" s="483"/>
      <c r="SUO233" s="483"/>
      <c r="SUP233" s="483"/>
      <c r="SUQ233" s="483"/>
      <c r="SUR233" s="483"/>
      <c r="SUS233" s="483"/>
      <c r="SUT233" s="483"/>
      <c r="SUU233" s="483"/>
      <c r="SUV233" s="483"/>
      <c r="SUW233" s="483"/>
      <c r="SUX233" s="483"/>
      <c r="SUY233" s="483"/>
      <c r="SUZ233" s="483"/>
      <c r="SVA233" s="483"/>
      <c r="SVB233" s="483"/>
      <c r="SVC233" s="483"/>
      <c r="SVD233" s="483"/>
      <c r="SVE233" s="483"/>
      <c r="SVF233" s="483"/>
      <c r="SVG233" s="483"/>
      <c r="SVH233" s="483"/>
      <c r="SVI233" s="483"/>
      <c r="SVJ233" s="483"/>
      <c r="SVK233" s="483"/>
      <c r="SVL233" s="483"/>
      <c r="SVM233" s="483"/>
      <c r="SVN233" s="483"/>
      <c r="SVO233" s="483"/>
      <c r="SVP233" s="483"/>
      <c r="SVQ233" s="483"/>
      <c r="SVR233" s="483"/>
      <c r="SVS233" s="483"/>
      <c r="SVT233" s="483"/>
      <c r="SVU233" s="483"/>
      <c r="SVV233" s="483"/>
      <c r="SVW233" s="483"/>
      <c r="SVX233" s="483"/>
      <c r="SVY233" s="483"/>
      <c r="SVZ233" s="483"/>
      <c r="SWA233" s="483"/>
      <c r="SWB233" s="483"/>
      <c r="SWC233" s="483"/>
      <c r="SWD233" s="483"/>
      <c r="SWE233" s="483"/>
      <c r="SWF233" s="483"/>
      <c r="SWG233" s="483"/>
      <c r="SWH233" s="483"/>
      <c r="SWI233" s="483"/>
      <c r="SWJ233" s="483"/>
      <c r="SWK233" s="483"/>
      <c r="SWL233" s="483"/>
      <c r="SWM233" s="483"/>
      <c r="SWN233" s="483"/>
      <c r="SWO233" s="483"/>
      <c r="SWP233" s="483"/>
      <c r="SWQ233" s="483"/>
      <c r="SWR233" s="483"/>
      <c r="SWS233" s="483"/>
      <c r="SWT233" s="483"/>
      <c r="SWU233" s="483"/>
      <c r="SWV233" s="483"/>
      <c r="SWW233" s="483"/>
      <c r="SWX233" s="483"/>
      <c r="SWY233" s="483"/>
      <c r="SWZ233" s="483"/>
      <c r="SXA233" s="483"/>
      <c r="SXB233" s="483"/>
      <c r="SXC233" s="483"/>
      <c r="SXD233" s="483"/>
      <c r="SXE233" s="483"/>
      <c r="SXF233" s="483"/>
      <c r="SXG233" s="483"/>
      <c r="SXH233" s="483"/>
      <c r="SXI233" s="483"/>
      <c r="SXJ233" s="483"/>
      <c r="SXK233" s="483"/>
      <c r="SXL233" s="483"/>
      <c r="SXM233" s="483"/>
      <c r="SXN233" s="483"/>
      <c r="SXO233" s="483"/>
      <c r="SXP233" s="483"/>
      <c r="SXQ233" s="483"/>
      <c r="SXR233" s="483"/>
      <c r="SXS233" s="483"/>
      <c r="SXT233" s="483"/>
      <c r="SXU233" s="483"/>
      <c r="SXV233" s="483"/>
      <c r="SXW233" s="483"/>
      <c r="SXX233" s="483"/>
      <c r="SXY233" s="483"/>
      <c r="SXZ233" s="483"/>
      <c r="SYA233" s="483"/>
      <c r="SYB233" s="483"/>
      <c r="SYC233" s="483"/>
      <c r="SYD233" s="483"/>
      <c r="SYE233" s="483"/>
      <c r="SYF233" s="483"/>
      <c r="SYG233" s="483"/>
      <c r="SYH233" s="483"/>
      <c r="SYI233" s="483"/>
      <c r="SYJ233" s="483"/>
      <c r="SYK233" s="483"/>
      <c r="SYL233" s="483"/>
      <c r="SYM233" s="483"/>
      <c r="SYN233" s="483"/>
      <c r="SYO233" s="483"/>
      <c r="SYP233" s="483"/>
      <c r="SYQ233" s="483"/>
      <c r="SYR233" s="483"/>
      <c r="SYS233" s="483"/>
      <c r="SYT233" s="483"/>
      <c r="SYU233" s="483"/>
      <c r="SYV233" s="483"/>
      <c r="SYW233" s="483"/>
      <c r="SYX233" s="483"/>
      <c r="SYY233" s="483"/>
      <c r="SYZ233" s="483"/>
      <c r="SZA233" s="483"/>
      <c r="SZB233" s="483"/>
      <c r="SZC233" s="483"/>
      <c r="SZD233" s="483"/>
      <c r="SZE233" s="483"/>
      <c r="SZF233" s="483"/>
      <c r="SZG233" s="483"/>
      <c r="SZH233" s="483"/>
      <c r="SZI233" s="483"/>
      <c r="SZJ233" s="483"/>
      <c r="SZK233" s="483"/>
      <c r="SZL233" s="483"/>
      <c r="SZM233" s="483"/>
      <c r="SZN233" s="483"/>
      <c r="SZO233" s="483"/>
      <c r="SZP233" s="483"/>
      <c r="SZQ233" s="483"/>
      <c r="SZR233" s="483"/>
      <c r="SZS233" s="483"/>
      <c r="SZT233" s="483"/>
      <c r="SZU233" s="483"/>
      <c r="SZV233" s="483"/>
      <c r="SZW233" s="483"/>
      <c r="SZX233" s="483"/>
      <c r="SZY233" s="483"/>
      <c r="SZZ233" s="483"/>
      <c r="TAA233" s="483"/>
      <c r="TAB233" s="483"/>
      <c r="TAC233" s="483"/>
      <c r="TAD233" s="483"/>
      <c r="TAE233" s="483"/>
      <c r="TAF233" s="483"/>
      <c r="TAG233" s="483"/>
      <c r="TAH233" s="483"/>
      <c r="TAI233" s="483"/>
      <c r="TAJ233" s="483"/>
      <c r="TAK233" s="483"/>
      <c r="TAL233" s="483"/>
      <c r="TAM233" s="483"/>
      <c r="TAN233" s="483"/>
      <c r="TAO233" s="483"/>
      <c r="TAP233" s="483"/>
      <c r="TAQ233" s="483"/>
      <c r="TAR233" s="483"/>
      <c r="TAS233" s="483"/>
      <c r="TAT233" s="483"/>
      <c r="TAU233" s="483"/>
      <c r="TAV233" s="483"/>
      <c r="TAW233" s="483"/>
      <c r="TAX233" s="483"/>
      <c r="TAY233" s="483"/>
      <c r="TAZ233" s="483"/>
      <c r="TBA233" s="483"/>
      <c r="TBB233" s="483"/>
      <c r="TBC233" s="483"/>
      <c r="TBD233" s="483"/>
      <c r="TBE233" s="483"/>
      <c r="TBF233" s="483"/>
      <c r="TBG233" s="483"/>
      <c r="TBH233" s="483"/>
      <c r="TBI233" s="483"/>
      <c r="TBJ233" s="483"/>
      <c r="TBK233" s="483"/>
      <c r="TBL233" s="483"/>
      <c r="TBM233" s="483"/>
      <c r="TBN233" s="483"/>
      <c r="TBO233" s="483"/>
      <c r="TBP233" s="483"/>
      <c r="TBQ233" s="483"/>
      <c r="TBR233" s="483"/>
      <c r="TBS233" s="483"/>
      <c r="TBT233" s="483"/>
      <c r="TBU233" s="483"/>
      <c r="TBV233" s="483"/>
      <c r="TBW233" s="483"/>
      <c r="TBX233" s="483"/>
      <c r="TBY233" s="483"/>
      <c r="TBZ233" s="483"/>
      <c r="TCA233" s="483"/>
      <c r="TCB233" s="483"/>
      <c r="TCC233" s="483"/>
      <c r="TCD233" s="483"/>
      <c r="TCE233" s="483"/>
      <c r="TCF233" s="483"/>
      <c r="TCG233" s="483"/>
      <c r="TCH233" s="483"/>
      <c r="TCI233" s="483"/>
      <c r="TCJ233" s="483"/>
      <c r="TCK233" s="483"/>
      <c r="TCL233" s="483"/>
      <c r="TCM233" s="483"/>
      <c r="TCN233" s="483"/>
      <c r="TCO233" s="483"/>
      <c r="TCP233" s="483"/>
      <c r="TCQ233" s="483"/>
      <c r="TCR233" s="483"/>
      <c r="TCS233" s="483"/>
      <c r="TCT233" s="483"/>
      <c r="TCU233" s="483"/>
      <c r="TCV233" s="483"/>
      <c r="TCW233" s="483"/>
      <c r="TCX233" s="483"/>
      <c r="TCY233" s="483"/>
      <c r="TCZ233" s="483"/>
      <c r="TDA233" s="483"/>
      <c r="TDB233" s="483"/>
      <c r="TDC233" s="483"/>
      <c r="TDD233" s="483"/>
      <c r="TDE233" s="483"/>
      <c r="TDF233" s="483"/>
      <c r="TDG233" s="483"/>
      <c r="TDH233" s="483"/>
      <c r="TDI233" s="483"/>
      <c r="TDJ233" s="483"/>
      <c r="TDK233" s="483"/>
      <c r="TDL233" s="483"/>
      <c r="TDM233" s="483"/>
      <c r="TDN233" s="483"/>
      <c r="TDO233" s="483"/>
      <c r="TDP233" s="483"/>
      <c r="TDQ233" s="483"/>
      <c r="TDR233" s="483"/>
      <c r="TDS233" s="483"/>
      <c r="TDT233" s="483"/>
      <c r="TDU233" s="483"/>
      <c r="TDV233" s="483"/>
      <c r="TDW233" s="483"/>
      <c r="TDX233" s="483"/>
      <c r="TDY233" s="483"/>
      <c r="TDZ233" s="483"/>
      <c r="TEA233" s="483"/>
      <c r="TEB233" s="483"/>
      <c r="TEC233" s="483"/>
      <c r="TED233" s="483"/>
      <c r="TEE233" s="483"/>
      <c r="TEF233" s="483"/>
      <c r="TEG233" s="483"/>
      <c r="TEH233" s="483"/>
      <c r="TEI233" s="483"/>
      <c r="TEJ233" s="483"/>
      <c r="TEK233" s="483"/>
      <c r="TEL233" s="483"/>
      <c r="TEM233" s="483"/>
      <c r="TEN233" s="483"/>
      <c r="TEO233" s="483"/>
      <c r="TEP233" s="483"/>
      <c r="TEQ233" s="483"/>
      <c r="TER233" s="483"/>
      <c r="TES233" s="483"/>
      <c r="TET233" s="483"/>
      <c r="TEU233" s="483"/>
      <c r="TEV233" s="483"/>
      <c r="TEW233" s="483"/>
      <c r="TEX233" s="483"/>
      <c r="TEY233" s="483"/>
      <c r="TEZ233" s="483"/>
      <c r="TFA233" s="483"/>
      <c r="TFB233" s="483"/>
      <c r="TFC233" s="483"/>
      <c r="TFD233" s="483"/>
      <c r="TFE233" s="483"/>
      <c r="TFF233" s="483"/>
      <c r="TFG233" s="483"/>
      <c r="TFH233" s="483"/>
      <c r="TFI233" s="483"/>
      <c r="TFJ233" s="483"/>
      <c r="TFK233" s="483"/>
      <c r="TFL233" s="483"/>
      <c r="TFM233" s="483"/>
      <c r="TFN233" s="483"/>
      <c r="TFO233" s="483"/>
      <c r="TFP233" s="483"/>
      <c r="TFQ233" s="483"/>
      <c r="TFR233" s="483"/>
      <c r="TFS233" s="483"/>
      <c r="TFT233" s="483"/>
      <c r="TFU233" s="483"/>
      <c r="TFV233" s="483"/>
      <c r="TFW233" s="483"/>
      <c r="TFX233" s="483"/>
      <c r="TFY233" s="483"/>
      <c r="TFZ233" s="483"/>
      <c r="TGA233" s="483"/>
      <c r="TGB233" s="483"/>
      <c r="TGC233" s="483"/>
      <c r="TGD233" s="483"/>
      <c r="TGE233" s="483"/>
      <c r="TGF233" s="483"/>
      <c r="TGG233" s="483"/>
      <c r="TGH233" s="483"/>
      <c r="TGI233" s="483"/>
      <c r="TGJ233" s="483"/>
      <c r="TGK233" s="483"/>
      <c r="TGL233" s="483"/>
      <c r="TGM233" s="483"/>
      <c r="TGN233" s="483"/>
      <c r="TGO233" s="483"/>
      <c r="TGP233" s="483"/>
      <c r="TGQ233" s="483"/>
      <c r="TGR233" s="483"/>
      <c r="TGS233" s="483"/>
      <c r="TGT233" s="483"/>
      <c r="TGU233" s="483"/>
      <c r="TGV233" s="483"/>
      <c r="TGW233" s="483"/>
      <c r="TGX233" s="483"/>
      <c r="TGY233" s="483"/>
      <c r="TGZ233" s="483"/>
      <c r="THA233" s="483"/>
      <c r="THB233" s="483"/>
      <c r="THC233" s="483"/>
      <c r="THD233" s="483"/>
      <c r="THE233" s="483"/>
      <c r="THF233" s="483"/>
      <c r="THG233" s="483"/>
      <c r="THH233" s="483"/>
      <c r="THI233" s="483"/>
      <c r="THJ233" s="483"/>
      <c r="THK233" s="483"/>
      <c r="THL233" s="483"/>
      <c r="THM233" s="483"/>
      <c r="THN233" s="483"/>
      <c r="THO233" s="483"/>
      <c r="THP233" s="483"/>
      <c r="THQ233" s="483"/>
      <c r="THR233" s="483"/>
      <c r="THS233" s="483"/>
      <c r="THT233" s="483"/>
      <c r="THU233" s="483"/>
      <c r="THV233" s="483"/>
      <c r="THW233" s="483"/>
      <c r="THX233" s="483"/>
      <c r="THY233" s="483"/>
      <c r="THZ233" s="483"/>
      <c r="TIA233" s="483"/>
      <c r="TIB233" s="483"/>
      <c r="TIC233" s="483"/>
      <c r="TID233" s="483"/>
      <c r="TIE233" s="483"/>
      <c r="TIF233" s="483"/>
      <c r="TIG233" s="483"/>
      <c r="TIH233" s="483"/>
      <c r="TII233" s="483"/>
      <c r="TIJ233" s="483"/>
      <c r="TIK233" s="483"/>
      <c r="TIL233" s="483"/>
      <c r="TIM233" s="483"/>
      <c r="TIN233" s="483"/>
      <c r="TIO233" s="483"/>
      <c r="TIP233" s="483"/>
      <c r="TIQ233" s="483"/>
      <c r="TIR233" s="483"/>
      <c r="TIS233" s="483"/>
      <c r="TIT233" s="483"/>
      <c r="TIU233" s="483"/>
      <c r="TIV233" s="483"/>
      <c r="TIW233" s="483"/>
      <c r="TIX233" s="483"/>
      <c r="TIY233" s="483"/>
      <c r="TIZ233" s="483"/>
      <c r="TJA233" s="483"/>
      <c r="TJB233" s="483"/>
      <c r="TJC233" s="483"/>
      <c r="TJD233" s="483"/>
      <c r="TJE233" s="483"/>
      <c r="TJF233" s="483"/>
      <c r="TJG233" s="483"/>
      <c r="TJH233" s="483"/>
      <c r="TJI233" s="483"/>
      <c r="TJJ233" s="483"/>
      <c r="TJK233" s="483"/>
      <c r="TJL233" s="483"/>
      <c r="TJM233" s="483"/>
      <c r="TJN233" s="483"/>
      <c r="TJO233" s="483"/>
      <c r="TJP233" s="483"/>
      <c r="TJQ233" s="483"/>
      <c r="TJR233" s="483"/>
      <c r="TJS233" s="483"/>
      <c r="TJT233" s="483"/>
      <c r="TJU233" s="483"/>
      <c r="TJV233" s="483"/>
      <c r="TJW233" s="483"/>
      <c r="TJX233" s="483"/>
      <c r="TJY233" s="483"/>
      <c r="TJZ233" s="483"/>
      <c r="TKA233" s="483"/>
      <c r="TKB233" s="483"/>
      <c r="TKC233" s="483"/>
      <c r="TKD233" s="483"/>
      <c r="TKE233" s="483"/>
      <c r="TKF233" s="483"/>
      <c r="TKG233" s="483"/>
      <c r="TKH233" s="483"/>
      <c r="TKI233" s="483"/>
      <c r="TKJ233" s="483"/>
      <c r="TKK233" s="483"/>
      <c r="TKL233" s="483"/>
      <c r="TKM233" s="483"/>
      <c r="TKN233" s="483"/>
      <c r="TKO233" s="483"/>
      <c r="TKP233" s="483"/>
      <c r="TKQ233" s="483"/>
      <c r="TKR233" s="483"/>
      <c r="TKS233" s="483"/>
      <c r="TKT233" s="483"/>
      <c r="TKU233" s="483"/>
      <c r="TKV233" s="483"/>
      <c r="TKW233" s="483"/>
      <c r="TKX233" s="483"/>
      <c r="TKY233" s="483"/>
      <c r="TKZ233" s="483"/>
      <c r="TLA233" s="483"/>
      <c r="TLB233" s="483"/>
      <c r="TLC233" s="483"/>
      <c r="TLD233" s="483"/>
      <c r="TLE233" s="483"/>
      <c r="TLF233" s="483"/>
      <c r="TLG233" s="483"/>
      <c r="TLH233" s="483"/>
      <c r="TLI233" s="483"/>
      <c r="TLJ233" s="483"/>
      <c r="TLK233" s="483"/>
      <c r="TLL233" s="483"/>
      <c r="TLM233" s="483"/>
      <c r="TLN233" s="483"/>
      <c r="TLO233" s="483"/>
      <c r="TLP233" s="483"/>
      <c r="TLQ233" s="483"/>
      <c r="TLR233" s="483"/>
      <c r="TLS233" s="483"/>
      <c r="TLT233" s="483"/>
      <c r="TLU233" s="483"/>
      <c r="TLV233" s="483"/>
      <c r="TLW233" s="483"/>
      <c r="TLX233" s="483"/>
      <c r="TLY233" s="483"/>
      <c r="TLZ233" s="483"/>
      <c r="TMA233" s="483"/>
      <c r="TMB233" s="483"/>
      <c r="TMC233" s="483"/>
      <c r="TMD233" s="483"/>
      <c r="TME233" s="483"/>
      <c r="TMF233" s="483"/>
      <c r="TMG233" s="483"/>
      <c r="TMH233" s="483"/>
      <c r="TMI233" s="483"/>
      <c r="TMJ233" s="483"/>
      <c r="TMK233" s="483"/>
      <c r="TML233" s="483"/>
      <c r="TMM233" s="483"/>
      <c r="TMN233" s="483"/>
      <c r="TMO233" s="483"/>
      <c r="TMP233" s="483"/>
      <c r="TMQ233" s="483"/>
      <c r="TMR233" s="483"/>
      <c r="TMS233" s="483"/>
      <c r="TMT233" s="483"/>
      <c r="TMU233" s="483"/>
      <c r="TMV233" s="483"/>
      <c r="TMW233" s="483"/>
      <c r="TMX233" s="483"/>
      <c r="TMY233" s="483"/>
      <c r="TMZ233" s="483"/>
      <c r="TNA233" s="483"/>
      <c r="TNB233" s="483"/>
      <c r="TNC233" s="483"/>
      <c r="TND233" s="483"/>
      <c r="TNE233" s="483"/>
      <c r="TNF233" s="483"/>
      <c r="TNG233" s="483"/>
      <c r="TNH233" s="483"/>
      <c r="TNI233" s="483"/>
      <c r="TNJ233" s="483"/>
      <c r="TNK233" s="483"/>
      <c r="TNL233" s="483"/>
      <c r="TNM233" s="483"/>
      <c r="TNN233" s="483"/>
      <c r="TNO233" s="483"/>
      <c r="TNP233" s="483"/>
      <c r="TNQ233" s="483"/>
      <c r="TNR233" s="483"/>
      <c r="TNS233" s="483"/>
      <c r="TNT233" s="483"/>
      <c r="TNU233" s="483"/>
      <c r="TNV233" s="483"/>
      <c r="TNW233" s="483"/>
      <c r="TNX233" s="483"/>
      <c r="TNY233" s="483"/>
      <c r="TNZ233" s="483"/>
      <c r="TOA233" s="483"/>
      <c r="TOB233" s="483"/>
      <c r="TOC233" s="483"/>
      <c r="TOD233" s="483"/>
      <c r="TOE233" s="483"/>
      <c r="TOF233" s="483"/>
      <c r="TOG233" s="483"/>
      <c r="TOH233" s="483"/>
      <c r="TOI233" s="483"/>
      <c r="TOJ233" s="483"/>
      <c r="TOK233" s="483"/>
      <c r="TOL233" s="483"/>
      <c r="TOM233" s="483"/>
      <c r="TON233" s="483"/>
      <c r="TOO233" s="483"/>
      <c r="TOP233" s="483"/>
      <c r="TOQ233" s="483"/>
      <c r="TOR233" s="483"/>
      <c r="TOS233" s="483"/>
      <c r="TOT233" s="483"/>
      <c r="TOU233" s="483"/>
      <c r="TOV233" s="483"/>
      <c r="TOW233" s="483"/>
      <c r="TOX233" s="483"/>
      <c r="TOY233" s="483"/>
      <c r="TOZ233" s="483"/>
      <c r="TPA233" s="483"/>
      <c r="TPB233" s="483"/>
      <c r="TPC233" s="483"/>
      <c r="TPD233" s="483"/>
      <c r="TPE233" s="483"/>
      <c r="TPF233" s="483"/>
      <c r="TPG233" s="483"/>
      <c r="TPH233" s="483"/>
      <c r="TPI233" s="483"/>
      <c r="TPJ233" s="483"/>
      <c r="TPK233" s="483"/>
      <c r="TPL233" s="483"/>
      <c r="TPM233" s="483"/>
      <c r="TPN233" s="483"/>
      <c r="TPO233" s="483"/>
      <c r="TPP233" s="483"/>
      <c r="TPQ233" s="483"/>
      <c r="TPR233" s="483"/>
      <c r="TPS233" s="483"/>
      <c r="TPT233" s="483"/>
      <c r="TPU233" s="483"/>
      <c r="TPV233" s="483"/>
      <c r="TPW233" s="483"/>
      <c r="TPX233" s="483"/>
      <c r="TPY233" s="483"/>
      <c r="TPZ233" s="483"/>
      <c r="TQA233" s="483"/>
      <c r="TQB233" s="483"/>
      <c r="TQC233" s="483"/>
      <c r="TQD233" s="483"/>
      <c r="TQE233" s="483"/>
      <c r="TQF233" s="483"/>
      <c r="TQG233" s="483"/>
      <c r="TQH233" s="483"/>
      <c r="TQI233" s="483"/>
      <c r="TQJ233" s="483"/>
      <c r="TQK233" s="483"/>
      <c r="TQL233" s="483"/>
      <c r="TQM233" s="483"/>
      <c r="TQN233" s="483"/>
      <c r="TQO233" s="483"/>
      <c r="TQP233" s="483"/>
      <c r="TQQ233" s="483"/>
      <c r="TQR233" s="483"/>
      <c r="TQS233" s="483"/>
      <c r="TQT233" s="483"/>
      <c r="TQU233" s="483"/>
      <c r="TQV233" s="483"/>
      <c r="TQW233" s="483"/>
      <c r="TQX233" s="483"/>
      <c r="TQY233" s="483"/>
      <c r="TQZ233" s="483"/>
      <c r="TRA233" s="483"/>
      <c r="TRB233" s="483"/>
      <c r="TRC233" s="483"/>
      <c r="TRD233" s="483"/>
      <c r="TRE233" s="483"/>
      <c r="TRF233" s="483"/>
      <c r="TRG233" s="483"/>
      <c r="TRH233" s="483"/>
      <c r="TRI233" s="483"/>
      <c r="TRJ233" s="483"/>
      <c r="TRK233" s="483"/>
      <c r="TRL233" s="483"/>
      <c r="TRM233" s="483"/>
      <c r="TRN233" s="483"/>
      <c r="TRO233" s="483"/>
      <c r="TRP233" s="483"/>
      <c r="TRQ233" s="483"/>
      <c r="TRR233" s="483"/>
      <c r="TRS233" s="483"/>
      <c r="TRT233" s="483"/>
      <c r="TRU233" s="483"/>
      <c r="TRV233" s="483"/>
      <c r="TRW233" s="483"/>
      <c r="TRX233" s="483"/>
      <c r="TRY233" s="483"/>
      <c r="TRZ233" s="483"/>
      <c r="TSA233" s="483"/>
      <c r="TSB233" s="483"/>
      <c r="TSC233" s="483"/>
      <c r="TSD233" s="483"/>
      <c r="TSE233" s="483"/>
      <c r="TSF233" s="483"/>
      <c r="TSG233" s="483"/>
      <c r="TSH233" s="483"/>
      <c r="TSI233" s="483"/>
      <c r="TSJ233" s="483"/>
      <c r="TSK233" s="483"/>
      <c r="TSL233" s="483"/>
      <c r="TSM233" s="483"/>
      <c r="TSN233" s="483"/>
      <c r="TSO233" s="483"/>
      <c r="TSP233" s="483"/>
      <c r="TSQ233" s="483"/>
      <c r="TSR233" s="483"/>
      <c r="TSS233" s="483"/>
      <c r="TST233" s="483"/>
      <c r="TSU233" s="483"/>
      <c r="TSV233" s="483"/>
      <c r="TSW233" s="483"/>
      <c r="TSX233" s="483"/>
      <c r="TSY233" s="483"/>
      <c r="TSZ233" s="483"/>
      <c r="TTA233" s="483"/>
      <c r="TTB233" s="483"/>
      <c r="TTC233" s="483"/>
      <c r="TTD233" s="483"/>
      <c r="TTE233" s="483"/>
      <c r="TTF233" s="483"/>
      <c r="TTG233" s="483"/>
      <c r="TTH233" s="483"/>
      <c r="TTI233" s="483"/>
      <c r="TTJ233" s="483"/>
      <c r="TTK233" s="483"/>
      <c r="TTL233" s="483"/>
      <c r="TTM233" s="483"/>
      <c r="TTN233" s="483"/>
      <c r="TTO233" s="483"/>
      <c r="TTP233" s="483"/>
      <c r="TTQ233" s="483"/>
      <c r="TTR233" s="483"/>
      <c r="TTS233" s="483"/>
      <c r="TTT233" s="483"/>
      <c r="TTU233" s="483"/>
      <c r="TTV233" s="483"/>
      <c r="TTW233" s="483"/>
      <c r="TTX233" s="483"/>
      <c r="TTY233" s="483"/>
      <c r="TTZ233" s="483"/>
      <c r="TUA233" s="483"/>
      <c r="TUB233" s="483"/>
      <c r="TUC233" s="483"/>
      <c r="TUD233" s="483"/>
      <c r="TUE233" s="483"/>
      <c r="TUF233" s="483"/>
      <c r="TUG233" s="483"/>
      <c r="TUH233" s="483"/>
      <c r="TUI233" s="483"/>
      <c r="TUJ233" s="483"/>
      <c r="TUK233" s="483"/>
      <c r="TUL233" s="483"/>
      <c r="TUM233" s="483"/>
      <c r="TUN233" s="483"/>
      <c r="TUO233" s="483"/>
      <c r="TUP233" s="483"/>
      <c r="TUQ233" s="483"/>
      <c r="TUR233" s="483"/>
      <c r="TUS233" s="483"/>
      <c r="TUT233" s="483"/>
      <c r="TUU233" s="483"/>
      <c r="TUV233" s="483"/>
      <c r="TUW233" s="483"/>
      <c r="TUX233" s="483"/>
      <c r="TUY233" s="483"/>
      <c r="TUZ233" s="483"/>
      <c r="TVA233" s="483"/>
      <c r="TVB233" s="483"/>
      <c r="TVC233" s="483"/>
      <c r="TVD233" s="483"/>
      <c r="TVE233" s="483"/>
      <c r="TVF233" s="483"/>
      <c r="TVG233" s="483"/>
      <c r="TVH233" s="483"/>
      <c r="TVI233" s="483"/>
      <c r="TVJ233" s="483"/>
      <c r="TVK233" s="483"/>
      <c r="TVL233" s="483"/>
      <c r="TVM233" s="483"/>
      <c r="TVN233" s="483"/>
      <c r="TVO233" s="483"/>
      <c r="TVP233" s="483"/>
      <c r="TVQ233" s="483"/>
      <c r="TVR233" s="483"/>
      <c r="TVS233" s="483"/>
      <c r="TVT233" s="483"/>
      <c r="TVU233" s="483"/>
      <c r="TVV233" s="483"/>
      <c r="TVW233" s="483"/>
      <c r="TVX233" s="483"/>
      <c r="TVY233" s="483"/>
      <c r="TVZ233" s="483"/>
      <c r="TWA233" s="483"/>
      <c r="TWB233" s="483"/>
      <c r="TWC233" s="483"/>
      <c r="TWD233" s="483"/>
      <c r="TWE233" s="483"/>
      <c r="TWF233" s="483"/>
      <c r="TWG233" s="483"/>
      <c r="TWH233" s="483"/>
      <c r="TWI233" s="483"/>
      <c r="TWJ233" s="483"/>
      <c r="TWK233" s="483"/>
      <c r="TWL233" s="483"/>
      <c r="TWM233" s="483"/>
      <c r="TWN233" s="483"/>
      <c r="TWO233" s="483"/>
      <c r="TWP233" s="483"/>
      <c r="TWQ233" s="483"/>
      <c r="TWR233" s="483"/>
      <c r="TWS233" s="483"/>
      <c r="TWT233" s="483"/>
      <c r="TWU233" s="483"/>
      <c r="TWV233" s="483"/>
      <c r="TWW233" s="483"/>
      <c r="TWX233" s="483"/>
      <c r="TWY233" s="483"/>
      <c r="TWZ233" s="483"/>
      <c r="TXA233" s="483"/>
      <c r="TXB233" s="483"/>
      <c r="TXC233" s="483"/>
      <c r="TXD233" s="483"/>
      <c r="TXE233" s="483"/>
      <c r="TXF233" s="483"/>
      <c r="TXG233" s="483"/>
      <c r="TXH233" s="483"/>
      <c r="TXI233" s="483"/>
      <c r="TXJ233" s="483"/>
      <c r="TXK233" s="483"/>
      <c r="TXL233" s="483"/>
      <c r="TXM233" s="483"/>
      <c r="TXN233" s="483"/>
      <c r="TXO233" s="483"/>
      <c r="TXP233" s="483"/>
      <c r="TXQ233" s="483"/>
      <c r="TXR233" s="483"/>
      <c r="TXS233" s="483"/>
      <c r="TXT233" s="483"/>
      <c r="TXU233" s="483"/>
      <c r="TXV233" s="483"/>
      <c r="TXW233" s="483"/>
      <c r="TXX233" s="483"/>
      <c r="TXY233" s="483"/>
      <c r="TXZ233" s="483"/>
      <c r="TYA233" s="483"/>
      <c r="TYB233" s="483"/>
      <c r="TYC233" s="483"/>
      <c r="TYD233" s="483"/>
      <c r="TYE233" s="483"/>
      <c r="TYF233" s="483"/>
      <c r="TYG233" s="483"/>
      <c r="TYH233" s="483"/>
      <c r="TYI233" s="483"/>
      <c r="TYJ233" s="483"/>
      <c r="TYK233" s="483"/>
      <c r="TYL233" s="483"/>
      <c r="TYM233" s="483"/>
      <c r="TYN233" s="483"/>
      <c r="TYO233" s="483"/>
      <c r="TYP233" s="483"/>
      <c r="TYQ233" s="483"/>
      <c r="TYR233" s="483"/>
      <c r="TYS233" s="483"/>
      <c r="TYT233" s="483"/>
      <c r="TYU233" s="483"/>
      <c r="TYV233" s="483"/>
      <c r="TYW233" s="483"/>
      <c r="TYX233" s="483"/>
      <c r="TYY233" s="483"/>
      <c r="TYZ233" s="483"/>
      <c r="TZA233" s="483"/>
      <c r="TZB233" s="483"/>
      <c r="TZC233" s="483"/>
      <c r="TZD233" s="483"/>
      <c r="TZE233" s="483"/>
      <c r="TZF233" s="483"/>
      <c r="TZG233" s="483"/>
      <c r="TZH233" s="483"/>
      <c r="TZI233" s="483"/>
      <c r="TZJ233" s="483"/>
      <c r="TZK233" s="483"/>
      <c r="TZL233" s="483"/>
      <c r="TZM233" s="483"/>
      <c r="TZN233" s="483"/>
      <c r="TZO233" s="483"/>
      <c r="TZP233" s="483"/>
      <c r="TZQ233" s="483"/>
      <c r="TZR233" s="483"/>
      <c r="TZS233" s="483"/>
      <c r="TZT233" s="483"/>
      <c r="TZU233" s="483"/>
      <c r="TZV233" s="483"/>
      <c r="TZW233" s="483"/>
      <c r="TZX233" s="483"/>
      <c r="TZY233" s="483"/>
      <c r="TZZ233" s="483"/>
      <c r="UAA233" s="483"/>
      <c r="UAB233" s="483"/>
      <c r="UAC233" s="483"/>
      <c r="UAD233" s="483"/>
      <c r="UAE233" s="483"/>
      <c r="UAF233" s="483"/>
      <c r="UAG233" s="483"/>
      <c r="UAH233" s="483"/>
      <c r="UAI233" s="483"/>
      <c r="UAJ233" s="483"/>
      <c r="UAK233" s="483"/>
      <c r="UAL233" s="483"/>
      <c r="UAM233" s="483"/>
      <c r="UAN233" s="483"/>
      <c r="UAO233" s="483"/>
      <c r="UAP233" s="483"/>
      <c r="UAQ233" s="483"/>
      <c r="UAR233" s="483"/>
      <c r="UAS233" s="483"/>
      <c r="UAT233" s="483"/>
      <c r="UAU233" s="483"/>
      <c r="UAV233" s="483"/>
      <c r="UAW233" s="483"/>
      <c r="UAX233" s="483"/>
      <c r="UAY233" s="483"/>
      <c r="UAZ233" s="483"/>
      <c r="UBA233" s="483"/>
      <c r="UBB233" s="483"/>
      <c r="UBC233" s="483"/>
      <c r="UBD233" s="483"/>
      <c r="UBE233" s="483"/>
      <c r="UBF233" s="483"/>
      <c r="UBG233" s="483"/>
      <c r="UBH233" s="483"/>
      <c r="UBI233" s="483"/>
      <c r="UBJ233" s="483"/>
      <c r="UBK233" s="483"/>
      <c r="UBL233" s="483"/>
      <c r="UBM233" s="483"/>
      <c r="UBN233" s="483"/>
      <c r="UBO233" s="483"/>
      <c r="UBP233" s="483"/>
      <c r="UBQ233" s="483"/>
      <c r="UBR233" s="483"/>
      <c r="UBS233" s="483"/>
      <c r="UBT233" s="483"/>
      <c r="UBU233" s="483"/>
      <c r="UBV233" s="483"/>
      <c r="UBW233" s="483"/>
      <c r="UBX233" s="483"/>
      <c r="UBY233" s="483"/>
      <c r="UBZ233" s="483"/>
      <c r="UCA233" s="483"/>
      <c r="UCB233" s="483"/>
      <c r="UCC233" s="483"/>
      <c r="UCD233" s="483"/>
      <c r="UCE233" s="483"/>
      <c r="UCF233" s="483"/>
      <c r="UCG233" s="483"/>
      <c r="UCH233" s="483"/>
      <c r="UCI233" s="483"/>
      <c r="UCJ233" s="483"/>
      <c r="UCK233" s="483"/>
      <c r="UCL233" s="483"/>
      <c r="UCM233" s="483"/>
      <c r="UCN233" s="483"/>
      <c r="UCO233" s="483"/>
      <c r="UCP233" s="483"/>
      <c r="UCQ233" s="483"/>
      <c r="UCR233" s="483"/>
      <c r="UCS233" s="483"/>
      <c r="UCT233" s="483"/>
      <c r="UCU233" s="483"/>
      <c r="UCV233" s="483"/>
      <c r="UCW233" s="483"/>
      <c r="UCX233" s="483"/>
      <c r="UCY233" s="483"/>
      <c r="UCZ233" s="483"/>
      <c r="UDA233" s="483"/>
      <c r="UDB233" s="483"/>
      <c r="UDC233" s="483"/>
      <c r="UDD233" s="483"/>
      <c r="UDE233" s="483"/>
      <c r="UDF233" s="483"/>
      <c r="UDG233" s="483"/>
      <c r="UDH233" s="483"/>
      <c r="UDI233" s="483"/>
      <c r="UDJ233" s="483"/>
      <c r="UDK233" s="483"/>
      <c r="UDL233" s="483"/>
      <c r="UDM233" s="483"/>
      <c r="UDN233" s="483"/>
      <c r="UDO233" s="483"/>
      <c r="UDP233" s="483"/>
      <c r="UDQ233" s="483"/>
      <c r="UDR233" s="483"/>
      <c r="UDS233" s="483"/>
      <c r="UDT233" s="483"/>
      <c r="UDU233" s="483"/>
      <c r="UDV233" s="483"/>
      <c r="UDW233" s="483"/>
      <c r="UDX233" s="483"/>
      <c r="UDY233" s="483"/>
      <c r="UDZ233" s="483"/>
      <c r="UEA233" s="483"/>
      <c r="UEB233" s="483"/>
      <c r="UEC233" s="483"/>
      <c r="UED233" s="483"/>
      <c r="UEE233" s="483"/>
      <c r="UEF233" s="483"/>
      <c r="UEG233" s="483"/>
      <c r="UEH233" s="483"/>
      <c r="UEI233" s="483"/>
      <c r="UEJ233" s="483"/>
      <c r="UEK233" s="483"/>
      <c r="UEL233" s="483"/>
      <c r="UEM233" s="483"/>
      <c r="UEN233" s="483"/>
      <c r="UEO233" s="483"/>
      <c r="UEP233" s="483"/>
      <c r="UEQ233" s="483"/>
      <c r="UER233" s="483"/>
      <c r="UES233" s="483"/>
      <c r="UET233" s="483"/>
      <c r="UEU233" s="483"/>
      <c r="UEV233" s="483"/>
      <c r="UEW233" s="483"/>
      <c r="UEX233" s="483"/>
      <c r="UEY233" s="483"/>
      <c r="UEZ233" s="483"/>
      <c r="UFA233" s="483"/>
      <c r="UFB233" s="483"/>
      <c r="UFC233" s="483"/>
      <c r="UFD233" s="483"/>
      <c r="UFE233" s="483"/>
      <c r="UFF233" s="483"/>
      <c r="UFG233" s="483"/>
      <c r="UFH233" s="483"/>
      <c r="UFI233" s="483"/>
      <c r="UFJ233" s="483"/>
      <c r="UFK233" s="483"/>
      <c r="UFL233" s="483"/>
      <c r="UFM233" s="483"/>
      <c r="UFN233" s="483"/>
      <c r="UFO233" s="483"/>
      <c r="UFP233" s="483"/>
      <c r="UFQ233" s="483"/>
      <c r="UFR233" s="483"/>
      <c r="UFS233" s="483"/>
      <c r="UFT233" s="483"/>
      <c r="UFU233" s="483"/>
      <c r="UFV233" s="483"/>
      <c r="UFW233" s="483"/>
      <c r="UFX233" s="483"/>
      <c r="UFY233" s="483"/>
      <c r="UFZ233" s="483"/>
      <c r="UGA233" s="483"/>
      <c r="UGB233" s="483"/>
      <c r="UGC233" s="483"/>
      <c r="UGD233" s="483"/>
      <c r="UGE233" s="483"/>
      <c r="UGF233" s="483"/>
      <c r="UGG233" s="483"/>
      <c r="UGH233" s="483"/>
      <c r="UGI233" s="483"/>
      <c r="UGJ233" s="483"/>
      <c r="UGK233" s="483"/>
      <c r="UGL233" s="483"/>
      <c r="UGM233" s="483"/>
      <c r="UGN233" s="483"/>
      <c r="UGO233" s="483"/>
      <c r="UGP233" s="483"/>
      <c r="UGQ233" s="483"/>
      <c r="UGR233" s="483"/>
      <c r="UGS233" s="483"/>
      <c r="UGT233" s="483"/>
      <c r="UGU233" s="483"/>
      <c r="UGV233" s="483"/>
      <c r="UGW233" s="483"/>
      <c r="UGX233" s="483"/>
      <c r="UGY233" s="483"/>
      <c r="UGZ233" s="483"/>
      <c r="UHA233" s="483"/>
      <c r="UHB233" s="483"/>
      <c r="UHC233" s="483"/>
      <c r="UHD233" s="483"/>
      <c r="UHE233" s="483"/>
      <c r="UHF233" s="483"/>
      <c r="UHG233" s="483"/>
      <c r="UHH233" s="483"/>
      <c r="UHI233" s="483"/>
      <c r="UHJ233" s="483"/>
      <c r="UHK233" s="483"/>
      <c r="UHL233" s="483"/>
      <c r="UHM233" s="483"/>
      <c r="UHN233" s="483"/>
      <c r="UHO233" s="483"/>
      <c r="UHP233" s="483"/>
      <c r="UHQ233" s="483"/>
      <c r="UHR233" s="483"/>
      <c r="UHS233" s="483"/>
      <c r="UHT233" s="483"/>
      <c r="UHU233" s="483"/>
      <c r="UHV233" s="483"/>
      <c r="UHW233" s="483"/>
      <c r="UHX233" s="483"/>
      <c r="UHY233" s="483"/>
      <c r="UHZ233" s="483"/>
      <c r="UIA233" s="483"/>
      <c r="UIB233" s="483"/>
      <c r="UIC233" s="483"/>
      <c r="UID233" s="483"/>
      <c r="UIE233" s="483"/>
      <c r="UIF233" s="483"/>
      <c r="UIG233" s="483"/>
      <c r="UIH233" s="483"/>
      <c r="UII233" s="483"/>
      <c r="UIJ233" s="483"/>
      <c r="UIK233" s="483"/>
      <c r="UIL233" s="483"/>
      <c r="UIM233" s="483"/>
      <c r="UIN233" s="483"/>
      <c r="UIO233" s="483"/>
      <c r="UIP233" s="483"/>
      <c r="UIQ233" s="483"/>
      <c r="UIR233" s="483"/>
      <c r="UIS233" s="483"/>
      <c r="UIT233" s="483"/>
      <c r="UIU233" s="483"/>
      <c r="UIV233" s="483"/>
      <c r="UIW233" s="483"/>
      <c r="UIX233" s="483"/>
      <c r="UIY233" s="483"/>
      <c r="UIZ233" s="483"/>
      <c r="UJA233" s="483"/>
      <c r="UJB233" s="483"/>
      <c r="UJC233" s="483"/>
      <c r="UJD233" s="483"/>
      <c r="UJE233" s="483"/>
      <c r="UJF233" s="483"/>
      <c r="UJG233" s="483"/>
      <c r="UJH233" s="483"/>
      <c r="UJI233" s="483"/>
      <c r="UJJ233" s="483"/>
      <c r="UJK233" s="483"/>
      <c r="UJL233" s="483"/>
      <c r="UJM233" s="483"/>
      <c r="UJN233" s="483"/>
      <c r="UJO233" s="483"/>
      <c r="UJP233" s="483"/>
      <c r="UJQ233" s="483"/>
      <c r="UJR233" s="483"/>
      <c r="UJS233" s="483"/>
      <c r="UJT233" s="483"/>
      <c r="UJU233" s="483"/>
      <c r="UJV233" s="483"/>
      <c r="UJW233" s="483"/>
      <c r="UJX233" s="483"/>
      <c r="UJY233" s="483"/>
      <c r="UJZ233" s="483"/>
      <c r="UKA233" s="483"/>
      <c r="UKB233" s="483"/>
      <c r="UKC233" s="483"/>
      <c r="UKD233" s="483"/>
      <c r="UKE233" s="483"/>
      <c r="UKF233" s="483"/>
      <c r="UKG233" s="483"/>
      <c r="UKH233" s="483"/>
      <c r="UKI233" s="483"/>
      <c r="UKJ233" s="483"/>
      <c r="UKK233" s="483"/>
      <c r="UKL233" s="483"/>
      <c r="UKM233" s="483"/>
      <c r="UKN233" s="483"/>
      <c r="UKO233" s="483"/>
      <c r="UKP233" s="483"/>
      <c r="UKQ233" s="483"/>
      <c r="UKR233" s="483"/>
      <c r="UKS233" s="483"/>
      <c r="UKT233" s="483"/>
      <c r="UKU233" s="483"/>
      <c r="UKV233" s="483"/>
      <c r="UKW233" s="483"/>
      <c r="UKX233" s="483"/>
      <c r="UKY233" s="483"/>
      <c r="UKZ233" s="483"/>
      <c r="ULA233" s="483"/>
      <c r="ULB233" s="483"/>
      <c r="ULC233" s="483"/>
      <c r="ULD233" s="483"/>
      <c r="ULE233" s="483"/>
      <c r="ULF233" s="483"/>
      <c r="ULG233" s="483"/>
      <c r="ULH233" s="483"/>
      <c r="ULI233" s="483"/>
      <c r="ULJ233" s="483"/>
      <c r="ULK233" s="483"/>
      <c r="ULL233" s="483"/>
      <c r="ULM233" s="483"/>
      <c r="ULN233" s="483"/>
      <c r="ULO233" s="483"/>
      <c r="ULP233" s="483"/>
      <c r="ULQ233" s="483"/>
      <c r="ULR233" s="483"/>
      <c r="ULS233" s="483"/>
      <c r="ULT233" s="483"/>
      <c r="ULU233" s="483"/>
      <c r="ULV233" s="483"/>
      <c r="ULW233" s="483"/>
      <c r="ULX233" s="483"/>
      <c r="ULY233" s="483"/>
      <c r="ULZ233" s="483"/>
      <c r="UMA233" s="483"/>
      <c r="UMB233" s="483"/>
      <c r="UMC233" s="483"/>
      <c r="UMD233" s="483"/>
      <c r="UME233" s="483"/>
      <c r="UMF233" s="483"/>
      <c r="UMG233" s="483"/>
      <c r="UMH233" s="483"/>
      <c r="UMI233" s="483"/>
      <c r="UMJ233" s="483"/>
      <c r="UMK233" s="483"/>
      <c r="UML233" s="483"/>
      <c r="UMM233" s="483"/>
      <c r="UMN233" s="483"/>
      <c r="UMO233" s="483"/>
      <c r="UMP233" s="483"/>
      <c r="UMQ233" s="483"/>
      <c r="UMR233" s="483"/>
      <c r="UMS233" s="483"/>
      <c r="UMT233" s="483"/>
      <c r="UMU233" s="483"/>
      <c r="UMV233" s="483"/>
      <c r="UMW233" s="483"/>
      <c r="UMX233" s="483"/>
      <c r="UMY233" s="483"/>
      <c r="UMZ233" s="483"/>
      <c r="UNA233" s="483"/>
      <c r="UNB233" s="483"/>
      <c r="UNC233" s="483"/>
      <c r="UND233" s="483"/>
      <c r="UNE233" s="483"/>
      <c r="UNF233" s="483"/>
      <c r="UNG233" s="483"/>
      <c r="UNH233" s="483"/>
      <c r="UNI233" s="483"/>
      <c r="UNJ233" s="483"/>
      <c r="UNK233" s="483"/>
      <c r="UNL233" s="483"/>
      <c r="UNM233" s="483"/>
      <c r="UNN233" s="483"/>
      <c r="UNO233" s="483"/>
      <c r="UNP233" s="483"/>
      <c r="UNQ233" s="483"/>
      <c r="UNR233" s="483"/>
      <c r="UNS233" s="483"/>
      <c r="UNT233" s="483"/>
      <c r="UNU233" s="483"/>
      <c r="UNV233" s="483"/>
      <c r="UNW233" s="483"/>
      <c r="UNX233" s="483"/>
      <c r="UNY233" s="483"/>
      <c r="UNZ233" s="483"/>
      <c r="UOA233" s="483"/>
      <c r="UOB233" s="483"/>
      <c r="UOC233" s="483"/>
      <c r="UOD233" s="483"/>
      <c r="UOE233" s="483"/>
      <c r="UOF233" s="483"/>
      <c r="UOG233" s="483"/>
      <c r="UOH233" s="483"/>
      <c r="UOI233" s="483"/>
      <c r="UOJ233" s="483"/>
      <c r="UOK233" s="483"/>
      <c r="UOL233" s="483"/>
      <c r="UOM233" s="483"/>
      <c r="UON233" s="483"/>
      <c r="UOO233" s="483"/>
      <c r="UOP233" s="483"/>
      <c r="UOQ233" s="483"/>
      <c r="UOR233" s="483"/>
      <c r="UOS233" s="483"/>
      <c r="UOT233" s="483"/>
      <c r="UOU233" s="483"/>
      <c r="UOV233" s="483"/>
      <c r="UOW233" s="483"/>
      <c r="UOX233" s="483"/>
      <c r="UOY233" s="483"/>
      <c r="UOZ233" s="483"/>
      <c r="UPA233" s="483"/>
      <c r="UPB233" s="483"/>
      <c r="UPC233" s="483"/>
      <c r="UPD233" s="483"/>
      <c r="UPE233" s="483"/>
      <c r="UPF233" s="483"/>
      <c r="UPG233" s="483"/>
      <c r="UPH233" s="483"/>
      <c r="UPI233" s="483"/>
      <c r="UPJ233" s="483"/>
      <c r="UPK233" s="483"/>
      <c r="UPL233" s="483"/>
      <c r="UPM233" s="483"/>
      <c r="UPN233" s="483"/>
      <c r="UPO233" s="483"/>
      <c r="UPP233" s="483"/>
      <c r="UPQ233" s="483"/>
      <c r="UPR233" s="483"/>
      <c r="UPS233" s="483"/>
      <c r="UPT233" s="483"/>
      <c r="UPU233" s="483"/>
      <c r="UPV233" s="483"/>
      <c r="UPW233" s="483"/>
      <c r="UPX233" s="483"/>
      <c r="UPY233" s="483"/>
      <c r="UPZ233" s="483"/>
      <c r="UQA233" s="483"/>
      <c r="UQB233" s="483"/>
      <c r="UQC233" s="483"/>
      <c r="UQD233" s="483"/>
      <c r="UQE233" s="483"/>
      <c r="UQF233" s="483"/>
      <c r="UQG233" s="483"/>
      <c r="UQH233" s="483"/>
      <c r="UQI233" s="483"/>
      <c r="UQJ233" s="483"/>
      <c r="UQK233" s="483"/>
      <c r="UQL233" s="483"/>
      <c r="UQM233" s="483"/>
      <c r="UQN233" s="483"/>
      <c r="UQO233" s="483"/>
      <c r="UQP233" s="483"/>
      <c r="UQQ233" s="483"/>
      <c r="UQR233" s="483"/>
      <c r="UQS233" s="483"/>
      <c r="UQT233" s="483"/>
      <c r="UQU233" s="483"/>
      <c r="UQV233" s="483"/>
      <c r="UQW233" s="483"/>
      <c r="UQX233" s="483"/>
      <c r="UQY233" s="483"/>
      <c r="UQZ233" s="483"/>
      <c r="URA233" s="483"/>
      <c r="URB233" s="483"/>
      <c r="URC233" s="483"/>
      <c r="URD233" s="483"/>
      <c r="URE233" s="483"/>
      <c r="URF233" s="483"/>
      <c r="URG233" s="483"/>
      <c r="URH233" s="483"/>
      <c r="URI233" s="483"/>
      <c r="URJ233" s="483"/>
      <c r="URK233" s="483"/>
      <c r="URL233" s="483"/>
      <c r="URM233" s="483"/>
      <c r="URN233" s="483"/>
      <c r="URO233" s="483"/>
      <c r="URP233" s="483"/>
      <c r="URQ233" s="483"/>
      <c r="URR233" s="483"/>
      <c r="URS233" s="483"/>
      <c r="URT233" s="483"/>
      <c r="URU233" s="483"/>
      <c r="URV233" s="483"/>
      <c r="URW233" s="483"/>
      <c r="URX233" s="483"/>
      <c r="URY233" s="483"/>
      <c r="URZ233" s="483"/>
      <c r="USA233" s="483"/>
      <c r="USB233" s="483"/>
      <c r="USC233" s="483"/>
      <c r="USD233" s="483"/>
      <c r="USE233" s="483"/>
      <c r="USF233" s="483"/>
      <c r="USG233" s="483"/>
      <c r="USH233" s="483"/>
      <c r="USI233" s="483"/>
      <c r="USJ233" s="483"/>
      <c r="USK233" s="483"/>
      <c r="USL233" s="483"/>
      <c r="USM233" s="483"/>
      <c r="USN233" s="483"/>
      <c r="USO233" s="483"/>
      <c r="USP233" s="483"/>
      <c r="USQ233" s="483"/>
      <c r="USR233" s="483"/>
      <c r="USS233" s="483"/>
      <c r="UST233" s="483"/>
      <c r="USU233" s="483"/>
      <c r="USV233" s="483"/>
      <c r="USW233" s="483"/>
      <c r="USX233" s="483"/>
      <c r="USY233" s="483"/>
      <c r="USZ233" s="483"/>
      <c r="UTA233" s="483"/>
      <c r="UTB233" s="483"/>
      <c r="UTC233" s="483"/>
      <c r="UTD233" s="483"/>
      <c r="UTE233" s="483"/>
      <c r="UTF233" s="483"/>
      <c r="UTG233" s="483"/>
      <c r="UTH233" s="483"/>
      <c r="UTI233" s="483"/>
      <c r="UTJ233" s="483"/>
      <c r="UTK233" s="483"/>
      <c r="UTL233" s="483"/>
      <c r="UTM233" s="483"/>
      <c r="UTN233" s="483"/>
      <c r="UTO233" s="483"/>
      <c r="UTP233" s="483"/>
      <c r="UTQ233" s="483"/>
      <c r="UTR233" s="483"/>
      <c r="UTS233" s="483"/>
      <c r="UTT233" s="483"/>
      <c r="UTU233" s="483"/>
      <c r="UTV233" s="483"/>
      <c r="UTW233" s="483"/>
      <c r="UTX233" s="483"/>
      <c r="UTY233" s="483"/>
      <c r="UTZ233" s="483"/>
      <c r="UUA233" s="483"/>
      <c r="UUB233" s="483"/>
      <c r="UUC233" s="483"/>
      <c r="UUD233" s="483"/>
      <c r="UUE233" s="483"/>
      <c r="UUF233" s="483"/>
      <c r="UUG233" s="483"/>
      <c r="UUH233" s="483"/>
      <c r="UUI233" s="483"/>
      <c r="UUJ233" s="483"/>
      <c r="UUK233" s="483"/>
      <c r="UUL233" s="483"/>
      <c r="UUM233" s="483"/>
      <c r="UUN233" s="483"/>
      <c r="UUO233" s="483"/>
      <c r="UUP233" s="483"/>
      <c r="UUQ233" s="483"/>
      <c r="UUR233" s="483"/>
      <c r="UUS233" s="483"/>
      <c r="UUT233" s="483"/>
      <c r="UUU233" s="483"/>
      <c r="UUV233" s="483"/>
      <c r="UUW233" s="483"/>
      <c r="UUX233" s="483"/>
      <c r="UUY233" s="483"/>
      <c r="UUZ233" s="483"/>
      <c r="UVA233" s="483"/>
      <c r="UVB233" s="483"/>
      <c r="UVC233" s="483"/>
      <c r="UVD233" s="483"/>
      <c r="UVE233" s="483"/>
      <c r="UVF233" s="483"/>
      <c r="UVG233" s="483"/>
      <c r="UVH233" s="483"/>
      <c r="UVI233" s="483"/>
      <c r="UVJ233" s="483"/>
      <c r="UVK233" s="483"/>
      <c r="UVL233" s="483"/>
      <c r="UVM233" s="483"/>
      <c r="UVN233" s="483"/>
      <c r="UVO233" s="483"/>
      <c r="UVP233" s="483"/>
      <c r="UVQ233" s="483"/>
      <c r="UVR233" s="483"/>
      <c r="UVS233" s="483"/>
      <c r="UVT233" s="483"/>
      <c r="UVU233" s="483"/>
      <c r="UVV233" s="483"/>
      <c r="UVW233" s="483"/>
      <c r="UVX233" s="483"/>
      <c r="UVY233" s="483"/>
      <c r="UVZ233" s="483"/>
      <c r="UWA233" s="483"/>
      <c r="UWB233" s="483"/>
      <c r="UWC233" s="483"/>
      <c r="UWD233" s="483"/>
      <c r="UWE233" s="483"/>
      <c r="UWF233" s="483"/>
      <c r="UWG233" s="483"/>
      <c r="UWH233" s="483"/>
      <c r="UWI233" s="483"/>
      <c r="UWJ233" s="483"/>
      <c r="UWK233" s="483"/>
      <c r="UWL233" s="483"/>
      <c r="UWM233" s="483"/>
      <c r="UWN233" s="483"/>
      <c r="UWO233" s="483"/>
      <c r="UWP233" s="483"/>
      <c r="UWQ233" s="483"/>
      <c r="UWR233" s="483"/>
      <c r="UWS233" s="483"/>
      <c r="UWT233" s="483"/>
      <c r="UWU233" s="483"/>
      <c r="UWV233" s="483"/>
      <c r="UWW233" s="483"/>
      <c r="UWX233" s="483"/>
      <c r="UWY233" s="483"/>
      <c r="UWZ233" s="483"/>
      <c r="UXA233" s="483"/>
      <c r="UXB233" s="483"/>
      <c r="UXC233" s="483"/>
      <c r="UXD233" s="483"/>
      <c r="UXE233" s="483"/>
      <c r="UXF233" s="483"/>
      <c r="UXG233" s="483"/>
      <c r="UXH233" s="483"/>
      <c r="UXI233" s="483"/>
      <c r="UXJ233" s="483"/>
      <c r="UXK233" s="483"/>
      <c r="UXL233" s="483"/>
      <c r="UXM233" s="483"/>
      <c r="UXN233" s="483"/>
      <c r="UXO233" s="483"/>
      <c r="UXP233" s="483"/>
      <c r="UXQ233" s="483"/>
      <c r="UXR233" s="483"/>
      <c r="UXS233" s="483"/>
      <c r="UXT233" s="483"/>
      <c r="UXU233" s="483"/>
      <c r="UXV233" s="483"/>
      <c r="UXW233" s="483"/>
      <c r="UXX233" s="483"/>
      <c r="UXY233" s="483"/>
      <c r="UXZ233" s="483"/>
      <c r="UYA233" s="483"/>
      <c r="UYB233" s="483"/>
      <c r="UYC233" s="483"/>
      <c r="UYD233" s="483"/>
      <c r="UYE233" s="483"/>
      <c r="UYF233" s="483"/>
      <c r="UYG233" s="483"/>
      <c r="UYH233" s="483"/>
      <c r="UYI233" s="483"/>
      <c r="UYJ233" s="483"/>
      <c r="UYK233" s="483"/>
      <c r="UYL233" s="483"/>
      <c r="UYM233" s="483"/>
      <c r="UYN233" s="483"/>
      <c r="UYO233" s="483"/>
      <c r="UYP233" s="483"/>
      <c r="UYQ233" s="483"/>
      <c r="UYR233" s="483"/>
      <c r="UYS233" s="483"/>
      <c r="UYT233" s="483"/>
      <c r="UYU233" s="483"/>
      <c r="UYV233" s="483"/>
      <c r="UYW233" s="483"/>
      <c r="UYX233" s="483"/>
      <c r="UYY233" s="483"/>
      <c r="UYZ233" s="483"/>
      <c r="UZA233" s="483"/>
      <c r="UZB233" s="483"/>
      <c r="UZC233" s="483"/>
      <c r="UZD233" s="483"/>
      <c r="UZE233" s="483"/>
      <c r="UZF233" s="483"/>
      <c r="UZG233" s="483"/>
      <c r="UZH233" s="483"/>
      <c r="UZI233" s="483"/>
      <c r="UZJ233" s="483"/>
      <c r="UZK233" s="483"/>
      <c r="UZL233" s="483"/>
      <c r="UZM233" s="483"/>
      <c r="UZN233" s="483"/>
      <c r="UZO233" s="483"/>
      <c r="UZP233" s="483"/>
      <c r="UZQ233" s="483"/>
      <c r="UZR233" s="483"/>
      <c r="UZS233" s="483"/>
      <c r="UZT233" s="483"/>
      <c r="UZU233" s="483"/>
      <c r="UZV233" s="483"/>
      <c r="UZW233" s="483"/>
      <c r="UZX233" s="483"/>
      <c r="UZY233" s="483"/>
      <c r="UZZ233" s="483"/>
      <c r="VAA233" s="483"/>
      <c r="VAB233" s="483"/>
      <c r="VAC233" s="483"/>
      <c r="VAD233" s="483"/>
      <c r="VAE233" s="483"/>
      <c r="VAF233" s="483"/>
      <c r="VAG233" s="483"/>
      <c r="VAH233" s="483"/>
      <c r="VAI233" s="483"/>
      <c r="VAJ233" s="483"/>
      <c r="VAK233" s="483"/>
      <c r="VAL233" s="483"/>
      <c r="VAM233" s="483"/>
      <c r="VAN233" s="483"/>
      <c r="VAO233" s="483"/>
      <c r="VAP233" s="483"/>
      <c r="VAQ233" s="483"/>
      <c r="VAR233" s="483"/>
      <c r="VAS233" s="483"/>
      <c r="VAT233" s="483"/>
      <c r="VAU233" s="483"/>
      <c r="VAV233" s="483"/>
      <c r="VAW233" s="483"/>
      <c r="VAX233" s="483"/>
      <c r="VAY233" s="483"/>
      <c r="VAZ233" s="483"/>
      <c r="VBA233" s="483"/>
      <c r="VBB233" s="483"/>
      <c r="VBC233" s="483"/>
      <c r="VBD233" s="483"/>
      <c r="VBE233" s="483"/>
      <c r="VBF233" s="483"/>
      <c r="VBG233" s="483"/>
      <c r="VBH233" s="483"/>
      <c r="VBI233" s="483"/>
      <c r="VBJ233" s="483"/>
      <c r="VBK233" s="483"/>
      <c r="VBL233" s="483"/>
      <c r="VBM233" s="483"/>
      <c r="VBN233" s="483"/>
      <c r="VBO233" s="483"/>
      <c r="VBP233" s="483"/>
      <c r="VBQ233" s="483"/>
      <c r="VBR233" s="483"/>
      <c r="VBS233" s="483"/>
      <c r="VBT233" s="483"/>
      <c r="VBU233" s="483"/>
      <c r="VBV233" s="483"/>
      <c r="VBW233" s="483"/>
      <c r="VBX233" s="483"/>
      <c r="VBY233" s="483"/>
      <c r="VBZ233" s="483"/>
      <c r="VCA233" s="483"/>
      <c r="VCB233" s="483"/>
      <c r="VCC233" s="483"/>
      <c r="VCD233" s="483"/>
      <c r="VCE233" s="483"/>
      <c r="VCF233" s="483"/>
      <c r="VCG233" s="483"/>
      <c r="VCH233" s="483"/>
      <c r="VCI233" s="483"/>
      <c r="VCJ233" s="483"/>
      <c r="VCK233" s="483"/>
      <c r="VCL233" s="483"/>
      <c r="VCM233" s="483"/>
      <c r="VCN233" s="483"/>
      <c r="VCO233" s="483"/>
      <c r="VCP233" s="483"/>
      <c r="VCQ233" s="483"/>
      <c r="VCR233" s="483"/>
      <c r="VCS233" s="483"/>
      <c r="VCT233" s="483"/>
      <c r="VCU233" s="483"/>
      <c r="VCV233" s="483"/>
      <c r="VCW233" s="483"/>
      <c r="VCX233" s="483"/>
      <c r="VCY233" s="483"/>
      <c r="VCZ233" s="483"/>
      <c r="VDA233" s="483"/>
      <c r="VDB233" s="483"/>
      <c r="VDC233" s="483"/>
      <c r="VDD233" s="483"/>
      <c r="VDE233" s="483"/>
      <c r="VDF233" s="483"/>
      <c r="VDG233" s="483"/>
      <c r="VDH233" s="483"/>
      <c r="VDI233" s="483"/>
      <c r="VDJ233" s="483"/>
      <c r="VDK233" s="483"/>
      <c r="VDL233" s="483"/>
      <c r="VDM233" s="483"/>
      <c r="VDN233" s="483"/>
      <c r="VDO233" s="483"/>
      <c r="VDP233" s="483"/>
      <c r="VDQ233" s="483"/>
      <c r="VDR233" s="483"/>
      <c r="VDS233" s="483"/>
      <c r="VDT233" s="483"/>
      <c r="VDU233" s="483"/>
      <c r="VDV233" s="483"/>
      <c r="VDW233" s="483"/>
      <c r="VDX233" s="483"/>
      <c r="VDY233" s="483"/>
      <c r="VDZ233" s="483"/>
      <c r="VEA233" s="483"/>
      <c r="VEB233" s="483"/>
      <c r="VEC233" s="483"/>
      <c r="VED233" s="483"/>
      <c r="VEE233" s="483"/>
      <c r="VEF233" s="483"/>
      <c r="VEG233" s="483"/>
      <c r="VEH233" s="483"/>
      <c r="VEI233" s="483"/>
      <c r="VEJ233" s="483"/>
      <c r="VEK233" s="483"/>
      <c r="VEL233" s="483"/>
      <c r="VEM233" s="483"/>
      <c r="VEN233" s="483"/>
      <c r="VEO233" s="483"/>
      <c r="VEP233" s="483"/>
      <c r="VEQ233" s="483"/>
      <c r="VER233" s="483"/>
      <c r="VES233" s="483"/>
      <c r="VET233" s="483"/>
      <c r="VEU233" s="483"/>
      <c r="VEV233" s="483"/>
      <c r="VEW233" s="483"/>
      <c r="VEX233" s="483"/>
      <c r="VEY233" s="483"/>
      <c r="VEZ233" s="483"/>
      <c r="VFA233" s="483"/>
      <c r="VFB233" s="483"/>
      <c r="VFC233" s="483"/>
      <c r="VFD233" s="483"/>
      <c r="VFE233" s="483"/>
      <c r="VFF233" s="483"/>
      <c r="VFG233" s="483"/>
      <c r="VFH233" s="483"/>
      <c r="VFI233" s="483"/>
      <c r="VFJ233" s="483"/>
      <c r="VFK233" s="483"/>
      <c r="VFL233" s="483"/>
      <c r="VFM233" s="483"/>
      <c r="VFN233" s="483"/>
      <c r="VFO233" s="483"/>
      <c r="VFP233" s="483"/>
      <c r="VFQ233" s="483"/>
      <c r="VFR233" s="483"/>
      <c r="VFS233" s="483"/>
      <c r="VFT233" s="483"/>
      <c r="VFU233" s="483"/>
      <c r="VFV233" s="483"/>
      <c r="VFW233" s="483"/>
      <c r="VFX233" s="483"/>
      <c r="VFY233" s="483"/>
      <c r="VFZ233" s="483"/>
      <c r="VGA233" s="483"/>
      <c r="VGB233" s="483"/>
      <c r="VGC233" s="483"/>
      <c r="VGD233" s="483"/>
      <c r="VGE233" s="483"/>
      <c r="VGF233" s="483"/>
      <c r="VGG233" s="483"/>
      <c r="VGH233" s="483"/>
      <c r="VGI233" s="483"/>
      <c r="VGJ233" s="483"/>
      <c r="VGK233" s="483"/>
      <c r="VGL233" s="483"/>
      <c r="VGM233" s="483"/>
      <c r="VGN233" s="483"/>
      <c r="VGO233" s="483"/>
      <c r="VGP233" s="483"/>
      <c r="VGQ233" s="483"/>
      <c r="VGR233" s="483"/>
      <c r="VGS233" s="483"/>
      <c r="VGT233" s="483"/>
      <c r="VGU233" s="483"/>
      <c r="VGV233" s="483"/>
      <c r="VGW233" s="483"/>
      <c r="VGX233" s="483"/>
      <c r="VGY233" s="483"/>
      <c r="VGZ233" s="483"/>
      <c r="VHA233" s="483"/>
      <c r="VHB233" s="483"/>
      <c r="VHC233" s="483"/>
      <c r="VHD233" s="483"/>
      <c r="VHE233" s="483"/>
      <c r="VHF233" s="483"/>
      <c r="VHG233" s="483"/>
      <c r="VHH233" s="483"/>
      <c r="VHI233" s="483"/>
      <c r="VHJ233" s="483"/>
      <c r="VHK233" s="483"/>
      <c r="VHL233" s="483"/>
      <c r="VHM233" s="483"/>
      <c r="VHN233" s="483"/>
      <c r="VHO233" s="483"/>
      <c r="VHP233" s="483"/>
      <c r="VHQ233" s="483"/>
      <c r="VHR233" s="483"/>
      <c r="VHS233" s="483"/>
      <c r="VHT233" s="483"/>
      <c r="VHU233" s="483"/>
      <c r="VHV233" s="483"/>
      <c r="VHW233" s="483"/>
      <c r="VHX233" s="483"/>
      <c r="VHY233" s="483"/>
      <c r="VHZ233" s="483"/>
      <c r="VIA233" s="483"/>
      <c r="VIB233" s="483"/>
      <c r="VIC233" s="483"/>
      <c r="VID233" s="483"/>
      <c r="VIE233" s="483"/>
      <c r="VIF233" s="483"/>
      <c r="VIG233" s="483"/>
      <c r="VIH233" s="483"/>
      <c r="VII233" s="483"/>
      <c r="VIJ233" s="483"/>
      <c r="VIK233" s="483"/>
      <c r="VIL233" s="483"/>
      <c r="VIM233" s="483"/>
      <c r="VIN233" s="483"/>
      <c r="VIO233" s="483"/>
      <c r="VIP233" s="483"/>
      <c r="VIQ233" s="483"/>
      <c r="VIR233" s="483"/>
      <c r="VIS233" s="483"/>
      <c r="VIT233" s="483"/>
      <c r="VIU233" s="483"/>
      <c r="VIV233" s="483"/>
      <c r="VIW233" s="483"/>
      <c r="VIX233" s="483"/>
      <c r="VIY233" s="483"/>
      <c r="VIZ233" s="483"/>
      <c r="VJA233" s="483"/>
      <c r="VJB233" s="483"/>
      <c r="VJC233" s="483"/>
      <c r="VJD233" s="483"/>
      <c r="VJE233" s="483"/>
      <c r="VJF233" s="483"/>
      <c r="VJG233" s="483"/>
      <c r="VJH233" s="483"/>
      <c r="VJI233" s="483"/>
      <c r="VJJ233" s="483"/>
      <c r="VJK233" s="483"/>
      <c r="VJL233" s="483"/>
      <c r="VJM233" s="483"/>
      <c r="VJN233" s="483"/>
      <c r="VJO233" s="483"/>
      <c r="VJP233" s="483"/>
      <c r="VJQ233" s="483"/>
      <c r="VJR233" s="483"/>
      <c r="VJS233" s="483"/>
      <c r="VJT233" s="483"/>
      <c r="VJU233" s="483"/>
      <c r="VJV233" s="483"/>
      <c r="VJW233" s="483"/>
      <c r="VJX233" s="483"/>
      <c r="VJY233" s="483"/>
      <c r="VJZ233" s="483"/>
      <c r="VKA233" s="483"/>
      <c r="VKB233" s="483"/>
      <c r="VKC233" s="483"/>
      <c r="VKD233" s="483"/>
      <c r="VKE233" s="483"/>
      <c r="VKF233" s="483"/>
      <c r="VKG233" s="483"/>
      <c r="VKH233" s="483"/>
      <c r="VKI233" s="483"/>
      <c r="VKJ233" s="483"/>
      <c r="VKK233" s="483"/>
      <c r="VKL233" s="483"/>
      <c r="VKM233" s="483"/>
      <c r="VKN233" s="483"/>
      <c r="VKO233" s="483"/>
      <c r="VKP233" s="483"/>
      <c r="VKQ233" s="483"/>
      <c r="VKR233" s="483"/>
      <c r="VKS233" s="483"/>
      <c r="VKT233" s="483"/>
      <c r="VKU233" s="483"/>
      <c r="VKV233" s="483"/>
      <c r="VKW233" s="483"/>
      <c r="VKX233" s="483"/>
      <c r="VKY233" s="483"/>
      <c r="VKZ233" s="483"/>
      <c r="VLA233" s="483"/>
      <c r="VLB233" s="483"/>
      <c r="VLC233" s="483"/>
      <c r="VLD233" s="483"/>
      <c r="VLE233" s="483"/>
      <c r="VLF233" s="483"/>
      <c r="VLG233" s="483"/>
      <c r="VLH233" s="483"/>
      <c r="VLI233" s="483"/>
      <c r="VLJ233" s="483"/>
      <c r="VLK233" s="483"/>
      <c r="VLL233" s="483"/>
      <c r="VLM233" s="483"/>
      <c r="VLN233" s="483"/>
      <c r="VLO233" s="483"/>
      <c r="VLP233" s="483"/>
      <c r="VLQ233" s="483"/>
      <c r="VLR233" s="483"/>
      <c r="VLS233" s="483"/>
      <c r="VLT233" s="483"/>
      <c r="VLU233" s="483"/>
      <c r="VLV233" s="483"/>
      <c r="VLW233" s="483"/>
      <c r="VLX233" s="483"/>
      <c r="VLY233" s="483"/>
      <c r="VLZ233" s="483"/>
      <c r="VMA233" s="483"/>
      <c r="VMB233" s="483"/>
      <c r="VMC233" s="483"/>
      <c r="VMD233" s="483"/>
      <c r="VME233" s="483"/>
      <c r="VMF233" s="483"/>
      <c r="VMG233" s="483"/>
      <c r="VMH233" s="483"/>
      <c r="VMI233" s="483"/>
      <c r="VMJ233" s="483"/>
      <c r="VMK233" s="483"/>
      <c r="VML233" s="483"/>
      <c r="VMM233" s="483"/>
      <c r="VMN233" s="483"/>
      <c r="VMO233" s="483"/>
      <c r="VMP233" s="483"/>
      <c r="VMQ233" s="483"/>
      <c r="VMR233" s="483"/>
      <c r="VMS233" s="483"/>
      <c r="VMT233" s="483"/>
      <c r="VMU233" s="483"/>
      <c r="VMV233" s="483"/>
      <c r="VMW233" s="483"/>
      <c r="VMX233" s="483"/>
      <c r="VMY233" s="483"/>
      <c r="VMZ233" s="483"/>
      <c r="VNA233" s="483"/>
      <c r="VNB233" s="483"/>
      <c r="VNC233" s="483"/>
      <c r="VND233" s="483"/>
      <c r="VNE233" s="483"/>
      <c r="VNF233" s="483"/>
      <c r="VNG233" s="483"/>
      <c r="VNH233" s="483"/>
      <c r="VNI233" s="483"/>
      <c r="VNJ233" s="483"/>
      <c r="VNK233" s="483"/>
      <c r="VNL233" s="483"/>
      <c r="VNM233" s="483"/>
      <c r="VNN233" s="483"/>
      <c r="VNO233" s="483"/>
      <c r="VNP233" s="483"/>
      <c r="VNQ233" s="483"/>
      <c r="VNR233" s="483"/>
      <c r="VNS233" s="483"/>
      <c r="VNT233" s="483"/>
      <c r="VNU233" s="483"/>
      <c r="VNV233" s="483"/>
      <c r="VNW233" s="483"/>
      <c r="VNX233" s="483"/>
      <c r="VNY233" s="483"/>
      <c r="VNZ233" s="483"/>
      <c r="VOA233" s="483"/>
      <c r="VOB233" s="483"/>
      <c r="VOC233" s="483"/>
      <c r="VOD233" s="483"/>
      <c r="VOE233" s="483"/>
      <c r="VOF233" s="483"/>
      <c r="VOG233" s="483"/>
      <c r="VOH233" s="483"/>
      <c r="VOI233" s="483"/>
      <c r="VOJ233" s="483"/>
      <c r="VOK233" s="483"/>
      <c r="VOL233" s="483"/>
      <c r="VOM233" s="483"/>
      <c r="VON233" s="483"/>
      <c r="VOO233" s="483"/>
      <c r="VOP233" s="483"/>
      <c r="VOQ233" s="483"/>
      <c r="VOR233" s="483"/>
      <c r="VOS233" s="483"/>
      <c r="VOT233" s="483"/>
      <c r="VOU233" s="483"/>
      <c r="VOV233" s="483"/>
      <c r="VOW233" s="483"/>
      <c r="VOX233" s="483"/>
      <c r="VOY233" s="483"/>
      <c r="VOZ233" s="483"/>
      <c r="VPA233" s="483"/>
      <c r="VPB233" s="483"/>
      <c r="VPC233" s="483"/>
      <c r="VPD233" s="483"/>
      <c r="VPE233" s="483"/>
      <c r="VPF233" s="483"/>
      <c r="VPG233" s="483"/>
      <c r="VPH233" s="483"/>
      <c r="VPI233" s="483"/>
      <c r="VPJ233" s="483"/>
      <c r="VPK233" s="483"/>
      <c r="VPL233" s="483"/>
      <c r="VPM233" s="483"/>
      <c r="VPN233" s="483"/>
      <c r="VPO233" s="483"/>
      <c r="VPP233" s="483"/>
      <c r="VPQ233" s="483"/>
      <c r="VPR233" s="483"/>
      <c r="VPS233" s="483"/>
      <c r="VPT233" s="483"/>
      <c r="VPU233" s="483"/>
      <c r="VPV233" s="483"/>
      <c r="VPW233" s="483"/>
      <c r="VPX233" s="483"/>
      <c r="VPY233" s="483"/>
      <c r="VPZ233" s="483"/>
      <c r="VQA233" s="483"/>
      <c r="VQB233" s="483"/>
      <c r="VQC233" s="483"/>
      <c r="VQD233" s="483"/>
      <c r="VQE233" s="483"/>
      <c r="VQF233" s="483"/>
      <c r="VQG233" s="483"/>
      <c r="VQH233" s="483"/>
      <c r="VQI233" s="483"/>
      <c r="VQJ233" s="483"/>
      <c r="VQK233" s="483"/>
      <c r="VQL233" s="483"/>
      <c r="VQM233" s="483"/>
      <c r="VQN233" s="483"/>
      <c r="VQO233" s="483"/>
      <c r="VQP233" s="483"/>
      <c r="VQQ233" s="483"/>
      <c r="VQR233" s="483"/>
      <c r="VQS233" s="483"/>
      <c r="VQT233" s="483"/>
      <c r="VQU233" s="483"/>
      <c r="VQV233" s="483"/>
      <c r="VQW233" s="483"/>
      <c r="VQX233" s="483"/>
      <c r="VQY233" s="483"/>
      <c r="VQZ233" s="483"/>
      <c r="VRA233" s="483"/>
      <c r="VRB233" s="483"/>
      <c r="VRC233" s="483"/>
      <c r="VRD233" s="483"/>
      <c r="VRE233" s="483"/>
      <c r="VRF233" s="483"/>
      <c r="VRG233" s="483"/>
      <c r="VRH233" s="483"/>
      <c r="VRI233" s="483"/>
      <c r="VRJ233" s="483"/>
      <c r="VRK233" s="483"/>
      <c r="VRL233" s="483"/>
      <c r="VRM233" s="483"/>
      <c r="VRN233" s="483"/>
      <c r="VRO233" s="483"/>
      <c r="VRP233" s="483"/>
      <c r="VRQ233" s="483"/>
      <c r="VRR233" s="483"/>
      <c r="VRS233" s="483"/>
      <c r="VRT233" s="483"/>
      <c r="VRU233" s="483"/>
      <c r="VRV233" s="483"/>
      <c r="VRW233" s="483"/>
      <c r="VRX233" s="483"/>
      <c r="VRY233" s="483"/>
      <c r="VRZ233" s="483"/>
      <c r="VSA233" s="483"/>
      <c r="VSB233" s="483"/>
      <c r="VSC233" s="483"/>
      <c r="VSD233" s="483"/>
      <c r="VSE233" s="483"/>
      <c r="VSF233" s="483"/>
      <c r="VSG233" s="483"/>
      <c r="VSH233" s="483"/>
      <c r="VSI233" s="483"/>
      <c r="VSJ233" s="483"/>
      <c r="VSK233" s="483"/>
      <c r="VSL233" s="483"/>
      <c r="VSM233" s="483"/>
      <c r="VSN233" s="483"/>
      <c r="VSO233" s="483"/>
      <c r="VSP233" s="483"/>
      <c r="VSQ233" s="483"/>
      <c r="VSR233" s="483"/>
      <c r="VSS233" s="483"/>
      <c r="VST233" s="483"/>
      <c r="VSU233" s="483"/>
      <c r="VSV233" s="483"/>
      <c r="VSW233" s="483"/>
      <c r="VSX233" s="483"/>
      <c r="VSY233" s="483"/>
      <c r="VSZ233" s="483"/>
      <c r="VTA233" s="483"/>
      <c r="VTB233" s="483"/>
      <c r="VTC233" s="483"/>
      <c r="VTD233" s="483"/>
      <c r="VTE233" s="483"/>
      <c r="VTF233" s="483"/>
      <c r="VTG233" s="483"/>
      <c r="VTH233" s="483"/>
      <c r="VTI233" s="483"/>
      <c r="VTJ233" s="483"/>
      <c r="VTK233" s="483"/>
      <c r="VTL233" s="483"/>
      <c r="VTM233" s="483"/>
      <c r="VTN233" s="483"/>
      <c r="VTO233" s="483"/>
      <c r="VTP233" s="483"/>
      <c r="VTQ233" s="483"/>
      <c r="VTR233" s="483"/>
      <c r="VTS233" s="483"/>
      <c r="VTT233" s="483"/>
      <c r="VTU233" s="483"/>
      <c r="VTV233" s="483"/>
      <c r="VTW233" s="483"/>
      <c r="VTX233" s="483"/>
      <c r="VTY233" s="483"/>
      <c r="VTZ233" s="483"/>
      <c r="VUA233" s="483"/>
      <c r="VUB233" s="483"/>
      <c r="VUC233" s="483"/>
      <c r="VUD233" s="483"/>
      <c r="VUE233" s="483"/>
      <c r="VUF233" s="483"/>
      <c r="VUG233" s="483"/>
      <c r="VUH233" s="483"/>
      <c r="VUI233" s="483"/>
      <c r="VUJ233" s="483"/>
      <c r="VUK233" s="483"/>
      <c r="VUL233" s="483"/>
      <c r="VUM233" s="483"/>
      <c r="VUN233" s="483"/>
      <c r="VUO233" s="483"/>
      <c r="VUP233" s="483"/>
      <c r="VUQ233" s="483"/>
      <c r="VUR233" s="483"/>
      <c r="VUS233" s="483"/>
      <c r="VUT233" s="483"/>
      <c r="VUU233" s="483"/>
      <c r="VUV233" s="483"/>
      <c r="VUW233" s="483"/>
      <c r="VUX233" s="483"/>
      <c r="VUY233" s="483"/>
      <c r="VUZ233" s="483"/>
      <c r="VVA233" s="483"/>
      <c r="VVB233" s="483"/>
      <c r="VVC233" s="483"/>
      <c r="VVD233" s="483"/>
      <c r="VVE233" s="483"/>
      <c r="VVF233" s="483"/>
      <c r="VVG233" s="483"/>
      <c r="VVH233" s="483"/>
      <c r="VVI233" s="483"/>
      <c r="VVJ233" s="483"/>
      <c r="VVK233" s="483"/>
      <c r="VVL233" s="483"/>
      <c r="VVM233" s="483"/>
      <c r="VVN233" s="483"/>
      <c r="VVO233" s="483"/>
      <c r="VVP233" s="483"/>
      <c r="VVQ233" s="483"/>
      <c r="VVR233" s="483"/>
      <c r="VVS233" s="483"/>
      <c r="VVT233" s="483"/>
      <c r="VVU233" s="483"/>
      <c r="VVV233" s="483"/>
      <c r="VVW233" s="483"/>
      <c r="VVX233" s="483"/>
      <c r="VVY233" s="483"/>
      <c r="VVZ233" s="483"/>
      <c r="VWA233" s="483"/>
      <c r="VWB233" s="483"/>
      <c r="VWC233" s="483"/>
      <c r="VWD233" s="483"/>
      <c r="VWE233" s="483"/>
      <c r="VWF233" s="483"/>
      <c r="VWG233" s="483"/>
      <c r="VWH233" s="483"/>
      <c r="VWI233" s="483"/>
      <c r="VWJ233" s="483"/>
      <c r="VWK233" s="483"/>
      <c r="VWL233" s="483"/>
      <c r="VWM233" s="483"/>
      <c r="VWN233" s="483"/>
      <c r="VWO233" s="483"/>
      <c r="VWP233" s="483"/>
      <c r="VWQ233" s="483"/>
      <c r="VWR233" s="483"/>
      <c r="VWS233" s="483"/>
      <c r="VWT233" s="483"/>
      <c r="VWU233" s="483"/>
      <c r="VWV233" s="483"/>
      <c r="VWW233" s="483"/>
      <c r="VWX233" s="483"/>
      <c r="VWY233" s="483"/>
      <c r="VWZ233" s="483"/>
      <c r="VXA233" s="483"/>
      <c r="VXB233" s="483"/>
      <c r="VXC233" s="483"/>
      <c r="VXD233" s="483"/>
      <c r="VXE233" s="483"/>
      <c r="VXF233" s="483"/>
      <c r="VXG233" s="483"/>
      <c r="VXH233" s="483"/>
      <c r="VXI233" s="483"/>
      <c r="VXJ233" s="483"/>
      <c r="VXK233" s="483"/>
      <c r="VXL233" s="483"/>
      <c r="VXM233" s="483"/>
      <c r="VXN233" s="483"/>
      <c r="VXO233" s="483"/>
      <c r="VXP233" s="483"/>
      <c r="VXQ233" s="483"/>
      <c r="VXR233" s="483"/>
      <c r="VXS233" s="483"/>
      <c r="VXT233" s="483"/>
      <c r="VXU233" s="483"/>
      <c r="VXV233" s="483"/>
      <c r="VXW233" s="483"/>
      <c r="VXX233" s="483"/>
      <c r="VXY233" s="483"/>
      <c r="VXZ233" s="483"/>
      <c r="VYA233" s="483"/>
      <c r="VYB233" s="483"/>
      <c r="VYC233" s="483"/>
      <c r="VYD233" s="483"/>
      <c r="VYE233" s="483"/>
      <c r="VYF233" s="483"/>
      <c r="VYG233" s="483"/>
      <c r="VYH233" s="483"/>
      <c r="VYI233" s="483"/>
      <c r="VYJ233" s="483"/>
      <c r="VYK233" s="483"/>
      <c r="VYL233" s="483"/>
      <c r="VYM233" s="483"/>
      <c r="VYN233" s="483"/>
      <c r="VYO233" s="483"/>
      <c r="VYP233" s="483"/>
      <c r="VYQ233" s="483"/>
      <c r="VYR233" s="483"/>
      <c r="VYS233" s="483"/>
      <c r="VYT233" s="483"/>
      <c r="VYU233" s="483"/>
      <c r="VYV233" s="483"/>
      <c r="VYW233" s="483"/>
      <c r="VYX233" s="483"/>
      <c r="VYY233" s="483"/>
      <c r="VYZ233" s="483"/>
      <c r="VZA233" s="483"/>
      <c r="VZB233" s="483"/>
      <c r="VZC233" s="483"/>
      <c r="VZD233" s="483"/>
      <c r="VZE233" s="483"/>
      <c r="VZF233" s="483"/>
      <c r="VZG233" s="483"/>
      <c r="VZH233" s="483"/>
      <c r="VZI233" s="483"/>
      <c r="VZJ233" s="483"/>
      <c r="VZK233" s="483"/>
      <c r="VZL233" s="483"/>
      <c r="VZM233" s="483"/>
      <c r="VZN233" s="483"/>
      <c r="VZO233" s="483"/>
      <c r="VZP233" s="483"/>
      <c r="VZQ233" s="483"/>
      <c r="VZR233" s="483"/>
      <c r="VZS233" s="483"/>
      <c r="VZT233" s="483"/>
      <c r="VZU233" s="483"/>
      <c r="VZV233" s="483"/>
      <c r="VZW233" s="483"/>
      <c r="VZX233" s="483"/>
      <c r="VZY233" s="483"/>
      <c r="VZZ233" s="483"/>
      <c r="WAA233" s="483"/>
      <c r="WAB233" s="483"/>
      <c r="WAC233" s="483"/>
      <c r="WAD233" s="483"/>
      <c r="WAE233" s="483"/>
      <c r="WAF233" s="483"/>
      <c r="WAG233" s="483"/>
      <c r="WAH233" s="483"/>
      <c r="WAI233" s="483"/>
      <c r="WAJ233" s="483"/>
      <c r="WAK233" s="483"/>
      <c r="WAL233" s="483"/>
      <c r="WAM233" s="483"/>
      <c r="WAN233" s="483"/>
      <c r="WAO233" s="483"/>
      <c r="WAP233" s="483"/>
      <c r="WAQ233" s="483"/>
      <c r="WAR233" s="483"/>
      <c r="WAS233" s="483"/>
      <c r="WAT233" s="483"/>
      <c r="WAU233" s="483"/>
      <c r="WAV233" s="483"/>
      <c r="WAW233" s="483"/>
      <c r="WAX233" s="483"/>
      <c r="WAY233" s="483"/>
      <c r="WAZ233" s="483"/>
      <c r="WBA233" s="483"/>
      <c r="WBB233" s="483"/>
      <c r="WBC233" s="483"/>
      <c r="WBD233" s="483"/>
      <c r="WBE233" s="483"/>
      <c r="WBF233" s="483"/>
      <c r="WBG233" s="483"/>
      <c r="WBH233" s="483"/>
      <c r="WBI233" s="483"/>
      <c r="WBJ233" s="483"/>
      <c r="WBK233" s="483"/>
      <c r="WBL233" s="483"/>
      <c r="WBM233" s="483"/>
      <c r="WBN233" s="483"/>
      <c r="WBO233" s="483"/>
      <c r="WBP233" s="483"/>
      <c r="WBQ233" s="483"/>
      <c r="WBR233" s="483"/>
      <c r="WBS233" s="483"/>
      <c r="WBT233" s="483"/>
      <c r="WBU233" s="483"/>
      <c r="WBV233" s="483"/>
      <c r="WBW233" s="483"/>
      <c r="WBX233" s="483"/>
      <c r="WBY233" s="483"/>
      <c r="WBZ233" s="483"/>
      <c r="WCA233" s="483"/>
      <c r="WCB233" s="483"/>
      <c r="WCC233" s="483"/>
      <c r="WCD233" s="483"/>
      <c r="WCE233" s="483"/>
      <c r="WCF233" s="483"/>
      <c r="WCG233" s="483"/>
      <c r="WCH233" s="483"/>
      <c r="WCI233" s="483"/>
      <c r="WCJ233" s="483"/>
      <c r="WCK233" s="483"/>
      <c r="WCL233" s="483"/>
      <c r="WCM233" s="483"/>
      <c r="WCN233" s="483"/>
      <c r="WCO233" s="483"/>
      <c r="WCP233" s="483"/>
      <c r="WCQ233" s="483"/>
      <c r="WCR233" s="483"/>
      <c r="WCS233" s="483"/>
      <c r="WCT233" s="483"/>
      <c r="WCU233" s="483"/>
      <c r="WCV233" s="483"/>
      <c r="WCW233" s="483"/>
      <c r="WCX233" s="483"/>
      <c r="WCY233" s="483"/>
      <c r="WCZ233" s="483"/>
      <c r="WDA233" s="483"/>
      <c r="WDB233" s="483"/>
      <c r="WDC233" s="483"/>
      <c r="WDD233" s="483"/>
      <c r="WDE233" s="483"/>
      <c r="WDF233" s="483"/>
      <c r="WDG233" s="483"/>
      <c r="WDH233" s="483"/>
      <c r="WDI233" s="483"/>
      <c r="WDJ233" s="483"/>
      <c r="WDK233" s="483"/>
      <c r="WDL233" s="483"/>
      <c r="WDM233" s="483"/>
      <c r="WDN233" s="483"/>
      <c r="WDO233" s="483"/>
      <c r="WDP233" s="483"/>
      <c r="WDQ233" s="483"/>
      <c r="WDR233" s="483"/>
      <c r="WDS233" s="483"/>
      <c r="WDT233" s="483"/>
      <c r="WDU233" s="483"/>
      <c r="WDV233" s="483"/>
      <c r="WDW233" s="483"/>
      <c r="WDX233" s="483"/>
      <c r="WDY233" s="483"/>
      <c r="WDZ233" s="483"/>
      <c r="WEA233" s="483"/>
      <c r="WEB233" s="483"/>
      <c r="WEC233" s="483"/>
      <c r="WED233" s="483"/>
      <c r="WEE233" s="483"/>
      <c r="WEF233" s="483"/>
      <c r="WEG233" s="483"/>
      <c r="WEH233" s="483"/>
      <c r="WEI233" s="483"/>
      <c r="WEJ233" s="483"/>
      <c r="WEK233" s="483"/>
      <c r="WEL233" s="483"/>
      <c r="WEM233" s="483"/>
      <c r="WEN233" s="483"/>
      <c r="WEO233" s="483"/>
      <c r="WEP233" s="483"/>
      <c r="WEQ233" s="483"/>
      <c r="WER233" s="483"/>
      <c r="WES233" s="483"/>
      <c r="WET233" s="483"/>
      <c r="WEU233" s="483"/>
      <c r="WEV233" s="483"/>
      <c r="WEW233" s="483"/>
      <c r="WEX233" s="483"/>
      <c r="WEY233" s="483"/>
      <c r="WEZ233" s="483"/>
      <c r="WFA233" s="483"/>
      <c r="WFB233" s="483"/>
      <c r="WFC233" s="483"/>
      <c r="WFD233" s="483"/>
      <c r="WFE233" s="483"/>
      <c r="WFF233" s="483"/>
      <c r="WFG233" s="483"/>
      <c r="WFH233" s="483"/>
      <c r="WFI233" s="483"/>
      <c r="WFJ233" s="483"/>
      <c r="WFK233" s="483"/>
      <c r="WFL233" s="483"/>
      <c r="WFM233" s="483"/>
      <c r="WFN233" s="483"/>
      <c r="WFO233" s="483"/>
      <c r="WFP233" s="483"/>
      <c r="WFQ233" s="483"/>
      <c r="WFR233" s="483"/>
      <c r="WFS233" s="483"/>
      <c r="WFT233" s="483"/>
      <c r="WFU233" s="483"/>
      <c r="WFV233" s="483"/>
      <c r="WFW233" s="483"/>
      <c r="WFX233" s="483"/>
      <c r="WFY233" s="483"/>
      <c r="WFZ233" s="483"/>
      <c r="WGA233" s="483"/>
      <c r="WGB233" s="483"/>
      <c r="WGC233" s="483"/>
      <c r="WGD233" s="483"/>
      <c r="WGE233" s="483"/>
      <c r="WGF233" s="483"/>
      <c r="WGG233" s="483"/>
      <c r="WGH233" s="483"/>
      <c r="WGI233" s="483"/>
      <c r="WGJ233" s="483"/>
      <c r="WGK233" s="483"/>
      <c r="WGL233" s="483"/>
      <c r="WGM233" s="483"/>
      <c r="WGN233" s="483"/>
      <c r="WGO233" s="483"/>
      <c r="WGP233" s="483"/>
      <c r="WGQ233" s="483"/>
      <c r="WGR233" s="483"/>
      <c r="WGS233" s="483"/>
      <c r="WGT233" s="483"/>
      <c r="WGU233" s="483"/>
      <c r="WGV233" s="483"/>
      <c r="WGW233" s="483"/>
      <c r="WGX233" s="483"/>
      <c r="WGY233" s="483"/>
      <c r="WGZ233" s="483"/>
      <c r="WHA233" s="483"/>
      <c r="WHB233" s="483"/>
      <c r="WHC233" s="483"/>
      <c r="WHD233" s="483"/>
      <c r="WHE233" s="483"/>
      <c r="WHF233" s="483"/>
      <c r="WHG233" s="483"/>
      <c r="WHH233" s="483"/>
      <c r="WHI233" s="483"/>
      <c r="WHJ233" s="483"/>
      <c r="WHK233" s="483"/>
      <c r="WHL233" s="483"/>
      <c r="WHM233" s="483"/>
      <c r="WHN233" s="483"/>
      <c r="WHO233" s="483"/>
      <c r="WHP233" s="483"/>
      <c r="WHQ233" s="483"/>
      <c r="WHR233" s="483"/>
      <c r="WHS233" s="483"/>
      <c r="WHT233" s="483"/>
      <c r="WHU233" s="483"/>
      <c r="WHV233" s="483"/>
      <c r="WHW233" s="483"/>
      <c r="WHX233" s="483"/>
      <c r="WHY233" s="483"/>
      <c r="WHZ233" s="483"/>
      <c r="WIA233" s="483"/>
      <c r="WIB233" s="483"/>
      <c r="WIC233" s="483"/>
      <c r="WID233" s="483"/>
      <c r="WIE233" s="483"/>
      <c r="WIF233" s="483"/>
      <c r="WIG233" s="483"/>
      <c r="WIH233" s="483"/>
      <c r="WII233" s="483"/>
      <c r="WIJ233" s="483"/>
      <c r="WIK233" s="483"/>
      <c r="WIL233" s="483"/>
      <c r="WIM233" s="483"/>
      <c r="WIN233" s="483"/>
      <c r="WIO233" s="483"/>
      <c r="WIP233" s="483"/>
      <c r="WIQ233" s="483"/>
      <c r="WIR233" s="483"/>
      <c r="WIS233" s="483"/>
      <c r="WIT233" s="483"/>
      <c r="WIU233" s="483"/>
      <c r="WIV233" s="483"/>
      <c r="WIW233" s="483"/>
      <c r="WIX233" s="483"/>
      <c r="WIY233" s="483"/>
      <c r="WIZ233" s="483"/>
      <c r="WJA233" s="483"/>
      <c r="WJB233" s="483"/>
      <c r="WJC233" s="483"/>
      <c r="WJD233" s="483"/>
      <c r="WJE233" s="483"/>
      <c r="WJF233" s="483"/>
      <c r="WJG233" s="483"/>
      <c r="WJH233" s="483"/>
      <c r="WJI233" s="483"/>
      <c r="WJJ233" s="483"/>
      <c r="WJK233" s="483"/>
      <c r="WJL233" s="483"/>
      <c r="WJM233" s="483"/>
      <c r="WJN233" s="483"/>
      <c r="WJO233" s="483"/>
      <c r="WJP233" s="483"/>
      <c r="WJQ233" s="483"/>
      <c r="WJR233" s="483"/>
      <c r="WJS233" s="483"/>
      <c r="WJT233" s="483"/>
      <c r="WJU233" s="483"/>
      <c r="WJV233" s="483"/>
      <c r="WJW233" s="483"/>
      <c r="WJX233" s="483"/>
      <c r="WJY233" s="483"/>
      <c r="WJZ233" s="483"/>
      <c r="WKA233" s="483"/>
      <c r="WKB233" s="483"/>
      <c r="WKC233" s="483"/>
      <c r="WKD233" s="483"/>
      <c r="WKE233" s="483"/>
      <c r="WKF233" s="483"/>
      <c r="WKG233" s="483"/>
      <c r="WKH233" s="483"/>
      <c r="WKI233" s="483"/>
      <c r="WKJ233" s="483"/>
      <c r="WKK233" s="483"/>
      <c r="WKL233" s="483"/>
      <c r="WKM233" s="483"/>
      <c r="WKN233" s="483"/>
      <c r="WKO233" s="483"/>
      <c r="WKP233" s="483"/>
      <c r="WKQ233" s="483"/>
      <c r="WKR233" s="483"/>
      <c r="WKS233" s="483"/>
      <c r="WKT233" s="483"/>
      <c r="WKU233" s="483"/>
      <c r="WKV233" s="483"/>
      <c r="WKW233" s="483"/>
      <c r="WKX233" s="483"/>
      <c r="WKY233" s="483"/>
      <c r="WKZ233" s="483"/>
      <c r="WLA233" s="483"/>
      <c r="WLB233" s="483"/>
      <c r="WLC233" s="483"/>
      <c r="WLD233" s="483"/>
      <c r="WLE233" s="483"/>
      <c r="WLF233" s="483"/>
      <c r="WLG233" s="483"/>
      <c r="WLH233" s="483"/>
      <c r="WLI233" s="483"/>
      <c r="WLJ233" s="483"/>
      <c r="WLK233" s="483"/>
      <c r="WLL233" s="483"/>
      <c r="WLM233" s="483"/>
      <c r="WLN233" s="483"/>
      <c r="WLO233" s="483"/>
      <c r="WLP233" s="483"/>
      <c r="WLQ233" s="483"/>
      <c r="WLR233" s="483"/>
      <c r="WLS233" s="483"/>
      <c r="WLT233" s="483"/>
      <c r="WLU233" s="483"/>
      <c r="WLV233" s="483"/>
      <c r="WLW233" s="483"/>
      <c r="WLX233" s="483"/>
      <c r="WLY233" s="483"/>
      <c r="WLZ233" s="483"/>
      <c r="WMA233" s="483"/>
      <c r="WMB233" s="483"/>
      <c r="WMC233" s="483"/>
      <c r="WMD233" s="483"/>
      <c r="WME233" s="483"/>
      <c r="WMF233" s="483"/>
      <c r="WMG233" s="483"/>
      <c r="WMH233" s="483"/>
      <c r="WMI233" s="483"/>
      <c r="WMJ233" s="483"/>
      <c r="WMK233" s="483"/>
      <c r="WML233" s="483"/>
      <c r="WMM233" s="483"/>
      <c r="WMN233" s="483"/>
      <c r="WMO233" s="483"/>
      <c r="WMP233" s="483"/>
      <c r="WMQ233" s="483"/>
      <c r="WMR233" s="483"/>
      <c r="WMS233" s="483"/>
      <c r="WMT233" s="483"/>
      <c r="WMU233" s="483"/>
      <c r="WMV233" s="483"/>
      <c r="WMW233" s="483"/>
      <c r="WMX233" s="483"/>
      <c r="WMY233" s="483"/>
      <c r="WMZ233" s="483"/>
      <c r="WNA233" s="483"/>
      <c r="WNB233" s="483"/>
      <c r="WNC233" s="483"/>
      <c r="WND233" s="483"/>
      <c r="WNE233" s="483"/>
      <c r="WNF233" s="483"/>
      <c r="WNG233" s="483"/>
      <c r="WNH233" s="483"/>
      <c r="WNI233" s="483"/>
      <c r="WNJ233" s="483"/>
      <c r="WNK233" s="483"/>
      <c r="WNL233" s="483"/>
      <c r="WNM233" s="483"/>
      <c r="WNN233" s="483"/>
      <c r="WNO233" s="483"/>
      <c r="WNP233" s="483"/>
      <c r="WNQ233" s="483"/>
      <c r="WNR233" s="483"/>
      <c r="WNS233" s="483"/>
      <c r="WNT233" s="483"/>
      <c r="WNU233" s="483"/>
      <c r="WNV233" s="483"/>
      <c r="WNW233" s="483"/>
      <c r="WNX233" s="483"/>
      <c r="WNY233" s="483"/>
      <c r="WNZ233" s="483"/>
      <c r="WOA233" s="483"/>
      <c r="WOB233" s="483"/>
      <c r="WOC233" s="483"/>
      <c r="WOD233" s="483"/>
      <c r="WOE233" s="483"/>
      <c r="WOF233" s="483"/>
      <c r="WOG233" s="483"/>
      <c r="WOH233" s="483"/>
      <c r="WOI233" s="483"/>
      <c r="WOJ233" s="483"/>
      <c r="WOK233" s="483"/>
      <c r="WOL233" s="483"/>
      <c r="WOM233" s="483"/>
      <c r="WON233" s="483"/>
      <c r="WOO233" s="483"/>
      <c r="WOP233" s="483"/>
      <c r="WOQ233" s="483"/>
      <c r="WOR233" s="483"/>
      <c r="WOS233" s="483"/>
      <c r="WOT233" s="483"/>
      <c r="WOU233" s="483"/>
      <c r="WOV233" s="483"/>
      <c r="WOW233" s="483"/>
      <c r="WOX233" s="483"/>
      <c r="WOY233" s="483"/>
      <c r="WOZ233" s="483"/>
      <c r="WPA233" s="483"/>
      <c r="WPB233" s="483"/>
      <c r="WPC233" s="483"/>
      <c r="WPD233" s="483"/>
      <c r="WPE233" s="483"/>
      <c r="WPF233" s="483"/>
      <c r="WPG233" s="483"/>
      <c r="WPH233" s="483"/>
      <c r="WPI233" s="483"/>
      <c r="WPJ233" s="483"/>
      <c r="WPK233" s="483"/>
      <c r="WPL233" s="483"/>
      <c r="WPM233" s="483"/>
      <c r="WPN233" s="483"/>
      <c r="WPO233" s="483"/>
      <c r="WPP233" s="483"/>
      <c r="WPQ233" s="483"/>
      <c r="WPR233" s="483"/>
      <c r="WPS233" s="483"/>
      <c r="WPT233" s="483"/>
      <c r="WPU233" s="483"/>
      <c r="WPV233" s="483"/>
      <c r="WPW233" s="483"/>
      <c r="WPX233" s="483"/>
      <c r="WPY233" s="483"/>
      <c r="WPZ233" s="483"/>
      <c r="WQA233" s="483"/>
      <c r="WQB233" s="483"/>
      <c r="WQC233" s="483"/>
      <c r="WQD233" s="483"/>
      <c r="WQE233" s="483"/>
      <c r="WQF233" s="483"/>
      <c r="WQG233" s="483"/>
      <c r="WQH233" s="483"/>
      <c r="WQI233" s="483"/>
      <c r="WQJ233" s="483"/>
      <c r="WQK233" s="483"/>
      <c r="WQL233" s="483"/>
      <c r="WQM233" s="483"/>
      <c r="WQN233" s="483"/>
      <c r="WQO233" s="483"/>
      <c r="WQP233" s="483"/>
      <c r="WQQ233" s="483"/>
      <c r="WQR233" s="483"/>
      <c r="WQS233" s="483"/>
      <c r="WQT233" s="483"/>
      <c r="WQU233" s="483"/>
      <c r="WQV233" s="483"/>
      <c r="WQW233" s="483"/>
      <c r="WQX233" s="483"/>
      <c r="WQY233" s="483"/>
      <c r="WQZ233" s="483"/>
      <c r="WRA233" s="483"/>
      <c r="WRB233" s="483"/>
      <c r="WRC233" s="483"/>
      <c r="WRD233" s="483"/>
      <c r="WRE233" s="483"/>
      <c r="WRF233" s="483"/>
      <c r="WRG233" s="483"/>
      <c r="WRH233" s="483"/>
      <c r="WRI233" s="483"/>
      <c r="WRJ233" s="483"/>
      <c r="WRK233" s="483"/>
      <c r="WRL233" s="483"/>
      <c r="WRM233" s="483"/>
      <c r="WRN233" s="483"/>
      <c r="WRO233" s="483"/>
      <c r="WRP233" s="483"/>
      <c r="WRQ233" s="483"/>
      <c r="WRR233" s="483"/>
      <c r="WRS233" s="483"/>
      <c r="WRT233" s="483"/>
      <c r="WRU233" s="483"/>
      <c r="WRV233" s="483"/>
      <c r="WRW233" s="483"/>
      <c r="WRX233" s="483"/>
      <c r="WRY233" s="483"/>
      <c r="WRZ233" s="483"/>
      <c r="WSA233" s="483"/>
      <c r="WSB233" s="483"/>
      <c r="WSC233" s="483"/>
      <c r="WSD233" s="483"/>
      <c r="WSE233" s="483"/>
      <c r="WSF233" s="483"/>
      <c r="WSG233" s="483"/>
      <c r="WSH233" s="483"/>
      <c r="WSI233" s="483"/>
      <c r="WSJ233" s="483"/>
      <c r="WSK233" s="483"/>
      <c r="WSL233" s="483"/>
      <c r="WSM233" s="483"/>
      <c r="WSN233" s="483"/>
      <c r="WSO233" s="483"/>
      <c r="WSP233" s="483"/>
      <c r="WSQ233" s="483"/>
      <c r="WSR233" s="483"/>
      <c r="WSS233" s="483"/>
      <c r="WST233" s="483"/>
      <c r="WSU233" s="483"/>
      <c r="WSV233" s="483"/>
      <c r="WSW233" s="483"/>
      <c r="WSX233" s="483"/>
      <c r="WSY233" s="483"/>
      <c r="WSZ233" s="483"/>
      <c r="WTA233" s="483"/>
      <c r="WTB233" s="483"/>
      <c r="WTC233" s="483"/>
      <c r="WTD233" s="483"/>
      <c r="WTE233" s="483"/>
      <c r="WTF233" s="483"/>
      <c r="WTG233" s="483"/>
      <c r="WTH233" s="483"/>
      <c r="WTI233" s="483"/>
      <c r="WTJ233" s="483"/>
      <c r="WTK233" s="483"/>
      <c r="WTL233" s="483"/>
      <c r="WTM233" s="483"/>
      <c r="WTN233" s="483"/>
      <c r="WTO233" s="483"/>
      <c r="WTP233" s="483"/>
      <c r="WTQ233" s="483"/>
      <c r="WTR233" s="483"/>
      <c r="WTS233" s="483"/>
      <c r="WTT233" s="483"/>
      <c r="WTU233" s="483"/>
      <c r="WTV233" s="483"/>
      <c r="WTW233" s="483"/>
      <c r="WTX233" s="483"/>
      <c r="WTY233" s="483"/>
      <c r="WTZ233" s="483"/>
      <c r="WUA233" s="483"/>
      <c r="WUB233" s="483"/>
      <c r="WUC233" s="483"/>
      <c r="WUD233" s="483"/>
      <c r="WUE233" s="483"/>
      <c r="WUF233" s="483"/>
      <c r="WUG233" s="483"/>
      <c r="WUH233" s="483"/>
      <c r="WUI233" s="483"/>
      <c r="WUJ233" s="483"/>
      <c r="WUK233" s="483"/>
      <c r="WUL233" s="483"/>
      <c r="WUM233" s="483"/>
      <c r="WUN233" s="483"/>
      <c r="WUO233" s="483"/>
      <c r="WUP233" s="483"/>
      <c r="WUQ233" s="483"/>
      <c r="WUR233" s="483"/>
      <c r="WUS233" s="483"/>
      <c r="WUT233" s="483"/>
      <c r="WUU233" s="483"/>
      <c r="WUV233" s="483"/>
      <c r="WUW233" s="483"/>
      <c r="WUX233" s="483"/>
      <c r="WUY233" s="483"/>
      <c r="WUZ233" s="483"/>
      <c r="WVA233" s="483"/>
      <c r="WVB233" s="483"/>
      <c r="WVC233" s="483"/>
      <c r="WVD233" s="483"/>
      <c r="WVE233" s="483"/>
      <c r="WVF233" s="483"/>
      <c r="WVG233" s="483"/>
      <c r="WVH233" s="483"/>
      <c r="WVI233" s="483"/>
      <c r="WVJ233" s="483"/>
      <c r="WVK233" s="483"/>
      <c r="WVL233" s="483"/>
      <c r="WVM233" s="483"/>
      <c r="WVN233" s="483"/>
      <c r="WVO233" s="483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2" manualBreakCount="2">
    <brk id="140" max="6" man="1"/>
    <brk id="18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Zał.Nr1</vt:lpstr>
      <vt:lpstr>Zał.Nr2</vt:lpstr>
      <vt:lpstr>Zał.Nr3</vt:lpstr>
      <vt:lpstr>Zał.Nr4</vt:lpstr>
      <vt:lpstr>Zał.Nr5</vt:lpstr>
      <vt:lpstr>Arkusz1</vt:lpstr>
      <vt:lpstr>Zał.Nr1!Obszar_wydruku</vt:lpstr>
      <vt:lpstr>Zał.Nr5!Obszar_wydruku</vt:lpstr>
      <vt:lpstr>Zał.Nr1!Tytuły_wydruku</vt:lpstr>
      <vt:lpstr>Zał.Nr2!Tytuły_wydruku</vt:lpstr>
      <vt:lpstr>Zał.Nr3!Tytuły_wydruku</vt:lpstr>
      <vt:lpstr>Zał.Nr5!Tytuły_wydruku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393/2024 Prezydenta Miasta Włocławek z dn. 30 września 2024 r.</dc:title>
  <dc:creator>Monika Szubska</dc:creator>
  <cp:keywords>Zarządznie Prezydenta Miasta Włocławek</cp:keywords>
  <cp:lastModifiedBy>Karolina Budziszewska</cp:lastModifiedBy>
  <cp:lastPrinted>2024-10-03T10:43:27Z</cp:lastPrinted>
  <dcterms:created xsi:type="dcterms:W3CDTF">2015-06-05T18:19:34Z</dcterms:created>
  <dcterms:modified xsi:type="dcterms:W3CDTF">2024-10-04T06:58:43Z</dcterms:modified>
</cp:coreProperties>
</file>